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6765" windowWidth="12510" windowHeight="1350" tabRatio="596" firstSheet="2" activeTab="2"/>
  </bookViews>
  <sheets>
    <sheet name="CPD" sheetId="3" state="hidden" r:id="rId1"/>
    <sheet name="CMB" sheetId="4" state="hidden" r:id="rId2"/>
    <sheet name="Soap" sheetId="7" r:id="rId3"/>
    <sheet name="Revised" sheetId="10" state="hidden" r:id="rId4"/>
    <sheet name="ACtions taken Improv of QL" sheetId="11" state="hidden" r:id="rId5"/>
    <sheet name="Sheet1" sheetId="12" state="hidden" r:id="rId6"/>
  </sheets>
  <definedNames>
    <definedName name="_xlnm._FilterDatabase" localSheetId="1" hidden="1">CMB!$A$2:$N$2</definedName>
    <definedName name="_xlnm._FilterDatabase" localSheetId="0" hidden="1">CPD!$A$2:$O$2</definedName>
    <definedName name="_xlnm._FilterDatabase" localSheetId="2" hidden="1">Soap!$B$4:$P$4</definedName>
  </definedNames>
  <calcPr calcId="145621"/>
</workbook>
</file>

<file path=xl/calcChain.xml><?xml version="1.0" encoding="utf-8"?>
<calcChain xmlns="http://schemas.openxmlformats.org/spreadsheetml/2006/main">
  <c r="E36" i="7" l="1"/>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I36" i="7"/>
  <c r="I14" i="7"/>
  <c r="I15" i="7"/>
  <c r="E13" i="7"/>
  <c r="E14" i="7"/>
  <c r="E5" i="7" l="1"/>
  <c r="G5" i="7"/>
  <c r="I5" i="7"/>
  <c r="L5" i="7"/>
  <c r="M5" i="7" s="1"/>
  <c r="N5" i="7" s="1"/>
  <c r="O5" i="7" s="1"/>
  <c r="E6" i="7"/>
  <c r="I6" i="7"/>
  <c r="L6" i="7"/>
  <c r="M6" i="7" s="1"/>
  <c r="N6" i="7" s="1"/>
  <c r="O6" i="7" s="1"/>
  <c r="E7" i="7"/>
  <c r="I7" i="7"/>
  <c r="L7" i="7"/>
  <c r="M7" i="7" s="1"/>
  <c r="N7" i="7" s="1"/>
  <c r="O7" i="7" s="1"/>
  <c r="E8" i="7"/>
  <c r="I8" i="7"/>
  <c r="L8" i="7"/>
  <c r="M8" i="7" s="1"/>
  <c r="N8" i="7" s="1"/>
  <c r="O8" i="7" s="1"/>
  <c r="E9" i="7"/>
  <c r="I9" i="7"/>
  <c r="L9" i="7"/>
  <c r="M9" i="7" s="1"/>
  <c r="N9" i="7" s="1"/>
  <c r="O9" i="7" s="1"/>
  <c r="E10" i="7"/>
  <c r="I10" i="7"/>
  <c r="L10" i="7"/>
  <c r="M10" i="7" s="1"/>
  <c r="N10" i="7" s="1"/>
  <c r="O10" i="7" s="1"/>
  <c r="E11" i="7"/>
  <c r="I11" i="7"/>
  <c r="L11" i="7"/>
  <c r="M11" i="7" s="1"/>
  <c r="N11" i="7" s="1"/>
  <c r="O11" i="7" s="1"/>
  <c r="E12" i="7"/>
  <c r="I12" i="7"/>
  <c r="L12" i="7"/>
  <c r="M12" i="7" s="1"/>
  <c r="N12" i="7" s="1"/>
  <c r="O12" i="7" s="1"/>
  <c r="E15" i="7"/>
  <c r="I13" i="7"/>
  <c r="L13" i="7"/>
  <c r="M13" i="7" s="1"/>
  <c r="N13" i="7" s="1"/>
  <c r="O13" i="7" s="1"/>
  <c r="K14" i="7"/>
  <c r="L14" i="7"/>
  <c r="M14" i="7" s="1"/>
  <c r="N14" i="7" s="1"/>
  <c r="O14" i="7" s="1"/>
  <c r="K13" i="7" l="1"/>
  <c r="K12" i="7"/>
  <c r="K11" i="7"/>
  <c r="K10" i="7"/>
  <c r="K9" i="7"/>
  <c r="K8" i="7"/>
  <c r="K7" i="7"/>
  <c r="K6" i="7"/>
  <c r="K5" i="7"/>
  <c r="K15" i="7"/>
  <c r="L15" i="7"/>
  <c r="M15" i="7" s="1"/>
  <c r="N15" i="7" s="1"/>
  <c r="O15" i="7" s="1"/>
  <c r="K36" i="7"/>
  <c r="E29" i="7" l="1"/>
  <c r="I29" i="7"/>
  <c r="L29" i="7"/>
  <c r="M29" i="7" s="1"/>
  <c r="N29" i="7" s="1"/>
  <c r="O29" i="7" s="1"/>
  <c r="E30" i="7"/>
  <c r="I30" i="7"/>
  <c r="L30" i="7"/>
  <c r="M30" i="7" s="1"/>
  <c r="N30" i="7" s="1"/>
  <c r="O30" i="7" s="1"/>
  <c r="E31" i="7"/>
  <c r="I31" i="7"/>
  <c r="L31" i="7"/>
  <c r="M31" i="7" s="1"/>
  <c r="N31" i="7" s="1"/>
  <c r="O31" i="7" s="1"/>
  <c r="J36" i="7"/>
  <c r="D36" i="7"/>
  <c r="K29" i="7" l="1"/>
  <c r="K31" i="7"/>
  <c r="K30" i="7"/>
  <c r="F36" i="7"/>
  <c r="E35" i="7"/>
  <c r="I35" i="7"/>
  <c r="E34" i="7"/>
  <c r="I34" i="7"/>
  <c r="E33" i="7"/>
  <c r="I33" i="7"/>
  <c r="E32" i="7"/>
  <c r="I32" i="7"/>
  <c r="E28" i="7"/>
  <c r="I28" i="7"/>
  <c r="E27" i="7"/>
  <c r="I27" i="7"/>
  <c r="E26" i="7"/>
  <c r="I26" i="7"/>
  <c r="E25" i="7"/>
  <c r="I25" i="7"/>
  <c r="E24" i="7"/>
  <c r="I24" i="7"/>
  <c r="E23" i="7"/>
  <c r="I23" i="7"/>
  <c r="E22" i="7"/>
  <c r="I22" i="7"/>
  <c r="E21" i="7"/>
  <c r="I21" i="7"/>
  <c r="E20" i="7"/>
  <c r="I20" i="7"/>
  <c r="E19" i="7"/>
  <c r="I19" i="7"/>
  <c r="E18" i="7"/>
  <c r="I18" i="7"/>
  <c r="E17" i="7"/>
  <c r="I17" i="7"/>
  <c r="L19" i="7"/>
  <c r="L20" i="7"/>
  <c r="L21" i="7"/>
  <c r="L22" i="7"/>
  <c r="L23" i="7"/>
  <c r="L17" i="7"/>
  <c r="L18" i="7"/>
  <c r="L16" i="7"/>
  <c r="K34" i="7" l="1"/>
  <c r="K19" i="7"/>
  <c r="K23" i="7"/>
  <c r="K27" i="7"/>
  <c r="K17" i="7"/>
  <c r="K18" i="7"/>
  <c r="K21" i="7"/>
  <c r="K22" i="7"/>
  <c r="K25" i="7"/>
  <c r="K26" i="7"/>
  <c r="K32" i="7"/>
  <c r="K33" i="7"/>
  <c r="K20" i="7"/>
  <c r="K24" i="7"/>
  <c r="K28" i="7"/>
  <c r="K35" i="7"/>
  <c r="H36" i="7" l="1"/>
  <c r="D9" i="10" l="1"/>
  <c r="D8" i="10"/>
  <c r="D10" i="10" s="1"/>
  <c r="I1252" i="4"/>
  <c r="G1252" i="4"/>
  <c r="E1252" i="4"/>
  <c r="C1252" i="4"/>
  <c r="K1251" i="4"/>
  <c r="L1251" i="4" s="1"/>
  <c r="M1251" i="4" s="1"/>
  <c r="N1251" i="4" s="1"/>
  <c r="C1251" i="4"/>
  <c r="N1250" i="4"/>
  <c r="L1250" i="4"/>
  <c r="M1250" i="4" s="1"/>
  <c r="K1250" i="4"/>
  <c r="F1250" i="4"/>
  <c r="J1250" i="4" s="1"/>
  <c r="D1250" i="4"/>
  <c r="C1250" i="4"/>
  <c r="H1250" i="4" s="1"/>
  <c r="L1249" i="4"/>
  <c r="M1249" i="4" s="1"/>
  <c r="N1249" i="4" s="1"/>
  <c r="K1249" i="4"/>
  <c r="K1252" i="4" s="1"/>
  <c r="H1249" i="4"/>
  <c r="F1249" i="4"/>
  <c r="D1249" i="4"/>
  <c r="J1249" i="4" s="1"/>
  <c r="C1249" i="4"/>
  <c r="L1248" i="4"/>
  <c r="M1248" i="4" s="1"/>
  <c r="N1248" i="4" s="1"/>
  <c r="K1248" i="4"/>
  <c r="H1248" i="4"/>
  <c r="F1248" i="4"/>
  <c r="C1248" i="4"/>
  <c r="D1248" i="4" s="1"/>
  <c r="K1247" i="4"/>
  <c r="I1247" i="4"/>
  <c r="G1247" i="4"/>
  <c r="E1247" i="4"/>
  <c r="K1246" i="4"/>
  <c r="H1246" i="4"/>
  <c r="D1246" i="4"/>
  <c r="C1246" i="4"/>
  <c r="F1246" i="4" s="1"/>
  <c r="K1245" i="4"/>
  <c r="C1245" i="4"/>
  <c r="K1244" i="4"/>
  <c r="L1244" i="4" s="1"/>
  <c r="M1244" i="4" s="1"/>
  <c r="N1244" i="4" s="1"/>
  <c r="H1244" i="4"/>
  <c r="F1244" i="4"/>
  <c r="D1244" i="4"/>
  <c r="C1244" i="4"/>
  <c r="I1243" i="4"/>
  <c r="G1243" i="4"/>
  <c r="E1243" i="4"/>
  <c r="L1242" i="4"/>
  <c r="M1242" i="4" s="1"/>
  <c r="N1242" i="4" s="1"/>
  <c r="K1242" i="4"/>
  <c r="H1242" i="4"/>
  <c r="F1242" i="4"/>
  <c r="C1242" i="4"/>
  <c r="D1242" i="4" s="1"/>
  <c r="J1242" i="4" s="1"/>
  <c r="K1241" i="4"/>
  <c r="C1241" i="4"/>
  <c r="K1240" i="4"/>
  <c r="C1240" i="4"/>
  <c r="I1239" i="4"/>
  <c r="G1239" i="4"/>
  <c r="E1239" i="4"/>
  <c r="K1238" i="4"/>
  <c r="L1238" i="4" s="1"/>
  <c r="M1238" i="4" s="1"/>
  <c r="N1238" i="4" s="1"/>
  <c r="H1238" i="4"/>
  <c r="F1238" i="4"/>
  <c r="D1238" i="4"/>
  <c r="C1238" i="4"/>
  <c r="K1237" i="4"/>
  <c r="C1237" i="4"/>
  <c r="K1236" i="4"/>
  <c r="H1236" i="4"/>
  <c r="J1236" i="4" s="1"/>
  <c r="D1236" i="4"/>
  <c r="C1236" i="4"/>
  <c r="F1236" i="4" s="1"/>
  <c r="I1235" i="4"/>
  <c r="G1235" i="4"/>
  <c r="E1235" i="4"/>
  <c r="K1234" i="4"/>
  <c r="D1234" i="4"/>
  <c r="C1234" i="4"/>
  <c r="L1234" i="4" s="1"/>
  <c r="M1234" i="4" s="1"/>
  <c r="N1234" i="4" s="1"/>
  <c r="K1233" i="4"/>
  <c r="H1233" i="4"/>
  <c r="F1233" i="4"/>
  <c r="D1233" i="4"/>
  <c r="C1233" i="4"/>
  <c r="K1232" i="4"/>
  <c r="C1232" i="4"/>
  <c r="I1231" i="4"/>
  <c r="H1231" i="4" s="1"/>
  <c r="G1231" i="4"/>
  <c r="F1231" i="4" s="1"/>
  <c r="E1231" i="4"/>
  <c r="C1231" i="4"/>
  <c r="K1230" i="4"/>
  <c r="L1230" i="4" s="1"/>
  <c r="M1230" i="4" s="1"/>
  <c r="N1230" i="4" s="1"/>
  <c r="C1230" i="4"/>
  <c r="N1229" i="4"/>
  <c r="L1229" i="4"/>
  <c r="M1229" i="4" s="1"/>
  <c r="K1229" i="4"/>
  <c r="F1229" i="4"/>
  <c r="J1229" i="4" s="1"/>
  <c r="D1229" i="4"/>
  <c r="C1229" i="4"/>
  <c r="H1229" i="4" s="1"/>
  <c r="L1228" i="4"/>
  <c r="M1228" i="4" s="1"/>
  <c r="N1228" i="4" s="1"/>
  <c r="K1228" i="4"/>
  <c r="H1228" i="4"/>
  <c r="F1228" i="4"/>
  <c r="D1228" i="4"/>
  <c r="J1228" i="4" s="1"/>
  <c r="C1228" i="4"/>
  <c r="M1227" i="4"/>
  <c r="N1227" i="4" s="1"/>
  <c r="L1227" i="4"/>
  <c r="K1227" i="4"/>
  <c r="H1227" i="4"/>
  <c r="F1227" i="4"/>
  <c r="C1227" i="4"/>
  <c r="D1227" i="4" s="1"/>
  <c r="I1226" i="4"/>
  <c r="G1226" i="4"/>
  <c r="E1226" i="4"/>
  <c r="K1225" i="4"/>
  <c r="H1225" i="4"/>
  <c r="D1225" i="4"/>
  <c r="C1225" i="4"/>
  <c r="F1225" i="4" s="1"/>
  <c r="K1224" i="4"/>
  <c r="L1224" i="4" s="1"/>
  <c r="M1224" i="4" s="1"/>
  <c r="N1224" i="4" s="1"/>
  <c r="D1224" i="4"/>
  <c r="C1224" i="4"/>
  <c r="K1223" i="4"/>
  <c r="H1223" i="4"/>
  <c r="F1223" i="4"/>
  <c r="D1223" i="4"/>
  <c r="C1223" i="4"/>
  <c r="I1222" i="4"/>
  <c r="G1222" i="4"/>
  <c r="E1222" i="4"/>
  <c r="L1221" i="4"/>
  <c r="M1221" i="4" s="1"/>
  <c r="N1221" i="4" s="1"/>
  <c r="K1221" i="4"/>
  <c r="H1221" i="4"/>
  <c r="F1221" i="4"/>
  <c r="C1221" i="4"/>
  <c r="D1221" i="4" s="1"/>
  <c r="K1220" i="4"/>
  <c r="L1220" i="4" s="1"/>
  <c r="M1220" i="4" s="1"/>
  <c r="N1220" i="4" s="1"/>
  <c r="C1220" i="4"/>
  <c r="K1219" i="4"/>
  <c r="C1219" i="4"/>
  <c r="I1218" i="4"/>
  <c r="G1218" i="4"/>
  <c r="E1218" i="4"/>
  <c r="C1218" i="4"/>
  <c r="K1217" i="4"/>
  <c r="L1217" i="4" s="1"/>
  <c r="M1217" i="4" s="1"/>
  <c r="N1217" i="4" s="1"/>
  <c r="H1217" i="4"/>
  <c r="F1217" i="4"/>
  <c r="D1217" i="4"/>
  <c r="C1217" i="4"/>
  <c r="K1216" i="4"/>
  <c r="C1216" i="4"/>
  <c r="K1215" i="4"/>
  <c r="J1215" i="4"/>
  <c r="H1215" i="4"/>
  <c r="D1215" i="4"/>
  <c r="C1215" i="4"/>
  <c r="F1215" i="4" s="1"/>
  <c r="I1214" i="4"/>
  <c r="G1214" i="4"/>
  <c r="E1214" i="4"/>
  <c r="K1213" i="4"/>
  <c r="C1213" i="4"/>
  <c r="K1212" i="4"/>
  <c r="H1212" i="4"/>
  <c r="F1212" i="4"/>
  <c r="D1212" i="4"/>
  <c r="C1212" i="4"/>
  <c r="K1211" i="4"/>
  <c r="C1211" i="4"/>
  <c r="I1210" i="4"/>
  <c r="G1210" i="4"/>
  <c r="E1210" i="4"/>
  <c r="K1209" i="4"/>
  <c r="C1209" i="4"/>
  <c r="K1208" i="4"/>
  <c r="L1208" i="4" s="1"/>
  <c r="M1208" i="4" s="1"/>
  <c r="N1208" i="4" s="1"/>
  <c r="D1208" i="4"/>
  <c r="C1208" i="4"/>
  <c r="L1207" i="4"/>
  <c r="M1207" i="4" s="1"/>
  <c r="N1207" i="4" s="1"/>
  <c r="K1207" i="4"/>
  <c r="F1207" i="4"/>
  <c r="D1207" i="4"/>
  <c r="C1207" i="4"/>
  <c r="H1207" i="4" s="1"/>
  <c r="M1206" i="4"/>
  <c r="N1206" i="4" s="1"/>
  <c r="L1206" i="4"/>
  <c r="I1206" i="4"/>
  <c r="H1206" i="4"/>
  <c r="G1206" i="4"/>
  <c r="F1206" i="4" s="1"/>
  <c r="E1206" i="4"/>
  <c r="D1206" i="4" s="1"/>
  <c r="C1206" i="4"/>
  <c r="M1205" i="4"/>
  <c r="N1205" i="4" s="1"/>
  <c r="L1205" i="4"/>
  <c r="K1205" i="4"/>
  <c r="K1206" i="4" s="1"/>
  <c r="H1205" i="4"/>
  <c r="F1205" i="4"/>
  <c r="D1205" i="4"/>
  <c r="C1205" i="4"/>
  <c r="I1204" i="4"/>
  <c r="G1204" i="4"/>
  <c r="E1204" i="4"/>
  <c r="K1203" i="4"/>
  <c r="C1203" i="4"/>
  <c r="K1202" i="4"/>
  <c r="D1202" i="4"/>
  <c r="C1202" i="4"/>
  <c r="I1201" i="4"/>
  <c r="G1201" i="4"/>
  <c r="E1201" i="4"/>
  <c r="D1201" i="4"/>
  <c r="C1201" i="4"/>
  <c r="H1201" i="4" s="1"/>
  <c r="L1200" i="4"/>
  <c r="M1200" i="4" s="1"/>
  <c r="N1200" i="4" s="1"/>
  <c r="K1200" i="4"/>
  <c r="K1201" i="4" s="1"/>
  <c r="L1201" i="4" s="1"/>
  <c r="M1201" i="4" s="1"/>
  <c r="N1201" i="4" s="1"/>
  <c r="F1200" i="4"/>
  <c r="D1200" i="4"/>
  <c r="C1200" i="4"/>
  <c r="H1200" i="4" s="1"/>
  <c r="L1199" i="4"/>
  <c r="M1199" i="4" s="1"/>
  <c r="N1199" i="4" s="1"/>
  <c r="K1199" i="4"/>
  <c r="H1199" i="4"/>
  <c r="F1199" i="4"/>
  <c r="D1199" i="4"/>
  <c r="C1199" i="4"/>
  <c r="I1198" i="4"/>
  <c r="G1198" i="4"/>
  <c r="E1198" i="4"/>
  <c r="K1197" i="4"/>
  <c r="H1197" i="4"/>
  <c r="C1197" i="4"/>
  <c r="K1196" i="4"/>
  <c r="D1196" i="4"/>
  <c r="C1196" i="4"/>
  <c r="K1195" i="4"/>
  <c r="I1195" i="4"/>
  <c r="G1195" i="4"/>
  <c r="E1195" i="4"/>
  <c r="K1194" i="4"/>
  <c r="F1194" i="4"/>
  <c r="C1194" i="4"/>
  <c r="M1193" i="4"/>
  <c r="N1193" i="4" s="1"/>
  <c r="L1193" i="4"/>
  <c r="K1193" i="4"/>
  <c r="H1193" i="4"/>
  <c r="F1193" i="4"/>
  <c r="D1193" i="4"/>
  <c r="C1193" i="4"/>
  <c r="N1192" i="4"/>
  <c r="M1192" i="4"/>
  <c r="L1192" i="4"/>
  <c r="K1192" i="4"/>
  <c r="J1192" i="4"/>
  <c r="H1192" i="4"/>
  <c r="F1192" i="4"/>
  <c r="C1192" i="4"/>
  <c r="D1192" i="4" s="1"/>
  <c r="I1191" i="4"/>
  <c r="G1191" i="4"/>
  <c r="E1191" i="4"/>
  <c r="K1190" i="4"/>
  <c r="J1190" i="4"/>
  <c r="H1190" i="4"/>
  <c r="D1190" i="4"/>
  <c r="C1190" i="4"/>
  <c r="F1190" i="4" s="1"/>
  <c r="K1189" i="4"/>
  <c r="K1191" i="4" s="1"/>
  <c r="C1189" i="4"/>
  <c r="I1188" i="4"/>
  <c r="G1188" i="4"/>
  <c r="E1188" i="4"/>
  <c r="M1187" i="4"/>
  <c r="N1187" i="4" s="1"/>
  <c r="L1187" i="4"/>
  <c r="K1187" i="4"/>
  <c r="K1188" i="4" s="1"/>
  <c r="H1187" i="4"/>
  <c r="F1187" i="4"/>
  <c r="D1187" i="4"/>
  <c r="C1187" i="4"/>
  <c r="L1186" i="4"/>
  <c r="M1186" i="4" s="1"/>
  <c r="N1186" i="4" s="1"/>
  <c r="K1186" i="4"/>
  <c r="C1186" i="4"/>
  <c r="I1185" i="4"/>
  <c r="G1185" i="4"/>
  <c r="E1185" i="4"/>
  <c r="K1184" i="4"/>
  <c r="D1184" i="4"/>
  <c r="C1184" i="4"/>
  <c r="K1183" i="4"/>
  <c r="D1183" i="4"/>
  <c r="C1183" i="4"/>
  <c r="K1182" i="4"/>
  <c r="I1182" i="4"/>
  <c r="G1182" i="4"/>
  <c r="E1182" i="4"/>
  <c r="K1181" i="4"/>
  <c r="L1181" i="4" s="1"/>
  <c r="M1181" i="4" s="1"/>
  <c r="N1181" i="4" s="1"/>
  <c r="H1181" i="4"/>
  <c r="F1181" i="4"/>
  <c r="D1181" i="4"/>
  <c r="C1181" i="4"/>
  <c r="K1180" i="4"/>
  <c r="F1180" i="4"/>
  <c r="C1180" i="4"/>
  <c r="K1179" i="4"/>
  <c r="L1179" i="4" s="1"/>
  <c r="M1179" i="4" s="1"/>
  <c r="N1179" i="4" s="1"/>
  <c r="H1179" i="4"/>
  <c r="C1179" i="4"/>
  <c r="I1178" i="4"/>
  <c r="G1178" i="4"/>
  <c r="E1178" i="4"/>
  <c r="K1177" i="4"/>
  <c r="F1177" i="4"/>
  <c r="D1177" i="4"/>
  <c r="C1177" i="4"/>
  <c r="H1177" i="4" s="1"/>
  <c r="K1176" i="4"/>
  <c r="H1176" i="4"/>
  <c r="F1176" i="4"/>
  <c r="D1176" i="4"/>
  <c r="C1176" i="4"/>
  <c r="K1175" i="4"/>
  <c r="F1175" i="4"/>
  <c r="C1175" i="4"/>
  <c r="K1174" i="4"/>
  <c r="I1174" i="4"/>
  <c r="G1174" i="4"/>
  <c r="E1174" i="4"/>
  <c r="K1173" i="4"/>
  <c r="L1173" i="4" s="1"/>
  <c r="M1173" i="4" s="1"/>
  <c r="N1173" i="4" s="1"/>
  <c r="D1173" i="4"/>
  <c r="C1173" i="4"/>
  <c r="L1172" i="4"/>
  <c r="M1172" i="4" s="1"/>
  <c r="N1172" i="4" s="1"/>
  <c r="K1172" i="4"/>
  <c r="F1172" i="4"/>
  <c r="D1172" i="4"/>
  <c r="C1172" i="4"/>
  <c r="H1172" i="4" s="1"/>
  <c r="L1171" i="4"/>
  <c r="M1171" i="4" s="1"/>
  <c r="N1171" i="4" s="1"/>
  <c r="K1171" i="4"/>
  <c r="H1171" i="4"/>
  <c r="F1171" i="4"/>
  <c r="D1171" i="4"/>
  <c r="J1171" i="4" s="1"/>
  <c r="C1171" i="4"/>
  <c r="I1170" i="4"/>
  <c r="G1170" i="4"/>
  <c r="E1170" i="4"/>
  <c r="N1169" i="4"/>
  <c r="M1169" i="4"/>
  <c r="L1169" i="4"/>
  <c r="K1169" i="4"/>
  <c r="J1169" i="4"/>
  <c r="H1169" i="4"/>
  <c r="F1169" i="4"/>
  <c r="C1169" i="4"/>
  <c r="D1169" i="4" s="1"/>
  <c r="K1168" i="4"/>
  <c r="H1168" i="4"/>
  <c r="D1168" i="4"/>
  <c r="C1168" i="4"/>
  <c r="F1168" i="4" s="1"/>
  <c r="K1167" i="4"/>
  <c r="D1167" i="4"/>
  <c r="C1167" i="4"/>
  <c r="I1166" i="4"/>
  <c r="G1166" i="4"/>
  <c r="E1166" i="4"/>
  <c r="L1165" i="4"/>
  <c r="M1165" i="4" s="1"/>
  <c r="N1165" i="4" s="1"/>
  <c r="K1165" i="4"/>
  <c r="H1165" i="4"/>
  <c r="F1165" i="4"/>
  <c r="D1165" i="4"/>
  <c r="J1165" i="4" s="1"/>
  <c r="C1165" i="4"/>
  <c r="K1164" i="4"/>
  <c r="F1164" i="4"/>
  <c r="C1164" i="4"/>
  <c r="K1163" i="4"/>
  <c r="K1166" i="4" s="1"/>
  <c r="C1163" i="4"/>
  <c r="I1162" i="4"/>
  <c r="G1162" i="4"/>
  <c r="E1162" i="4"/>
  <c r="L1161" i="4"/>
  <c r="M1161" i="4" s="1"/>
  <c r="N1161" i="4" s="1"/>
  <c r="K1161" i="4"/>
  <c r="F1161" i="4"/>
  <c r="D1161" i="4"/>
  <c r="C1161" i="4"/>
  <c r="H1161" i="4" s="1"/>
  <c r="L1160" i="4"/>
  <c r="M1160" i="4" s="1"/>
  <c r="N1160" i="4" s="1"/>
  <c r="K1160" i="4"/>
  <c r="K1162" i="4" s="1"/>
  <c r="H1160" i="4"/>
  <c r="F1160" i="4"/>
  <c r="D1160" i="4"/>
  <c r="J1160" i="4" s="1"/>
  <c r="C1160" i="4"/>
  <c r="I1159" i="4"/>
  <c r="G1159" i="4"/>
  <c r="E1159" i="4"/>
  <c r="N1158" i="4"/>
  <c r="M1158" i="4"/>
  <c r="L1158" i="4"/>
  <c r="K1158" i="4"/>
  <c r="J1158" i="4"/>
  <c r="H1158" i="4"/>
  <c r="F1158" i="4"/>
  <c r="C1158" i="4"/>
  <c r="D1158" i="4" s="1"/>
  <c r="K1157" i="4"/>
  <c r="H1157" i="4"/>
  <c r="D1157" i="4"/>
  <c r="C1157" i="4"/>
  <c r="F1157" i="4" s="1"/>
  <c r="K1156" i="4"/>
  <c r="D1156" i="4"/>
  <c r="C1156" i="4"/>
  <c r="I1155" i="4"/>
  <c r="H1155" i="4" s="1"/>
  <c r="G1155" i="4"/>
  <c r="E1155" i="4"/>
  <c r="D1155" i="4" s="1"/>
  <c r="C1155" i="4"/>
  <c r="L1154" i="4"/>
  <c r="M1154" i="4" s="1"/>
  <c r="N1154" i="4" s="1"/>
  <c r="K1154" i="4"/>
  <c r="H1154" i="4"/>
  <c r="F1154" i="4"/>
  <c r="D1154" i="4"/>
  <c r="J1154" i="4" s="1"/>
  <c r="M1153" i="4"/>
  <c r="N1153" i="4" s="1"/>
  <c r="L1153" i="4"/>
  <c r="K1153" i="4"/>
  <c r="H1153" i="4"/>
  <c r="F1153" i="4"/>
  <c r="D1153" i="4"/>
  <c r="K1152" i="4"/>
  <c r="H1152" i="4"/>
  <c r="F1152" i="4"/>
  <c r="D1152" i="4"/>
  <c r="J1152" i="4" s="1"/>
  <c r="I1151" i="4"/>
  <c r="G1151" i="4"/>
  <c r="E1151" i="4"/>
  <c r="C1151" i="4"/>
  <c r="M1150" i="4"/>
  <c r="N1150" i="4" s="1"/>
  <c r="K1150" i="4"/>
  <c r="L1150" i="4" s="1"/>
  <c r="H1150" i="4"/>
  <c r="F1150" i="4"/>
  <c r="D1150" i="4"/>
  <c r="C1150" i="4"/>
  <c r="K1149" i="4"/>
  <c r="C1149" i="4"/>
  <c r="K1148" i="4"/>
  <c r="J1148" i="4"/>
  <c r="H1148" i="4"/>
  <c r="D1148" i="4"/>
  <c r="C1148" i="4"/>
  <c r="F1148" i="4" s="1"/>
  <c r="I1147" i="4"/>
  <c r="H1147" i="4"/>
  <c r="G1147" i="4"/>
  <c r="F1147" i="4" s="1"/>
  <c r="E1147" i="4"/>
  <c r="L1146" i="4"/>
  <c r="M1146" i="4" s="1"/>
  <c r="N1146" i="4" s="1"/>
  <c r="K1146" i="4"/>
  <c r="K1147" i="4" s="1"/>
  <c r="L1147" i="4" s="1"/>
  <c r="M1147" i="4" s="1"/>
  <c r="N1147" i="4" s="1"/>
  <c r="D1146" i="4"/>
  <c r="C1146" i="4"/>
  <c r="M1145" i="4"/>
  <c r="N1145" i="4" s="1"/>
  <c r="K1145" i="4"/>
  <c r="L1145" i="4" s="1"/>
  <c r="H1145" i="4"/>
  <c r="F1145" i="4"/>
  <c r="D1145" i="4"/>
  <c r="C1145" i="4"/>
  <c r="K1144" i="4"/>
  <c r="H1144" i="4"/>
  <c r="C1144" i="4"/>
  <c r="C1147" i="4" s="1"/>
  <c r="D1147" i="4" s="1"/>
  <c r="K1143" i="4"/>
  <c r="J1143" i="4"/>
  <c r="H1143" i="4"/>
  <c r="D1143" i="4"/>
  <c r="C1143" i="4"/>
  <c r="F1143" i="4" s="1"/>
  <c r="I1142" i="4"/>
  <c r="G1142" i="4"/>
  <c r="E1142" i="4"/>
  <c r="D1142" i="4"/>
  <c r="C1142" i="4"/>
  <c r="H1142" i="4" s="1"/>
  <c r="K1141" i="4"/>
  <c r="D1141" i="4"/>
  <c r="C1141" i="4"/>
  <c r="K1140" i="4"/>
  <c r="L1140" i="4" s="1"/>
  <c r="M1140" i="4" s="1"/>
  <c r="N1140" i="4" s="1"/>
  <c r="H1140" i="4"/>
  <c r="F1140" i="4"/>
  <c r="D1140" i="4"/>
  <c r="C1140" i="4"/>
  <c r="K1139" i="4"/>
  <c r="H1139" i="4"/>
  <c r="C1139" i="4"/>
  <c r="K1138" i="4"/>
  <c r="H1138" i="4"/>
  <c r="D1138" i="4"/>
  <c r="J1138" i="4" s="1"/>
  <c r="C1138" i="4"/>
  <c r="F1138" i="4" s="1"/>
  <c r="K1137" i="4"/>
  <c r="L1137" i="4" s="1"/>
  <c r="M1137" i="4" s="1"/>
  <c r="N1137" i="4" s="1"/>
  <c r="F1137" i="4"/>
  <c r="D1137" i="4"/>
  <c r="C1137" i="4"/>
  <c r="H1137" i="4" s="1"/>
  <c r="L1136" i="4"/>
  <c r="M1136" i="4" s="1"/>
  <c r="N1136" i="4" s="1"/>
  <c r="K1136" i="4"/>
  <c r="H1136" i="4"/>
  <c r="F1136" i="4"/>
  <c r="D1136" i="4"/>
  <c r="J1136" i="4" s="1"/>
  <c r="C1136" i="4"/>
  <c r="I1135" i="4"/>
  <c r="H1135" i="4" s="1"/>
  <c r="G1135" i="4"/>
  <c r="E1135" i="4"/>
  <c r="N1134" i="4"/>
  <c r="M1134" i="4"/>
  <c r="L1134" i="4"/>
  <c r="K1134" i="4"/>
  <c r="J1134" i="4"/>
  <c r="H1134" i="4"/>
  <c r="F1134" i="4"/>
  <c r="C1134" i="4"/>
  <c r="D1134" i="4" s="1"/>
  <c r="K1133" i="4"/>
  <c r="H1133" i="4"/>
  <c r="D1133" i="4"/>
  <c r="C1133" i="4"/>
  <c r="F1133" i="4" s="1"/>
  <c r="K1132" i="4"/>
  <c r="L1132" i="4" s="1"/>
  <c r="M1132" i="4" s="1"/>
  <c r="N1132" i="4" s="1"/>
  <c r="D1132" i="4"/>
  <c r="C1132" i="4"/>
  <c r="K1131" i="4"/>
  <c r="H1131" i="4"/>
  <c r="F1131" i="4"/>
  <c r="D1131" i="4"/>
  <c r="C1131" i="4"/>
  <c r="C1135" i="4" s="1"/>
  <c r="F1135" i="4" s="1"/>
  <c r="I1130" i="4"/>
  <c r="G1130" i="4"/>
  <c r="E1130" i="4"/>
  <c r="L1129" i="4"/>
  <c r="M1129" i="4" s="1"/>
  <c r="N1129" i="4" s="1"/>
  <c r="K1129" i="4"/>
  <c r="C1129" i="4"/>
  <c r="K1128" i="4"/>
  <c r="D1128" i="4"/>
  <c r="C1128" i="4"/>
  <c r="K1127" i="4"/>
  <c r="F1127" i="4"/>
  <c r="C1127" i="4"/>
  <c r="L1126" i="4"/>
  <c r="M1126" i="4" s="1"/>
  <c r="N1126" i="4" s="1"/>
  <c r="K1126" i="4"/>
  <c r="H1126" i="4"/>
  <c r="F1126" i="4"/>
  <c r="D1126" i="4"/>
  <c r="J1126" i="4" s="1"/>
  <c r="C1126" i="4"/>
  <c r="L1125" i="4"/>
  <c r="M1125" i="4" s="1"/>
  <c r="N1125" i="4" s="1"/>
  <c r="K1125" i="4"/>
  <c r="H1125" i="4"/>
  <c r="F1125" i="4"/>
  <c r="C1125" i="4"/>
  <c r="I1124" i="4"/>
  <c r="G1124" i="4"/>
  <c r="F1124" i="4" s="1"/>
  <c r="E1124" i="4"/>
  <c r="C1124" i="4"/>
  <c r="K1123" i="4"/>
  <c r="J1123" i="4"/>
  <c r="H1123" i="4"/>
  <c r="D1123" i="4"/>
  <c r="C1123" i="4"/>
  <c r="F1123" i="4" s="1"/>
  <c r="K1122" i="4"/>
  <c r="C1122" i="4"/>
  <c r="K1121" i="4"/>
  <c r="J1121" i="4"/>
  <c r="H1121" i="4"/>
  <c r="D1121" i="4"/>
  <c r="C1121" i="4"/>
  <c r="F1121" i="4" s="1"/>
  <c r="N1120" i="4"/>
  <c r="L1120" i="4"/>
  <c r="M1120" i="4" s="1"/>
  <c r="K1120" i="4"/>
  <c r="F1120" i="4"/>
  <c r="D1120" i="4"/>
  <c r="C1120" i="4"/>
  <c r="H1120" i="4" s="1"/>
  <c r="L1119" i="4"/>
  <c r="M1119" i="4" s="1"/>
  <c r="N1119" i="4" s="1"/>
  <c r="K1119" i="4"/>
  <c r="K1124" i="4" s="1"/>
  <c r="L1124" i="4" s="1"/>
  <c r="M1124" i="4" s="1"/>
  <c r="N1124" i="4" s="1"/>
  <c r="H1119" i="4"/>
  <c r="F1119" i="4"/>
  <c r="D1119" i="4"/>
  <c r="J1119" i="4" s="1"/>
  <c r="C1119" i="4"/>
  <c r="I1118" i="4"/>
  <c r="G1118" i="4"/>
  <c r="E1118" i="4"/>
  <c r="N1117" i="4"/>
  <c r="M1117" i="4"/>
  <c r="L1117" i="4"/>
  <c r="K1117" i="4"/>
  <c r="J1117" i="4"/>
  <c r="H1117" i="4"/>
  <c r="F1117" i="4"/>
  <c r="C1117" i="4"/>
  <c r="D1117" i="4" s="1"/>
  <c r="K1116" i="4"/>
  <c r="H1116" i="4"/>
  <c r="D1116" i="4"/>
  <c r="J1116" i="4" s="1"/>
  <c r="C1116" i="4"/>
  <c r="F1116" i="4" s="1"/>
  <c r="K1115" i="4"/>
  <c r="D1115" i="4"/>
  <c r="C1115" i="4"/>
  <c r="K1114" i="4"/>
  <c r="L1114" i="4" s="1"/>
  <c r="M1114" i="4" s="1"/>
  <c r="N1114" i="4" s="1"/>
  <c r="H1114" i="4"/>
  <c r="F1114" i="4"/>
  <c r="D1114" i="4"/>
  <c r="C1114" i="4"/>
  <c r="K1113" i="4"/>
  <c r="K1118" i="4" s="1"/>
  <c r="C1113" i="4"/>
  <c r="K1112" i="4"/>
  <c r="J1112" i="4"/>
  <c r="H1112" i="4"/>
  <c r="D1112" i="4"/>
  <c r="C1112" i="4"/>
  <c r="F1112" i="4" s="1"/>
  <c r="N1111" i="4"/>
  <c r="L1111" i="4"/>
  <c r="M1111" i="4" s="1"/>
  <c r="K1111" i="4"/>
  <c r="F1111" i="4"/>
  <c r="D1111" i="4"/>
  <c r="J1111" i="4" s="1"/>
  <c r="C1111" i="4"/>
  <c r="H1111" i="4" s="1"/>
  <c r="K1110" i="4"/>
  <c r="L1110" i="4" s="1"/>
  <c r="M1110" i="4" s="1"/>
  <c r="N1110" i="4" s="1"/>
  <c r="H1110" i="4"/>
  <c r="F1110" i="4"/>
  <c r="D1110" i="4"/>
  <c r="J1110" i="4" s="1"/>
  <c r="C1110" i="4"/>
  <c r="K1109" i="4"/>
  <c r="C1109" i="4"/>
  <c r="K1108" i="4"/>
  <c r="L1108" i="4" s="1"/>
  <c r="M1108" i="4" s="1"/>
  <c r="N1108" i="4" s="1"/>
  <c r="C1108" i="4"/>
  <c r="I1107" i="4"/>
  <c r="G1107" i="4"/>
  <c r="E1107" i="4"/>
  <c r="N1106" i="4"/>
  <c r="L1106" i="4"/>
  <c r="M1106" i="4" s="1"/>
  <c r="K1106" i="4"/>
  <c r="F1106" i="4"/>
  <c r="D1106" i="4"/>
  <c r="C1106" i="4"/>
  <c r="H1106" i="4" s="1"/>
  <c r="K1105" i="4"/>
  <c r="L1105" i="4" s="1"/>
  <c r="M1105" i="4" s="1"/>
  <c r="N1105" i="4" s="1"/>
  <c r="H1105" i="4"/>
  <c r="F1105" i="4"/>
  <c r="D1105" i="4"/>
  <c r="J1105" i="4" s="1"/>
  <c r="C1105" i="4"/>
  <c r="K1104" i="4"/>
  <c r="C1104" i="4"/>
  <c r="K1103" i="4"/>
  <c r="C1103" i="4"/>
  <c r="I1102" i="4"/>
  <c r="G1102" i="4"/>
  <c r="E1102" i="4"/>
  <c r="L1101" i="4"/>
  <c r="M1101" i="4" s="1"/>
  <c r="N1101" i="4" s="1"/>
  <c r="K1101" i="4"/>
  <c r="F1101" i="4"/>
  <c r="D1101" i="4"/>
  <c r="C1101" i="4"/>
  <c r="H1101" i="4" s="1"/>
  <c r="L1100" i="4"/>
  <c r="M1100" i="4" s="1"/>
  <c r="N1100" i="4" s="1"/>
  <c r="K1100" i="4"/>
  <c r="H1100" i="4"/>
  <c r="F1100" i="4"/>
  <c r="D1100" i="4"/>
  <c r="J1100" i="4" s="1"/>
  <c r="C1100" i="4"/>
  <c r="K1099" i="4"/>
  <c r="F1099" i="4"/>
  <c r="C1099" i="4"/>
  <c r="L1099" i="4" s="1"/>
  <c r="M1099" i="4" s="1"/>
  <c r="N1099" i="4" s="1"/>
  <c r="K1098" i="4"/>
  <c r="C1098" i="4"/>
  <c r="N1097" i="4"/>
  <c r="L1097" i="4"/>
  <c r="M1097" i="4" s="1"/>
  <c r="K1097" i="4"/>
  <c r="K1102" i="4" s="1"/>
  <c r="J1097" i="4"/>
  <c r="F1097" i="4"/>
  <c r="D1097" i="4"/>
  <c r="C1097" i="4"/>
  <c r="H1097" i="4" s="1"/>
  <c r="M1096" i="4"/>
  <c r="N1096" i="4" s="1"/>
  <c r="L1096" i="4"/>
  <c r="I1096" i="4"/>
  <c r="H1096" i="4"/>
  <c r="G1096" i="4"/>
  <c r="F1096" i="4" s="1"/>
  <c r="E1096" i="4"/>
  <c r="D1096" i="4" s="1"/>
  <c r="C1096" i="4"/>
  <c r="M1095" i="4"/>
  <c r="N1095" i="4" s="1"/>
  <c r="L1095" i="4"/>
  <c r="K1095" i="4"/>
  <c r="H1095" i="4"/>
  <c r="F1095" i="4"/>
  <c r="D1095" i="4"/>
  <c r="L1094" i="4"/>
  <c r="M1094" i="4" s="1"/>
  <c r="N1094" i="4" s="1"/>
  <c r="K1094" i="4"/>
  <c r="K1096" i="4" s="1"/>
  <c r="H1094" i="4"/>
  <c r="F1094" i="4"/>
  <c r="D1094" i="4"/>
  <c r="J1094" i="4" s="1"/>
  <c r="I1093" i="4"/>
  <c r="H1093" i="4" s="1"/>
  <c r="G1093" i="4"/>
  <c r="E1093" i="4"/>
  <c r="D1093" i="4"/>
  <c r="C1093" i="4"/>
  <c r="K1092" i="4"/>
  <c r="H1092" i="4"/>
  <c r="F1092" i="4"/>
  <c r="D1092" i="4"/>
  <c r="C1092" i="4"/>
  <c r="K1091" i="4"/>
  <c r="C1091" i="4"/>
  <c r="I1090" i="4"/>
  <c r="G1090" i="4"/>
  <c r="E1090" i="4"/>
  <c r="C1090" i="4"/>
  <c r="K1089" i="4"/>
  <c r="L1089" i="4" s="1"/>
  <c r="M1089" i="4" s="1"/>
  <c r="N1089" i="4" s="1"/>
  <c r="C1089" i="4"/>
  <c r="N1088" i="4"/>
  <c r="L1088" i="4"/>
  <c r="M1088" i="4" s="1"/>
  <c r="K1088" i="4"/>
  <c r="F1088" i="4"/>
  <c r="J1088" i="4" s="1"/>
  <c r="D1088" i="4"/>
  <c r="C1088" i="4"/>
  <c r="H1088" i="4" s="1"/>
  <c r="L1087" i="4"/>
  <c r="M1087" i="4" s="1"/>
  <c r="N1087" i="4" s="1"/>
  <c r="K1087" i="4"/>
  <c r="H1087" i="4"/>
  <c r="F1087" i="4"/>
  <c r="D1087" i="4"/>
  <c r="J1087" i="4" s="1"/>
  <c r="C1087" i="4"/>
  <c r="I1086" i="4"/>
  <c r="G1086" i="4"/>
  <c r="E1086" i="4"/>
  <c r="K1085" i="4"/>
  <c r="C1085" i="4"/>
  <c r="K1084" i="4"/>
  <c r="H1084" i="4"/>
  <c r="J1084" i="4" s="1"/>
  <c r="D1084" i="4"/>
  <c r="C1084" i="4"/>
  <c r="F1084" i="4" s="1"/>
  <c r="L1083" i="4"/>
  <c r="M1083" i="4" s="1"/>
  <c r="N1083" i="4" s="1"/>
  <c r="K1083" i="4"/>
  <c r="K1086" i="4" s="1"/>
  <c r="F1083" i="4"/>
  <c r="D1083" i="4"/>
  <c r="C1083" i="4"/>
  <c r="I1082" i="4"/>
  <c r="G1082" i="4"/>
  <c r="E1082" i="4"/>
  <c r="M1081" i="4"/>
  <c r="N1081" i="4" s="1"/>
  <c r="L1081" i="4"/>
  <c r="K1081" i="4"/>
  <c r="H1081" i="4"/>
  <c r="F1081" i="4"/>
  <c r="D1081" i="4"/>
  <c r="C1081" i="4"/>
  <c r="M1080" i="4"/>
  <c r="N1080" i="4" s="1"/>
  <c r="L1080" i="4"/>
  <c r="K1080" i="4"/>
  <c r="H1080" i="4"/>
  <c r="F1080" i="4"/>
  <c r="C1080" i="4"/>
  <c r="D1080" i="4" s="1"/>
  <c r="K1079" i="4"/>
  <c r="D1079" i="4"/>
  <c r="C1079" i="4"/>
  <c r="K1078" i="4"/>
  <c r="I1078" i="4"/>
  <c r="G1078" i="4"/>
  <c r="F1078" i="4" s="1"/>
  <c r="E1078" i="4"/>
  <c r="C1078" i="4"/>
  <c r="N1077" i="4"/>
  <c r="L1077" i="4"/>
  <c r="M1077" i="4" s="1"/>
  <c r="K1077" i="4"/>
  <c r="J1077" i="4"/>
  <c r="F1077" i="4"/>
  <c r="D1077" i="4"/>
  <c r="C1077" i="4"/>
  <c r="H1077" i="4" s="1"/>
  <c r="M1076" i="4"/>
  <c r="N1076" i="4" s="1"/>
  <c r="L1076" i="4"/>
  <c r="K1076" i="4"/>
  <c r="H1076" i="4"/>
  <c r="F1076" i="4"/>
  <c r="D1076" i="4"/>
  <c r="C1076" i="4"/>
  <c r="M1075" i="4"/>
  <c r="N1075" i="4" s="1"/>
  <c r="L1075" i="4"/>
  <c r="K1075" i="4"/>
  <c r="H1075" i="4"/>
  <c r="F1075" i="4"/>
  <c r="C1075" i="4"/>
  <c r="D1075" i="4" s="1"/>
  <c r="I1074" i="4"/>
  <c r="G1074" i="4"/>
  <c r="E1074" i="4"/>
  <c r="K1073" i="4"/>
  <c r="H1073" i="4"/>
  <c r="D1073" i="4"/>
  <c r="J1073" i="4" s="1"/>
  <c r="C1073" i="4"/>
  <c r="F1073" i="4" s="1"/>
  <c r="K1072" i="4"/>
  <c r="D1072" i="4"/>
  <c r="C1072" i="4"/>
  <c r="K1071" i="4"/>
  <c r="L1071" i="4" s="1"/>
  <c r="M1071" i="4" s="1"/>
  <c r="N1071" i="4" s="1"/>
  <c r="H1071" i="4"/>
  <c r="F1071" i="4"/>
  <c r="D1071" i="4"/>
  <c r="C1071" i="4"/>
  <c r="I1070" i="4"/>
  <c r="G1070" i="4"/>
  <c r="E1070" i="4"/>
  <c r="M1069" i="4"/>
  <c r="N1069" i="4" s="1"/>
  <c r="L1069" i="4"/>
  <c r="K1069" i="4"/>
  <c r="H1069" i="4"/>
  <c r="F1069" i="4"/>
  <c r="C1069" i="4"/>
  <c r="D1069" i="4" s="1"/>
  <c r="K1068" i="4"/>
  <c r="L1068" i="4" s="1"/>
  <c r="M1068" i="4" s="1"/>
  <c r="N1068" i="4" s="1"/>
  <c r="D1068" i="4"/>
  <c r="C1068" i="4"/>
  <c r="K1067" i="4"/>
  <c r="C1067" i="4"/>
  <c r="M1066" i="4"/>
  <c r="N1066" i="4" s="1"/>
  <c r="L1066" i="4"/>
  <c r="K1066" i="4"/>
  <c r="H1066" i="4"/>
  <c r="F1066" i="4"/>
  <c r="D1066" i="4"/>
  <c r="C1066" i="4"/>
  <c r="I1065" i="4"/>
  <c r="G1065" i="4"/>
  <c r="E1065" i="4"/>
  <c r="L1064" i="4"/>
  <c r="M1064" i="4" s="1"/>
  <c r="N1064" i="4" s="1"/>
  <c r="K1064" i="4"/>
  <c r="F1064" i="4"/>
  <c r="C1064" i="4"/>
  <c r="K1063" i="4"/>
  <c r="L1063" i="4" s="1"/>
  <c r="M1063" i="4" s="1"/>
  <c r="N1063" i="4" s="1"/>
  <c r="C1063" i="4"/>
  <c r="N1062" i="4"/>
  <c r="L1062" i="4"/>
  <c r="M1062" i="4" s="1"/>
  <c r="K1062" i="4"/>
  <c r="F1062" i="4"/>
  <c r="D1062" i="4"/>
  <c r="C1062" i="4"/>
  <c r="I1061" i="4"/>
  <c r="G1061" i="4"/>
  <c r="E1061" i="4"/>
  <c r="M1060" i="4"/>
  <c r="N1060" i="4" s="1"/>
  <c r="L1060" i="4"/>
  <c r="K1060" i="4"/>
  <c r="H1060" i="4"/>
  <c r="F1060" i="4"/>
  <c r="D1060" i="4"/>
  <c r="C1060" i="4"/>
  <c r="N1059" i="4"/>
  <c r="M1059" i="4"/>
  <c r="L1059" i="4"/>
  <c r="K1059" i="4"/>
  <c r="J1059" i="4"/>
  <c r="H1059" i="4"/>
  <c r="F1059" i="4"/>
  <c r="C1059" i="4"/>
  <c r="D1059" i="4" s="1"/>
  <c r="K1058" i="4"/>
  <c r="H1058" i="4"/>
  <c r="D1058" i="4"/>
  <c r="J1058" i="4" s="1"/>
  <c r="C1058" i="4"/>
  <c r="F1058" i="4" s="1"/>
  <c r="K1057" i="4"/>
  <c r="K1061" i="4" s="1"/>
  <c r="D1057" i="4"/>
  <c r="C1057" i="4"/>
  <c r="C1061" i="4" s="1"/>
  <c r="H1061" i="4" s="1"/>
  <c r="I1056" i="4"/>
  <c r="G1056" i="4"/>
  <c r="E1056" i="4"/>
  <c r="K1055" i="4"/>
  <c r="L1055" i="4" s="1"/>
  <c r="M1055" i="4" s="1"/>
  <c r="N1055" i="4" s="1"/>
  <c r="H1055" i="4"/>
  <c r="F1055" i="4"/>
  <c r="D1055" i="4"/>
  <c r="J1055" i="4" s="1"/>
  <c r="C1055" i="4"/>
  <c r="K1054" i="4"/>
  <c r="C1054" i="4"/>
  <c r="K1053" i="4"/>
  <c r="C1053" i="4"/>
  <c r="I1052" i="4"/>
  <c r="G1052" i="4"/>
  <c r="E1052" i="4"/>
  <c r="N1051" i="4"/>
  <c r="L1051" i="4"/>
  <c r="M1051" i="4" s="1"/>
  <c r="K1051" i="4"/>
  <c r="F1051" i="4"/>
  <c r="D1051" i="4"/>
  <c r="C1051" i="4"/>
  <c r="H1051" i="4" s="1"/>
  <c r="K1050" i="4"/>
  <c r="H1050" i="4"/>
  <c r="F1050" i="4"/>
  <c r="D1050" i="4"/>
  <c r="J1050" i="4" s="1"/>
  <c r="C1050" i="4"/>
  <c r="K1049" i="4"/>
  <c r="F1049" i="4"/>
  <c r="C1049" i="4"/>
  <c r="I1048" i="4"/>
  <c r="G1048" i="4"/>
  <c r="E1048" i="4"/>
  <c r="K1047" i="4"/>
  <c r="L1047" i="4" s="1"/>
  <c r="M1047" i="4" s="1"/>
  <c r="N1047" i="4" s="1"/>
  <c r="D1047" i="4"/>
  <c r="C1047" i="4"/>
  <c r="K1046" i="4"/>
  <c r="C1046" i="4"/>
  <c r="M1045" i="4"/>
  <c r="N1045" i="4" s="1"/>
  <c r="L1045" i="4"/>
  <c r="K1045" i="4"/>
  <c r="H1045" i="4"/>
  <c r="F1045" i="4"/>
  <c r="D1045" i="4"/>
  <c r="C1045" i="4"/>
  <c r="I1044" i="4"/>
  <c r="G1044" i="4"/>
  <c r="E1044" i="4"/>
  <c r="K1043" i="4"/>
  <c r="C1043" i="4"/>
  <c r="K1042" i="4"/>
  <c r="L1042" i="4" s="1"/>
  <c r="M1042" i="4" s="1"/>
  <c r="N1042" i="4" s="1"/>
  <c r="C1042" i="4"/>
  <c r="N1041" i="4"/>
  <c r="L1041" i="4"/>
  <c r="M1041" i="4" s="1"/>
  <c r="K1041" i="4"/>
  <c r="F1041" i="4"/>
  <c r="J1041" i="4" s="1"/>
  <c r="D1041" i="4"/>
  <c r="C1041" i="4"/>
  <c r="H1041" i="4" s="1"/>
  <c r="L1040" i="4"/>
  <c r="M1040" i="4" s="1"/>
  <c r="N1040" i="4" s="1"/>
  <c r="K1040" i="4"/>
  <c r="H1040" i="4"/>
  <c r="F1040" i="4"/>
  <c r="D1040" i="4"/>
  <c r="J1040" i="4" s="1"/>
  <c r="C1040" i="4"/>
  <c r="I1039" i="4"/>
  <c r="G1039" i="4"/>
  <c r="E1039" i="4"/>
  <c r="K1038" i="4"/>
  <c r="C1038" i="4"/>
  <c r="K1037" i="4"/>
  <c r="H1037" i="4"/>
  <c r="J1037" i="4" s="1"/>
  <c r="D1037" i="4"/>
  <c r="C1037" i="4"/>
  <c r="F1037" i="4" s="1"/>
  <c r="L1036" i="4"/>
  <c r="M1036" i="4" s="1"/>
  <c r="N1036" i="4" s="1"/>
  <c r="K1036" i="4"/>
  <c r="F1036" i="4"/>
  <c r="D1036" i="4"/>
  <c r="C1036" i="4"/>
  <c r="H1036" i="4" s="1"/>
  <c r="L1035" i="4"/>
  <c r="M1035" i="4" s="1"/>
  <c r="N1035" i="4" s="1"/>
  <c r="K1035" i="4"/>
  <c r="K1039" i="4" s="1"/>
  <c r="H1035" i="4"/>
  <c r="F1035" i="4"/>
  <c r="D1035" i="4"/>
  <c r="J1035" i="4" s="1"/>
  <c r="C1035" i="4"/>
  <c r="I1034" i="4"/>
  <c r="G1034" i="4"/>
  <c r="E1034" i="4"/>
  <c r="N1033" i="4"/>
  <c r="M1033" i="4"/>
  <c r="L1033" i="4"/>
  <c r="K1033" i="4"/>
  <c r="J1033" i="4"/>
  <c r="H1033" i="4"/>
  <c r="F1033" i="4"/>
  <c r="C1033" i="4"/>
  <c r="D1033" i="4" s="1"/>
  <c r="K1032" i="4"/>
  <c r="H1032" i="4"/>
  <c r="D1032" i="4"/>
  <c r="C1032" i="4"/>
  <c r="F1032" i="4" s="1"/>
  <c r="K1031" i="4"/>
  <c r="L1031" i="4" s="1"/>
  <c r="M1031" i="4" s="1"/>
  <c r="N1031" i="4" s="1"/>
  <c r="D1031" i="4"/>
  <c r="C1031" i="4"/>
  <c r="K1030" i="4"/>
  <c r="L1030" i="4" s="1"/>
  <c r="M1030" i="4" s="1"/>
  <c r="N1030" i="4" s="1"/>
  <c r="H1030" i="4"/>
  <c r="F1030" i="4"/>
  <c r="D1030" i="4"/>
  <c r="C1030" i="4"/>
  <c r="K1029" i="4"/>
  <c r="C1029" i="4"/>
  <c r="I1028" i="4"/>
  <c r="G1028" i="4"/>
  <c r="E1028" i="4"/>
  <c r="C1028" i="4"/>
  <c r="K1027" i="4"/>
  <c r="C1027" i="4"/>
  <c r="N1026" i="4"/>
  <c r="L1026" i="4"/>
  <c r="M1026" i="4" s="1"/>
  <c r="K1026" i="4"/>
  <c r="J1026" i="4"/>
  <c r="F1026" i="4"/>
  <c r="D1026" i="4"/>
  <c r="C1026" i="4"/>
  <c r="H1026" i="4" s="1"/>
  <c r="M1025" i="4"/>
  <c r="N1025" i="4" s="1"/>
  <c r="L1025" i="4"/>
  <c r="K1025" i="4"/>
  <c r="K1028" i="4" s="1"/>
  <c r="H1025" i="4"/>
  <c r="F1025" i="4"/>
  <c r="D1025" i="4"/>
  <c r="C1025" i="4"/>
  <c r="L1024" i="4"/>
  <c r="M1024" i="4" s="1"/>
  <c r="N1024" i="4" s="1"/>
  <c r="K1024" i="4"/>
  <c r="H1024" i="4"/>
  <c r="F1024" i="4"/>
  <c r="C1024" i="4"/>
  <c r="D1024" i="4" s="1"/>
  <c r="J1024" i="4" s="1"/>
  <c r="I1023" i="4"/>
  <c r="G1023" i="4"/>
  <c r="E1023" i="4"/>
  <c r="K1022" i="4"/>
  <c r="H1022" i="4"/>
  <c r="D1022" i="4"/>
  <c r="C1022" i="4"/>
  <c r="F1022" i="4" s="1"/>
  <c r="L1021" i="4"/>
  <c r="M1021" i="4" s="1"/>
  <c r="N1021" i="4" s="1"/>
  <c r="K1021" i="4"/>
  <c r="K1023" i="4" s="1"/>
  <c r="C1021" i="4"/>
  <c r="I1020" i="4"/>
  <c r="G1020" i="4"/>
  <c r="E1020" i="4"/>
  <c r="L1019" i="4"/>
  <c r="M1019" i="4" s="1"/>
  <c r="N1019" i="4" s="1"/>
  <c r="K1019" i="4"/>
  <c r="H1019" i="4"/>
  <c r="F1019" i="4"/>
  <c r="D1019" i="4"/>
  <c r="J1019" i="4" s="1"/>
  <c r="C1019" i="4"/>
  <c r="K1018" i="4"/>
  <c r="C1018" i="4"/>
  <c r="H1017" i="4"/>
  <c r="F1017" i="4"/>
  <c r="C1017" i="4"/>
  <c r="K1016" i="4"/>
  <c r="H1016" i="4"/>
  <c r="D1016" i="4"/>
  <c r="C1016" i="4"/>
  <c r="I1015" i="4"/>
  <c r="G1015" i="4"/>
  <c r="F1015" i="4" s="1"/>
  <c r="E1015" i="4"/>
  <c r="C1015" i="4"/>
  <c r="D1015" i="4" s="1"/>
  <c r="K1014" i="4"/>
  <c r="F1014" i="4"/>
  <c r="C1014" i="4"/>
  <c r="L1013" i="4"/>
  <c r="M1013" i="4" s="1"/>
  <c r="N1013" i="4" s="1"/>
  <c r="K1013" i="4"/>
  <c r="H1013" i="4"/>
  <c r="F1013" i="4"/>
  <c r="D1013" i="4"/>
  <c r="J1013" i="4" s="1"/>
  <c r="C1013" i="4"/>
  <c r="L1012" i="4"/>
  <c r="M1012" i="4" s="1"/>
  <c r="N1012" i="4" s="1"/>
  <c r="K1012" i="4"/>
  <c r="H1012" i="4"/>
  <c r="F1012" i="4"/>
  <c r="J1012" i="4" s="1"/>
  <c r="C1012" i="4"/>
  <c r="D1012" i="4" s="1"/>
  <c r="K1011" i="4"/>
  <c r="L1011" i="4" s="1"/>
  <c r="M1011" i="4" s="1"/>
  <c r="N1011" i="4" s="1"/>
  <c r="H1011" i="4"/>
  <c r="D1011" i="4"/>
  <c r="C1011" i="4"/>
  <c r="F1011" i="4" s="1"/>
  <c r="L1010" i="4"/>
  <c r="M1010" i="4" s="1"/>
  <c r="N1010" i="4" s="1"/>
  <c r="K1010" i="4"/>
  <c r="C1010" i="4"/>
  <c r="I1009" i="4"/>
  <c r="G1009" i="4"/>
  <c r="E1009" i="4"/>
  <c r="L1008" i="4"/>
  <c r="M1008" i="4" s="1"/>
  <c r="N1008" i="4" s="1"/>
  <c r="K1008" i="4"/>
  <c r="H1008" i="4"/>
  <c r="F1008" i="4"/>
  <c r="D1008" i="4"/>
  <c r="J1008" i="4" s="1"/>
  <c r="C1008" i="4"/>
  <c r="K1007" i="4"/>
  <c r="C1007" i="4"/>
  <c r="K1006" i="4"/>
  <c r="H1006" i="4"/>
  <c r="C1006" i="4"/>
  <c r="N1005" i="4"/>
  <c r="L1005" i="4"/>
  <c r="M1005" i="4" s="1"/>
  <c r="K1005" i="4"/>
  <c r="J1005" i="4"/>
  <c r="F1005" i="4"/>
  <c r="D1005" i="4"/>
  <c r="C1005" i="4"/>
  <c r="H1005" i="4" s="1"/>
  <c r="I1004" i="4"/>
  <c r="G1004" i="4"/>
  <c r="E1004" i="4"/>
  <c r="L1003" i="4"/>
  <c r="M1003" i="4" s="1"/>
  <c r="N1003" i="4" s="1"/>
  <c r="H1003" i="4"/>
  <c r="F1003" i="4"/>
  <c r="D1003" i="4"/>
  <c r="J1003" i="4" s="1"/>
  <c r="C1003" i="4"/>
  <c r="L1002" i="4"/>
  <c r="M1002" i="4" s="1"/>
  <c r="N1002" i="4" s="1"/>
  <c r="K1002" i="4"/>
  <c r="C1002" i="4"/>
  <c r="K1001" i="4"/>
  <c r="L1001" i="4" s="1"/>
  <c r="M1001" i="4" s="1"/>
  <c r="N1001" i="4" s="1"/>
  <c r="C1001" i="4"/>
  <c r="N1000" i="4"/>
  <c r="L1000" i="4"/>
  <c r="M1000" i="4" s="1"/>
  <c r="K1000" i="4"/>
  <c r="F1000" i="4"/>
  <c r="D1000" i="4"/>
  <c r="C1000" i="4"/>
  <c r="I999" i="4"/>
  <c r="G999" i="4"/>
  <c r="E999" i="4"/>
  <c r="C999" i="4"/>
  <c r="H999" i="4" s="1"/>
  <c r="M998" i="4"/>
  <c r="N998" i="4" s="1"/>
  <c r="L998" i="4"/>
  <c r="K998" i="4"/>
  <c r="H998" i="4"/>
  <c r="F998" i="4"/>
  <c r="D998" i="4"/>
  <c r="C998" i="4"/>
  <c r="N997" i="4"/>
  <c r="M997" i="4"/>
  <c r="L997" i="4"/>
  <c r="K997" i="4"/>
  <c r="J997" i="4"/>
  <c r="H997" i="4"/>
  <c r="F997" i="4"/>
  <c r="C997" i="4"/>
  <c r="D997" i="4" s="1"/>
  <c r="K996" i="4"/>
  <c r="H996" i="4"/>
  <c r="D996" i="4"/>
  <c r="C996" i="4"/>
  <c r="F996" i="4" s="1"/>
  <c r="K995" i="4"/>
  <c r="L995" i="4" s="1"/>
  <c r="M995" i="4" s="1"/>
  <c r="N995" i="4" s="1"/>
  <c r="D995" i="4"/>
  <c r="C995" i="4"/>
  <c r="K994" i="4"/>
  <c r="H994" i="4"/>
  <c r="F994" i="4"/>
  <c r="D994" i="4"/>
  <c r="C994" i="4"/>
  <c r="K993" i="4"/>
  <c r="C993" i="4"/>
  <c r="I992" i="4"/>
  <c r="G992" i="4"/>
  <c r="E992" i="4"/>
  <c r="D992" i="4" s="1"/>
  <c r="C992" i="4"/>
  <c r="K991" i="4"/>
  <c r="C991" i="4"/>
  <c r="N990" i="4"/>
  <c r="L990" i="4"/>
  <c r="M990" i="4" s="1"/>
  <c r="K990" i="4"/>
  <c r="F990" i="4"/>
  <c r="J990" i="4" s="1"/>
  <c r="D990" i="4"/>
  <c r="C990" i="4"/>
  <c r="H990" i="4" s="1"/>
  <c r="L989" i="4"/>
  <c r="M989" i="4" s="1"/>
  <c r="N989" i="4" s="1"/>
  <c r="K989" i="4"/>
  <c r="H989" i="4"/>
  <c r="F989" i="4"/>
  <c r="D989" i="4"/>
  <c r="J989" i="4" s="1"/>
  <c r="C989" i="4"/>
  <c r="L988" i="4"/>
  <c r="M988" i="4" s="1"/>
  <c r="N988" i="4" s="1"/>
  <c r="K988" i="4"/>
  <c r="H988" i="4"/>
  <c r="F988" i="4"/>
  <c r="C988" i="4"/>
  <c r="D988" i="4" s="1"/>
  <c r="J988" i="4" s="1"/>
  <c r="K987" i="4"/>
  <c r="C987" i="4"/>
  <c r="K986" i="4"/>
  <c r="C986" i="4"/>
  <c r="M985" i="4"/>
  <c r="N985" i="4" s="1"/>
  <c r="I985" i="4"/>
  <c r="H985" i="4" s="1"/>
  <c r="G985" i="4"/>
  <c r="E985" i="4"/>
  <c r="D985" i="4"/>
  <c r="C985" i="4"/>
  <c r="K984" i="4"/>
  <c r="L984" i="4" s="1"/>
  <c r="M984" i="4" s="1"/>
  <c r="N984" i="4" s="1"/>
  <c r="H984" i="4"/>
  <c r="F984" i="4"/>
  <c r="D984" i="4"/>
  <c r="C984" i="4"/>
  <c r="K983" i="4"/>
  <c r="C983" i="4"/>
  <c r="K982" i="4"/>
  <c r="J982" i="4"/>
  <c r="H982" i="4"/>
  <c r="D982" i="4"/>
  <c r="C982" i="4"/>
  <c r="F982" i="4" s="1"/>
  <c r="N981" i="4"/>
  <c r="L981" i="4"/>
  <c r="M981" i="4" s="1"/>
  <c r="K981" i="4"/>
  <c r="F981" i="4"/>
  <c r="D981" i="4"/>
  <c r="C981" i="4"/>
  <c r="H981" i="4" s="1"/>
  <c r="L980" i="4"/>
  <c r="M980" i="4" s="1"/>
  <c r="N980" i="4" s="1"/>
  <c r="K980" i="4"/>
  <c r="K985" i="4" s="1"/>
  <c r="L985" i="4" s="1"/>
  <c r="H980" i="4"/>
  <c r="F980" i="4"/>
  <c r="D980" i="4"/>
  <c r="J980" i="4" s="1"/>
  <c r="C980" i="4"/>
  <c r="I979" i="4"/>
  <c r="G979" i="4"/>
  <c r="E979" i="4"/>
  <c r="M978" i="4"/>
  <c r="N978" i="4" s="1"/>
  <c r="L978" i="4"/>
  <c r="K978" i="4"/>
  <c r="H978" i="4"/>
  <c r="J978" i="4" s="1"/>
  <c r="F978" i="4"/>
  <c r="C978" i="4"/>
  <c r="D978" i="4" s="1"/>
  <c r="K977" i="4"/>
  <c r="H977" i="4"/>
  <c r="D977" i="4"/>
  <c r="J977" i="4" s="1"/>
  <c r="C977" i="4"/>
  <c r="F977" i="4" s="1"/>
  <c r="K976" i="4"/>
  <c r="D976" i="4"/>
  <c r="C976" i="4"/>
  <c r="K975" i="4"/>
  <c r="L975" i="4" s="1"/>
  <c r="M975" i="4" s="1"/>
  <c r="N975" i="4" s="1"/>
  <c r="H975" i="4"/>
  <c r="F975" i="4"/>
  <c r="D975" i="4"/>
  <c r="C975" i="4"/>
  <c r="K974" i="4"/>
  <c r="C974" i="4"/>
  <c r="K973" i="4"/>
  <c r="H973" i="4"/>
  <c r="D973" i="4"/>
  <c r="C973" i="4"/>
  <c r="I972" i="4"/>
  <c r="G972" i="4"/>
  <c r="E972" i="4"/>
  <c r="L971" i="4"/>
  <c r="M971" i="4" s="1"/>
  <c r="N971" i="4" s="1"/>
  <c r="K971" i="4"/>
  <c r="D971" i="4"/>
  <c r="C971" i="4"/>
  <c r="K970" i="4"/>
  <c r="L970" i="4" s="1"/>
  <c r="M970" i="4" s="1"/>
  <c r="N970" i="4" s="1"/>
  <c r="H970" i="4"/>
  <c r="F970" i="4"/>
  <c r="D970" i="4"/>
  <c r="C970" i="4"/>
  <c r="K969" i="4"/>
  <c r="C969" i="4"/>
  <c r="K968" i="4"/>
  <c r="H968" i="4"/>
  <c r="J968" i="4" s="1"/>
  <c r="D968" i="4"/>
  <c r="C968" i="4"/>
  <c r="F968" i="4" s="1"/>
  <c r="L967" i="4"/>
  <c r="M967" i="4" s="1"/>
  <c r="N967" i="4" s="1"/>
  <c r="K967" i="4"/>
  <c r="K972" i="4" s="1"/>
  <c r="F967" i="4"/>
  <c r="D967" i="4"/>
  <c r="C967" i="4"/>
  <c r="H967" i="4" s="1"/>
  <c r="I966" i="4"/>
  <c r="G966" i="4"/>
  <c r="E966" i="4"/>
  <c r="M965" i="4"/>
  <c r="N965" i="4" s="1"/>
  <c r="L965" i="4"/>
  <c r="K965" i="4"/>
  <c r="H965" i="4"/>
  <c r="F965" i="4"/>
  <c r="D965" i="4"/>
  <c r="C965" i="4"/>
  <c r="M964" i="4"/>
  <c r="N964" i="4" s="1"/>
  <c r="L964" i="4"/>
  <c r="K964" i="4"/>
  <c r="H964" i="4"/>
  <c r="F964" i="4"/>
  <c r="C964" i="4"/>
  <c r="D964" i="4" s="1"/>
  <c r="K963" i="4"/>
  <c r="D963" i="4"/>
  <c r="C963" i="4"/>
  <c r="K962" i="4"/>
  <c r="C962" i="4"/>
  <c r="M961" i="4"/>
  <c r="N961" i="4" s="1"/>
  <c r="L961" i="4"/>
  <c r="K961" i="4"/>
  <c r="H961" i="4"/>
  <c r="F961" i="4"/>
  <c r="D961" i="4"/>
  <c r="C961" i="4"/>
  <c r="I960" i="4"/>
  <c r="G960" i="4"/>
  <c r="E960" i="4"/>
  <c r="L959" i="4"/>
  <c r="M959" i="4" s="1"/>
  <c r="N959" i="4" s="1"/>
  <c r="K959" i="4"/>
  <c r="F959" i="4"/>
  <c r="C959" i="4"/>
  <c r="K958" i="4"/>
  <c r="L958" i="4" s="1"/>
  <c r="M958" i="4" s="1"/>
  <c r="N958" i="4" s="1"/>
  <c r="C958" i="4"/>
  <c r="N957" i="4"/>
  <c r="L957" i="4"/>
  <c r="M957" i="4" s="1"/>
  <c r="K957" i="4"/>
  <c r="J957" i="4"/>
  <c r="F957" i="4"/>
  <c r="D957" i="4"/>
  <c r="C957" i="4"/>
  <c r="H957" i="4" s="1"/>
  <c r="M956" i="4"/>
  <c r="N956" i="4" s="1"/>
  <c r="L956" i="4"/>
  <c r="K956" i="4"/>
  <c r="H956" i="4"/>
  <c r="F956" i="4"/>
  <c r="D956" i="4"/>
  <c r="C956" i="4"/>
  <c r="M955" i="4"/>
  <c r="N955" i="4" s="1"/>
  <c r="L955" i="4"/>
  <c r="K955" i="4"/>
  <c r="H955" i="4"/>
  <c r="F955" i="4"/>
  <c r="C955" i="4"/>
  <c r="K954" i="4"/>
  <c r="I954" i="4"/>
  <c r="G954" i="4"/>
  <c r="E954" i="4"/>
  <c r="K953" i="4"/>
  <c r="H953" i="4"/>
  <c r="D953" i="4"/>
  <c r="J953" i="4" s="1"/>
  <c r="C953" i="4"/>
  <c r="F953" i="4" s="1"/>
  <c r="K952" i="4"/>
  <c r="L952" i="4" s="1"/>
  <c r="M952" i="4" s="1"/>
  <c r="N952" i="4" s="1"/>
  <c r="D952" i="4"/>
  <c r="C952" i="4"/>
  <c r="K951" i="4"/>
  <c r="L951" i="4" s="1"/>
  <c r="M951" i="4" s="1"/>
  <c r="N951" i="4" s="1"/>
  <c r="H951" i="4"/>
  <c r="F951" i="4"/>
  <c r="D951" i="4"/>
  <c r="C951" i="4"/>
  <c r="K950" i="4"/>
  <c r="C950" i="4"/>
  <c r="K949" i="4"/>
  <c r="J949" i="4"/>
  <c r="H949" i="4"/>
  <c r="D949" i="4"/>
  <c r="C949" i="4"/>
  <c r="F949" i="4" s="1"/>
  <c r="N948" i="4"/>
  <c r="L948" i="4"/>
  <c r="M948" i="4" s="1"/>
  <c r="K948" i="4"/>
  <c r="F948" i="4"/>
  <c r="D948" i="4"/>
  <c r="C948" i="4"/>
  <c r="H948" i="4" s="1"/>
  <c r="K947" i="4"/>
  <c r="I947" i="4"/>
  <c r="G947" i="4"/>
  <c r="E947" i="4"/>
  <c r="M946" i="4"/>
  <c r="N946" i="4" s="1"/>
  <c r="L946" i="4"/>
  <c r="K946" i="4"/>
  <c r="H946" i="4"/>
  <c r="F946" i="4"/>
  <c r="D946" i="4"/>
  <c r="C946" i="4"/>
  <c r="M945" i="4"/>
  <c r="N945" i="4" s="1"/>
  <c r="L945" i="4"/>
  <c r="K945" i="4"/>
  <c r="H945" i="4"/>
  <c r="F945" i="4"/>
  <c r="C945" i="4"/>
  <c r="D945" i="4" s="1"/>
  <c r="K944" i="4"/>
  <c r="D944" i="4"/>
  <c r="C944" i="4"/>
  <c r="K943" i="4"/>
  <c r="C943" i="4"/>
  <c r="M942" i="4"/>
  <c r="N942" i="4" s="1"/>
  <c r="L942" i="4"/>
  <c r="K942" i="4"/>
  <c r="H942" i="4"/>
  <c r="F942" i="4"/>
  <c r="D942" i="4"/>
  <c r="C942" i="4"/>
  <c r="I941" i="4"/>
  <c r="G941" i="4"/>
  <c r="E941" i="4"/>
  <c r="K940" i="4"/>
  <c r="F940" i="4"/>
  <c r="C940" i="4"/>
  <c r="L940" i="4" s="1"/>
  <c r="M940" i="4" s="1"/>
  <c r="N940" i="4" s="1"/>
  <c r="K939" i="4"/>
  <c r="C939" i="4"/>
  <c r="N938" i="4"/>
  <c r="L938" i="4"/>
  <c r="M938" i="4" s="1"/>
  <c r="K938" i="4"/>
  <c r="J938" i="4"/>
  <c r="F938" i="4"/>
  <c r="D938" i="4"/>
  <c r="C938" i="4"/>
  <c r="H938" i="4" s="1"/>
  <c r="M937" i="4"/>
  <c r="N937" i="4" s="1"/>
  <c r="L937" i="4"/>
  <c r="K937" i="4"/>
  <c r="H937" i="4"/>
  <c r="F937" i="4"/>
  <c r="D937" i="4"/>
  <c r="C937" i="4"/>
  <c r="I936" i="4"/>
  <c r="G936" i="4"/>
  <c r="E936" i="4"/>
  <c r="K935" i="4"/>
  <c r="C935" i="4"/>
  <c r="K934" i="4"/>
  <c r="J934" i="4"/>
  <c r="H934" i="4"/>
  <c r="D934" i="4"/>
  <c r="C934" i="4"/>
  <c r="F934" i="4" s="1"/>
  <c r="N933" i="4"/>
  <c r="L933" i="4"/>
  <c r="M933" i="4" s="1"/>
  <c r="K933" i="4"/>
  <c r="F933" i="4"/>
  <c r="D933" i="4"/>
  <c r="C933" i="4"/>
  <c r="H933" i="4" s="1"/>
  <c r="K932" i="4"/>
  <c r="L932" i="4" s="1"/>
  <c r="M932" i="4" s="1"/>
  <c r="N932" i="4" s="1"/>
  <c r="H932" i="4"/>
  <c r="F932" i="4"/>
  <c r="D932" i="4"/>
  <c r="J932" i="4" s="1"/>
  <c r="C932" i="4"/>
  <c r="L931" i="4"/>
  <c r="M931" i="4" s="1"/>
  <c r="N931" i="4" s="1"/>
  <c r="K931" i="4"/>
  <c r="C931" i="4"/>
  <c r="I930" i="4"/>
  <c r="G930" i="4"/>
  <c r="E930" i="4"/>
  <c r="K929" i="4"/>
  <c r="L929" i="4" s="1"/>
  <c r="M929" i="4" s="1"/>
  <c r="N929" i="4" s="1"/>
  <c r="D929" i="4"/>
  <c r="C929" i="4"/>
  <c r="K928" i="4"/>
  <c r="C928" i="4"/>
  <c r="M927" i="4"/>
  <c r="N927" i="4" s="1"/>
  <c r="L927" i="4"/>
  <c r="K927" i="4"/>
  <c r="H927" i="4"/>
  <c r="F927" i="4"/>
  <c r="D927" i="4"/>
  <c r="C927" i="4"/>
  <c r="N926" i="4"/>
  <c r="M926" i="4"/>
  <c r="L926" i="4"/>
  <c r="K926" i="4"/>
  <c r="J926" i="4"/>
  <c r="H926" i="4"/>
  <c r="F926" i="4"/>
  <c r="C926" i="4"/>
  <c r="D926" i="4" s="1"/>
  <c r="I925" i="4"/>
  <c r="G925" i="4"/>
  <c r="F925" i="4" s="1"/>
  <c r="E925" i="4"/>
  <c r="C925" i="4"/>
  <c r="K924" i="4"/>
  <c r="J924" i="4"/>
  <c r="H924" i="4"/>
  <c r="D924" i="4"/>
  <c r="C924" i="4"/>
  <c r="F924" i="4" s="1"/>
  <c r="N923" i="4"/>
  <c r="L923" i="4"/>
  <c r="M923" i="4" s="1"/>
  <c r="K923" i="4"/>
  <c r="F923" i="4"/>
  <c r="D923" i="4"/>
  <c r="J923" i="4" s="1"/>
  <c r="C923" i="4"/>
  <c r="H923" i="4" s="1"/>
  <c r="K922" i="4"/>
  <c r="H922" i="4"/>
  <c r="F922" i="4"/>
  <c r="D922" i="4"/>
  <c r="J922" i="4" s="1"/>
  <c r="C922" i="4"/>
  <c r="I921" i="4"/>
  <c r="G921" i="4"/>
  <c r="E921" i="4"/>
  <c r="M920" i="4"/>
  <c r="N920" i="4" s="1"/>
  <c r="L920" i="4"/>
  <c r="K920" i="4"/>
  <c r="H920" i="4"/>
  <c r="J920" i="4" s="1"/>
  <c r="F920" i="4"/>
  <c r="C920" i="4"/>
  <c r="D920" i="4" s="1"/>
  <c r="K919" i="4"/>
  <c r="H919" i="4"/>
  <c r="D919" i="4"/>
  <c r="C919" i="4"/>
  <c r="F919" i="4" s="1"/>
  <c r="K918" i="4"/>
  <c r="K921" i="4" s="1"/>
  <c r="C918" i="4"/>
  <c r="I917" i="4"/>
  <c r="G917" i="4"/>
  <c r="E917" i="4"/>
  <c r="L916" i="4"/>
  <c r="M916" i="4" s="1"/>
  <c r="N916" i="4" s="1"/>
  <c r="K916" i="4"/>
  <c r="H916" i="4"/>
  <c r="F916" i="4"/>
  <c r="D916" i="4"/>
  <c r="J916" i="4" s="1"/>
  <c r="C916" i="4"/>
  <c r="L915" i="4"/>
  <c r="M915" i="4" s="1"/>
  <c r="N915" i="4" s="1"/>
  <c r="K915" i="4"/>
  <c r="F915" i="4"/>
  <c r="C915" i="4"/>
  <c r="K914" i="4"/>
  <c r="C914" i="4"/>
  <c r="I913" i="4"/>
  <c r="G913" i="4"/>
  <c r="E913" i="4"/>
  <c r="N912" i="4"/>
  <c r="L912" i="4"/>
  <c r="M912" i="4" s="1"/>
  <c r="K912" i="4"/>
  <c r="F912" i="4"/>
  <c r="D912" i="4"/>
  <c r="J912" i="4" s="1"/>
  <c r="C912" i="4"/>
  <c r="H912" i="4" s="1"/>
  <c r="K911" i="4"/>
  <c r="H911" i="4"/>
  <c r="F911" i="4"/>
  <c r="D911" i="4"/>
  <c r="J911" i="4" s="1"/>
  <c r="C911" i="4"/>
  <c r="I910" i="4"/>
  <c r="G910" i="4"/>
  <c r="E910" i="4"/>
  <c r="M909" i="4"/>
  <c r="N909" i="4" s="1"/>
  <c r="L909" i="4"/>
  <c r="K909" i="4"/>
  <c r="H909" i="4"/>
  <c r="J909" i="4" s="1"/>
  <c r="F909" i="4"/>
  <c r="C909" i="4"/>
  <c r="D909" i="4" s="1"/>
  <c r="K908" i="4"/>
  <c r="H908" i="4"/>
  <c r="D908" i="4"/>
  <c r="C908" i="4"/>
  <c r="I907" i="4"/>
  <c r="G907" i="4"/>
  <c r="E907" i="4"/>
  <c r="C907" i="4"/>
  <c r="K906" i="4"/>
  <c r="L906" i="4" s="1"/>
  <c r="M906" i="4" s="1"/>
  <c r="N906" i="4" s="1"/>
  <c r="C906" i="4"/>
  <c r="M905" i="4"/>
  <c r="N905" i="4" s="1"/>
  <c r="L905" i="4"/>
  <c r="K905" i="4"/>
  <c r="H905" i="4"/>
  <c r="F905" i="4"/>
  <c r="D905" i="4"/>
  <c r="C905" i="4"/>
  <c r="M904" i="4"/>
  <c r="N904" i="4" s="1"/>
  <c r="L904" i="4"/>
  <c r="K904" i="4"/>
  <c r="H904" i="4"/>
  <c r="J904" i="4" s="1"/>
  <c r="F904" i="4"/>
  <c r="C904" i="4"/>
  <c r="D904" i="4" s="1"/>
  <c r="K903" i="4"/>
  <c r="H903" i="4"/>
  <c r="D903" i="4"/>
  <c r="C903" i="4"/>
  <c r="F903" i="4" s="1"/>
  <c r="L902" i="4"/>
  <c r="M902" i="4" s="1"/>
  <c r="N902" i="4" s="1"/>
  <c r="K902" i="4"/>
  <c r="C902" i="4"/>
  <c r="K901" i="4"/>
  <c r="I901" i="4"/>
  <c r="G901" i="4"/>
  <c r="E901" i="4"/>
  <c r="L900" i="4"/>
  <c r="M900" i="4" s="1"/>
  <c r="N900" i="4" s="1"/>
  <c r="K900" i="4"/>
  <c r="H900" i="4"/>
  <c r="F900" i="4"/>
  <c r="D900" i="4"/>
  <c r="J900" i="4" s="1"/>
  <c r="C900" i="4"/>
  <c r="L899" i="4"/>
  <c r="M899" i="4" s="1"/>
  <c r="N899" i="4" s="1"/>
  <c r="K899" i="4"/>
  <c r="F899" i="4"/>
  <c r="C899" i="4"/>
  <c r="K898" i="4"/>
  <c r="L898" i="4" s="1"/>
  <c r="M898" i="4" s="1"/>
  <c r="N898" i="4" s="1"/>
  <c r="C898" i="4"/>
  <c r="I897" i="4"/>
  <c r="G897" i="4"/>
  <c r="E897" i="4"/>
  <c r="N896" i="4"/>
  <c r="L896" i="4"/>
  <c r="M896" i="4" s="1"/>
  <c r="K896" i="4"/>
  <c r="F896" i="4"/>
  <c r="D896" i="4"/>
  <c r="C896" i="4"/>
  <c r="H896" i="4" s="1"/>
  <c r="K895" i="4"/>
  <c r="H895" i="4"/>
  <c r="F895" i="4"/>
  <c r="D895" i="4"/>
  <c r="J895" i="4" s="1"/>
  <c r="C895" i="4"/>
  <c r="L894" i="4"/>
  <c r="M894" i="4" s="1"/>
  <c r="N894" i="4" s="1"/>
  <c r="K894" i="4"/>
  <c r="C894" i="4"/>
  <c r="I893" i="4"/>
  <c r="G893" i="4"/>
  <c r="E893" i="4"/>
  <c r="K892" i="4"/>
  <c r="L892" i="4" s="1"/>
  <c r="M892" i="4" s="1"/>
  <c r="N892" i="4" s="1"/>
  <c r="D892" i="4"/>
  <c r="C892" i="4"/>
  <c r="K891" i="4"/>
  <c r="C891" i="4"/>
  <c r="M890" i="4"/>
  <c r="N890" i="4" s="1"/>
  <c r="L890" i="4"/>
  <c r="K890" i="4"/>
  <c r="H890" i="4"/>
  <c r="F890" i="4"/>
  <c r="D890" i="4"/>
  <c r="C890" i="4"/>
  <c r="I889" i="4"/>
  <c r="G889" i="4"/>
  <c r="E889" i="4"/>
  <c r="L888" i="4"/>
  <c r="M888" i="4" s="1"/>
  <c r="N888" i="4" s="1"/>
  <c r="K888" i="4"/>
  <c r="F888" i="4"/>
  <c r="C888" i="4"/>
  <c r="K887" i="4"/>
  <c r="L887" i="4" s="1"/>
  <c r="M887" i="4" s="1"/>
  <c r="N887" i="4" s="1"/>
  <c r="C887" i="4"/>
  <c r="N886" i="4"/>
  <c r="L886" i="4"/>
  <c r="M886" i="4" s="1"/>
  <c r="K886" i="4"/>
  <c r="F886" i="4"/>
  <c r="D886" i="4"/>
  <c r="C886" i="4"/>
  <c r="I885" i="4"/>
  <c r="G885" i="4"/>
  <c r="E885" i="4"/>
  <c r="M884" i="4"/>
  <c r="N884" i="4" s="1"/>
  <c r="L884" i="4"/>
  <c r="K884" i="4"/>
  <c r="H884" i="4"/>
  <c r="F884" i="4"/>
  <c r="D884" i="4"/>
  <c r="C884" i="4"/>
  <c r="N883" i="4"/>
  <c r="M883" i="4"/>
  <c r="L883" i="4"/>
  <c r="K883" i="4"/>
  <c r="J883" i="4"/>
  <c r="H883" i="4"/>
  <c r="F883" i="4"/>
  <c r="C883" i="4"/>
  <c r="D883" i="4" s="1"/>
  <c r="K882" i="4"/>
  <c r="H882" i="4"/>
  <c r="D882" i="4"/>
  <c r="J882" i="4" s="1"/>
  <c r="C882" i="4"/>
  <c r="F882" i="4" s="1"/>
  <c r="K881" i="4"/>
  <c r="C881" i="4"/>
  <c r="K880" i="4"/>
  <c r="H880" i="4"/>
  <c r="F880" i="4"/>
  <c r="D880" i="4"/>
  <c r="C880" i="4"/>
  <c r="I879" i="4"/>
  <c r="G879" i="4"/>
  <c r="E879" i="4"/>
  <c r="M878" i="4"/>
  <c r="N878" i="4" s="1"/>
  <c r="L878" i="4"/>
  <c r="K878" i="4"/>
  <c r="H878" i="4"/>
  <c r="F878" i="4"/>
  <c r="C878" i="4"/>
  <c r="D878" i="4" s="1"/>
  <c r="K877" i="4"/>
  <c r="L877" i="4" s="1"/>
  <c r="M877" i="4" s="1"/>
  <c r="N877" i="4" s="1"/>
  <c r="D877" i="4"/>
  <c r="C877" i="4"/>
  <c r="K876" i="4"/>
  <c r="C876" i="4"/>
  <c r="M875" i="4"/>
  <c r="N875" i="4" s="1"/>
  <c r="L875" i="4"/>
  <c r="K875" i="4"/>
  <c r="H875" i="4"/>
  <c r="F875" i="4"/>
  <c r="D875" i="4"/>
  <c r="C875" i="4"/>
  <c r="N874" i="4"/>
  <c r="M874" i="4"/>
  <c r="L874" i="4"/>
  <c r="K874" i="4"/>
  <c r="H874" i="4"/>
  <c r="F874" i="4"/>
  <c r="C874" i="4"/>
  <c r="I873" i="4"/>
  <c r="G873" i="4"/>
  <c r="E873" i="4"/>
  <c r="K872" i="4"/>
  <c r="J872" i="4"/>
  <c r="H872" i="4"/>
  <c r="D872" i="4"/>
  <c r="C872" i="4"/>
  <c r="F872" i="4" s="1"/>
  <c r="N871" i="4"/>
  <c r="L871" i="4"/>
  <c r="M871" i="4" s="1"/>
  <c r="K871" i="4"/>
  <c r="F871" i="4"/>
  <c r="D871" i="4"/>
  <c r="C871" i="4"/>
  <c r="H871" i="4" s="1"/>
  <c r="K870" i="4"/>
  <c r="L870" i="4" s="1"/>
  <c r="M870" i="4" s="1"/>
  <c r="N870" i="4" s="1"/>
  <c r="H870" i="4"/>
  <c r="F870" i="4"/>
  <c r="D870" i="4"/>
  <c r="J870" i="4" s="1"/>
  <c r="C870" i="4"/>
  <c r="L869" i="4"/>
  <c r="M869" i="4" s="1"/>
  <c r="N869" i="4" s="1"/>
  <c r="K869" i="4"/>
  <c r="C869" i="4"/>
  <c r="K868" i="4"/>
  <c r="C868" i="4"/>
  <c r="I867" i="4"/>
  <c r="G867" i="4"/>
  <c r="E867" i="4"/>
  <c r="N866" i="4"/>
  <c r="L866" i="4"/>
  <c r="M866" i="4" s="1"/>
  <c r="K866" i="4"/>
  <c r="F866" i="4"/>
  <c r="D866" i="4"/>
  <c r="C866" i="4"/>
  <c r="H866" i="4" s="1"/>
  <c r="L865" i="4"/>
  <c r="M865" i="4" s="1"/>
  <c r="N865" i="4" s="1"/>
  <c r="K865" i="4"/>
  <c r="H865" i="4"/>
  <c r="F865" i="4"/>
  <c r="D865" i="4"/>
  <c r="J865" i="4" s="1"/>
  <c r="C865" i="4"/>
  <c r="K864" i="4"/>
  <c r="F864" i="4"/>
  <c r="C864" i="4"/>
  <c r="K863" i="4"/>
  <c r="C863" i="4"/>
  <c r="I862" i="4"/>
  <c r="G862" i="4"/>
  <c r="E862" i="4"/>
  <c r="L861" i="4"/>
  <c r="M861" i="4" s="1"/>
  <c r="N861" i="4" s="1"/>
  <c r="K861" i="4"/>
  <c r="F861" i="4"/>
  <c r="D861" i="4"/>
  <c r="C861" i="4"/>
  <c r="H861" i="4" s="1"/>
  <c r="L860" i="4"/>
  <c r="M860" i="4" s="1"/>
  <c r="N860" i="4" s="1"/>
  <c r="K860" i="4"/>
  <c r="H860" i="4"/>
  <c r="F860" i="4"/>
  <c r="D860" i="4"/>
  <c r="J860" i="4" s="1"/>
  <c r="C860" i="4"/>
  <c r="K859" i="4"/>
  <c r="F859" i="4"/>
  <c r="C859" i="4"/>
  <c r="L859" i="4" s="1"/>
  <c r="M859" i="4" s="1"/>
  <c r="N859" i="4" s="1"/>
  <c r="K858" i="4"/>
  <c r="C858" i="4"/>
  <c r="I857" i="4"/>
  <c r="G857" i="4"/>
  <c r="E857" i="4"/>
  <c r="N856" i="4"/>
  <c r="L856" i="4"/>
  <c r="M856" i="4" s="1"/>
  <c r="K856" i="4"/>
  <c r="F856" i="4"/>
  <c r="D856" i="4"/>
  <c r="J856" i="4" s="1"/>
  <c r="C856" i="4"/>
  <c r="H856" i="4" s="1"/>
  <c r="L855" i="4"/>
  <c r="M855" i="4" s="1"/>
  <c r="N855" i="4" s="1"/>
  <c r="K855" i="4"/>
  <c r="H855" i="4"/>
  <c r="F855" i="4"/>
  <c r="D855" i="4"/>
  <c r="J855" i="4" s="1"/>
  <c r="C855" i="4"/>
  <c r="L854" i="4"/>
  <c r="M854" i="4" s="1"/>
  <c r="N854" i="4" s="1"/>
  <c r="K854" i="4"/>
  <c r="F854" i="4"/>
  <c r="C854" i="4"/>
  <c r="K853" i="4"/>
  <c r="C853" i="4"/>
  <c r="I852" i="4"/>
  <c r="G852" i="4"/>
  <c r="E852" i="4"/>
  <c r="N851" i="4"/>
  <c r="L851" i="4"/>
  <c r="M851" i="4" s="1"/>
  <c r="K851" i="4"/>
  <c r="F851" i="4"/>
  <c r="D851" i="4"/>
  <c r="C851" i="4"/>
  <c r="H851" i="4" s="1"/>
  <c r="K850" i="4"/>
  <c r="L850" i="4" s="1"/>
  <c r="M850" i="4" s="1"/>
  <c r="N850" i="4" s="1"/>
  <c r="H850" i="4"/>
  <c r="F850" i="4"/>
  <c r="D850" i="4"/>
  <c r="J850" i="4" s="1"/>
  <c r="C850" i="4"/>
  <c r="L849" i="4"/>
  <c r="M849" i="4" s="1"/>
  <c r="N849" i="4" s="1"/>
  <c r="K849" i="4"/>
  <c r="C849" i="4"/>
  <c r="K848" i="4"/>
  <c r="C848" i="4"/>
  <c r="I847" i="4"/>
  <c r="G847" i="4"/>
  <c r="E847" i="4"/>
  <c r="N846" i="4"/>
  <c r="L846" i="4"/>
  <c r="M846" i="4" s="1"/>
  <c r="K846" i="4"/>
  <c r="F846" i="4"/>
  <c r="D846" i="4"/>
  <c r="C846" i="4"/>
  <c r="H846" i="4" s="1"/>
  <c r="M845" i="4"/>
  <c r="N845" i="4" s="1"/>
  <c r="L845" i="4"/>
  <c r="K845" i="4"/>
  <c r="H845" i="4"/>
  <c r="F845" i="4"/>
  <c r="D845" i="4"/>
  <c r="C845" i="4"/>
  <c r="K844" i="4"/>
  <c r="C844" i="4"/>
  <c r="K843" i="4"/>
  <c r="D843" i="4"/>
  <c r="C843" i="4"/>
  <c r="I842" i="4"/>
  <c r="G842" i="4"/>
  <c r="E842" i="4"/>
  <c r="C842" i="4"/>
  <c r="L841" i="4"/>
  <c r="M841" i="4" s="1"/>
  <c r="N841" i="4" s="1"/>
  <c r="K841" i="4"/>
  <c r="F841" i="4"/>
  <c r="D841" i="4"/>
  <c r="J841" i="4" s="1"/>
  <c r="C841" i="4"/>
  <c r="H841" i="4" s="1"/>
  <c r="L840" i="4"/>
  <c r="M840" i="4" s="1"/>
  <c r="N840" i="4" s="1"/>
  <c r="K840" i="4"/>
  <c r="H840" i="4"/>
  <c r="F840" i="4"/>
  <c r="D840" i="4"/>
  <c r="J840" i="4" s="1"/>
  <c r="C840" i="4"/>
  <c r="K839" i="4"/>
  <c r="H839" i="4"/>
  <c r="C839" i="4"/>
  <c r="K838" i="4"/>
  <c r="C838" i="4"/>
  <c r="I837" i="4"/>
  <c r="H837" i="4"/>
  <c r="G837" i="4"/>
  <c r="E837" i="4"/>
  <c r="C837" i="4"/>
  <c r="D837" i="4" s="1"/>
  <c r="L836" i="4"/>
  <c r="M836" i="4" s="1"/>
  <c r="N836" i="4" s="1"/>
  <c r="K836" i="4"/>
  <c r="C836" i="4"/>
  <c r="K835" i="4"/>
  <c r="H835" i="4"/>
  <c r="F835" i="4"/>
  <c r="D835" i="4"/>
  <c r="C835" i="4"/>
  <c r="K834" i="4"/>
  <c r="C834" i="4"/>
  <c r="K833" i="4"/>
  <c r="J833" i="4"/>
  <c r="H833" i="4"/>
  <c r="D833" i="4"/>
  <c r="C833" i="4"/>
  <c r="F833" i="4" s="1"/>
  <c r="I832" i="4"/>
  <c r="G832" i="4"/>
  <c r="E832" i="4"/>
  <c r="K831" i="4"/>
  <c r="L831" i="4" s="1"/>
  <c r="M831" i="4" s="1"/>
  <c r="N831" i="4" s="1"/>
  <c r="D831" i="4"/>
  <c r="C831" i="4"/>
  <c r="K830" i="4"/>
  <c r="H830" i="4"/>
  <c r="F830" i="4"/>
  <c r="D830" i="4"/>
  <c r="C830" i="4"/>
  <c r="K829" i="4"/>
  <c r="C829" i="4"/>
  <c r="K828" i="4"/>
  <c r="J828" i="4"/>
  <c r="H828" i="4"/>
  <c r="D828" i="4"/>
  <c r="C828" i="4"/>
  <c r="F828" i="4" s="1"/>
  <c r="I827" i="4"/>
  <c r="G827" i="4"/>
  <c r="E827" i="4"/>
  <c r="L826" i="4"/>
  <c r="M826" i="4" s="1"/>
  <c r="N826" i="4" s="1"/>
  <c r="K826" i="4"/>
  <c r="C826" i="4"/>
  <c r="K825" i="4"/>
  <c r="H825" i="4"/>
  <c r="F825" i="4"/>
  <c r="D825" i="4"/>
  <c r="C825" i="4"/>
  <c r="K824" i="4"/>
  <c r="C824" i="4"/>
  <c r="K823" i="4"/>
  <c r="H823" i="4"/>
  <c r="J823" i="4" s="1"/>
  <c r="D823" i="4"/>
  <c r="C823" i="4"/>
  <c r="F823" i="4" s="1"/>
  <c r="I822" i="4"/>
  <c r="G822" i="4"/>
  <c r="E822" i="4"/>
  <c r="K821" i="4"/>
  <c r="L821" i="4" s="1"/>
  <c r="M821" i="4" s="1"/>
  <c r="N821" i="4" s="1"/>
  <c r="D821" i="4"/>
  <c r="C821" i="4"/>
  <c r="K820" i="4"/>
  <c r="L820" i="4" s="1"/>
  <c r="M820" i="4" s="1"/>
  <c r="N820" i="4" s="1"/>
  <c r="H820" i="4"/>
  <c r="F820" i="4"/>
  <c r="D820" i="4"/>
  <c r="C820" i="4"/>
  <c r="K819" i="4"/>
  <c r="C819" i="4"/>
  <c r="K818" i="4"/>
  <c r="J818" i="4"/>
  <c r="H818" i="4"/>
  <c r="D818" i="4"/>
  <c r="C818" i="4"/>
  <c r="F818" i="4" s="1"/>
  <c r="N817" i="4"/>
  <c r="L817" i="4"/>
  <c r="M817" i="4" s="1"/>
  <c r="K817" i="4"/>
  <c r="F817" i="4"/>
  <c r="D817" i="4"/>
  <c r="C817" i="4"/>
  <c r="H817" i="4" s="1"/>
  <c r="K816" i="4"/>
  <c r="I816" i="4"/>
  <c r="G816" i="4"/>
  <c r="E816" i="4"/>
  <c r="M815" i="4"/>
  <c r="N815" i="4" s="1"/>
  <c r="L815" i="4"/>
  <c r="K815" i="4"/>
  <c r="H815" i="4"/>
  <c r="F815" i="4"/>
  <c r="D815" i="4"/>
  <c r="C815" i="4"/>
  <c r="L814" i="4"/>
  <c r="M814" i="4" s="1"/>
  <c r="N814" i="4" s="1"/>
  <c r="K814" i="4"/>
  <c r="H814" i="4"/>
  <c r="F814" i="4"/>
  <c r="C814" i="4"/>
  <c r="D814" i="4" s="1"/>
  <c r="J814" i="4" s="1"/>
  <c r="K813" i="4"/>
  <c r="C813" i="4"/>
  <c r="K812" i="4"/>
  <c r="C812" i="4"/>
  <c r="M811" i="4"/>
  <c r="N811" i="4" s="1"/>
  <c r="L811" i="4"/>
  <c r="K811" i="4"/>
  <c r="H811" i="4"/>
  <c r="F811" i="4"/>
  <c r="D811" i="4"/>
  <c r="C811" i="4"/>
  <c r="I810" i="4"/>
  <c r="G810" i="4"/>
  <c r="E810" i="4"/>
  <c r="K809" i="4"/>
  <c r="F809" i="4"/>
  <c r="C809" i="4"/>
  <c r="L809" i="4" s="1"/>
  <c r="M809" i="4" s="1"/>
  <c r="N809" i="4" s="1"/>
  <c r="K808" i="4"/>
  <c r="C808" i="4"/>
  <c r="N807" i="4"/>
  <c r="L807" i="4"/>
  <c r="M807" i="4" s="1"/>
  <c r="K807" i="4"/>
  <c r="J807" i="4"/>
  <c r="F807" i="4"/>
  <c r="D807" i="4"/>
  <c r="C807" i="4"/>
  <c r="H807" i="4" s="1"/>
  <c r="M806" i="4"/>
  <c r="N806" i="4" s="1"/>
  <c r="L806" i="4"/>
  <c r="K806" i="4"/>
  <c r="H806" i="4"/>
  <c r="F806" i="4"/>
  <c r="D806" i="4"/>
  <c r="C806" i="4"/>
  <c r="L805" i="4"/>
  <c r="M805" i="4" s="1"/>
  <c r="N805" i="4" s="1"/>
  <c r="K805" i="4"/>
  <c r="H805" i="4"/>
  <c r="F805" i="4"/>
  <c r="C805" i="4"/>
  <c r="I804" i="4"/>
  <c r="G804" i="4"/>
  <c r="E804" i="4"/>
  <c r="K803" i="4"/>
  <c r="H803" i="4"/>
  <c r="D803" i="4"/>
  <c r="J803" i="4" s="1"/>
  <c r="C803" i="4"/>
  <c r="F803" i="4" s="1"/>
  <c r="K802" i="4"/>
  <c r="C802" i="4"/>
  <c r="K801" i="4"/>
  <c r="L801" i="4" s="1"/>
  <c r="M801" i="4" s="1"/>
  <c r="N801" i="4" s="1"/>
  <c r="H801" i="4"/>
  <c r="F801" i="4"/>
  <c r="D801" i="4"/>
  <c r="C801" i="4"/>
  <c r="K800" i="4"/>
  <c r="C800" i="4"/>
  <c r="K799" i="4"/>
  <c r="J799" i="4"/>
  <c r="H799" i="4"/>
  <c r="D799" i="4"/>
  <c r="C799" i="4"/>
  <c r="F799" i="4" s="1"/>
  <c r="N798" i="4"/>
  <c r="L798" i="4"/>
  <c r="M798" i="4" s="1"/>
  <c r="K798" i="4"/>
  <c r="F798" i="4"/>
  <c r="D798" i="4"/>
  <c r="C798" i="4"/>
  <c r="H798" i="4" s="1"/>
  <c r="I797" i="4"/>
  <c r="H797" i="4" s="1"/>
  <c r="G797" i="4"/>
  <c r="F797" i="4" s="1"/>
  <c r="E797" i="4"/>
  <c r="D797" i="4" s="1"/>
  <c r="C797" i="4"/>
  <c r="M796" i="4"/>
  <c r="N796" i="4" s="1"/>
  <c r="L796" i="4"/>
  <c r="K796" i="4"/>
  <c r="H796" i="4"/>
  <c r="F796" i="4"/>
  <c r="D796" i="4"/>
  <c r="K795" i="4"/>
  <c r="L795" i="4" s="1"/>
  <c r="M795" i="4" s="1"/>
  <c r="N795" i="4" s="1"/>
  <c r="H795" i="4"/>
  <c r="F795" i="4"/>
  <c r="D795" i="4"/>
  <c r="L794" i="4"/>
  <c r="M794" i="4" s="1"/>
  <c r="N794" i="4" s="1"/>
  <c r="K794" i="4"/>
  <c r="H794" i="4"/>
  <c r="F794" i="4"/>
  <c r="D794" i="4"/>
  <c r="J794" i="4" s="1"/>
  <c r="K793" i="4"/>
  <c r="L793" i="4" s="1"/>
  <c r="M793" i="4" s="1"/>
  <c r="N793" i="4" s="1"/>
  <c r="H793" i="4"/>
  <c r="F793" i="4"/>
  <c r="D793" i="4"/>
  <c r="M792" i="4"/>
  <c r="N792" i="4" s="1"/>
  <c r="L792" i="4"/>
  <c r="K792" i="4"/>
  <c r="H792" i="4"/>
  <c r="F792" i="4"/>
  <c r="D792" i="4"/>
  <c r="I791" i="4"/>
  <c r="G791" i="4"/>
  <c r="E791" i="4"/>
  <c r="L790" i="4"/>
  <c r="M790" i="4" s="1"/>
  <c r="N790" i="4" s="1"/>
  <c r="K790" i="4"/>
  <c r="H790" i="4"/>
  <c r="F790" i="4"/>
  <c r="D790" i="4"/>
  <c r="J790" i="4" s="1"/>
  <c r="C790" i="4"/>
  <c r="K789" i="4"/>
  <c r="C789" i="4"/>
  <c r="F789" i="4" s="1"/>
  <c r="K788" i="4"/>
  <c r="K791" i="4" s="1"/>
  <c r="C788" i="4"/>
  <c r="N787" i="4"/>
  <c r="L787" i="4"/>
  <c r="M787" i="4" s="1"/>
  <c r="K787" i="4"/>
  <c r="F787" i="4"/>
  <c r="J787" i="4" s="1"/>
  <c r="D787" i="4"/>
  <c r="C787" i="4"/>
  <c r="H787" i="4" s="1"/>
  <c r="L786" i="4"/>
  <c r="M786" i="4" s="1"/>
  <c r="N786" i="4" s="1"/>
  <c r="K786" i="4"/>
  <c r="H786" i="4"/>
  <c r="F786" i="4"/>
  <c r="D786" i="4"/>
  <c r="J786" i="4" s="1"/>
  <c r="C786" i="4"/>
  <c r="I785" i="4"/>
  <c r="G785" i="4"/>
  <c r="E785" i="4"/>
  <c r="N784" i="4"/>
  <c r="M784" i="4"/>
  <c r="L784" i="4"/>
  <c r="K784" i="4"/>
  <c r="J784" i="4"/>
  <c r="H784" i="4"/>
  <c r="F784" i="4"/>
  <c r="D784" i="4"/>
  <c r="N783" i="4"/>
  <c r="M783" i="4"/>
  <c r="L783" i="4"/>
  <c r="K783" i="4"/>
  <c r="J783" i="4"/>
  <c r="H783" i="4"/>
  <c r="F783" i="4"/>
  <c r="D783" i="4"/>
  <c r="K782" i="4"/>
  <c r="C782" i="4"/>
  <c r="N781" i="4"/>
  <c r="M781" i="4"/>
  <c r="K781" i="4"/>
  <c r="L781" i="4" s="1"/>
  <c r="J781" i="4"/>
  <c r="H781" i="4"/>
  <c r="F781" i="4"/>
  <c r="D781" i="4"/>
  <c r="K780" i="4"/>
  <c r="H780" i="4"/>
  <c r="D780" i="4"/>
  <c r="C780" i="4"/>
  <c r="K779" i="4"/>
  <c r="I779" i="4"/>
  <c r="G779" i="4"/>
  <c r="E779" i="4"/>
  <c r="K778" i="4"/>
  <c r="C778" i="4"/>
  <c r="M777" i="4"/>
  <c r="N777" i="4" s="1"/>
  <c r="L777" i="4"/>
  <c r="K777" i="4"/>
  <c r="H777" i="4"/>
  <c r="F777" i="4"/>
  <c r="D777" i="4"/>
  <c r="C777" i="4"/>
  <c r="N776" i="4"/>
  <c r="M776" i="4"/>
  <c r="L776" i="4"/>
  <c r="K776" i="4"/>
  <c r="J776" i="4"/>
  <c r="H776" i="4"/>
  <c r="F776" i="4"/>
  <c r="C776" i="4"/>
  <c r="D776" i="4" s="1"/>
  <c r="I775" i="4"/>
  <c r="G775" i="4"/>
  <c r="E775" i="4"/>
  <c r="K774" i="4"/>
  <c r="J774" i="4"/>
  <c r="H774" i="4"/>
  <c r="D774" i="4"/>
  <c r="C774" i="4"/>
  <c r="F774" i="4" s="1"/>
  <c r="N773" i="4"/>
  <c r="L773" i="4"/>
  <c r="M773" i="4" s="1"/>
  <c r="K773" i="4"/>
  <c r="F773" i="4"/>
  <c r="D773" i="4"/>
  <c r="C773" i="4"/>
  <c r="H773" i="4" s="1"/>
  <c r="K772" i="4"/>
  <c r="H772" i="4"/>
  <c r="F772" i="4"/>
  <c r="D772" i="4"/>
  <c r="J772" i="4" s="1"/>
  <c r="C772" i="4"/>
  <c r="L771" i="4"/>
  <c r="M771" i="4" s="1"/>
  <c r="N771" i="4" s="1"/>
  <c r="K771" i="4"/>
  <c r="C771" i="4"/>
  <c r="I770" i="4"/>
  <c r="G770" i="4"/>
  <c r="E770" i="4"/>
  <c r="K769" i="4"/>
  <c r="L769" i="4" s="1"/>
  <c r="M769" i="4" s="1"/>
  <c r="N769" i="4" s="1"/>
  <c r="D769" i="4"/>
  <c r="C769" i="4"/>
  <c r="K768" i="4"/>
  <c r="C768" i="4"/>
  <c r="M767" i="4"/>
  <c r="N767" i="4" s="1"/>
  <c r="L767" i="4"/>
  <c r="K767" i="4"/>
  <c r="H767" i="4"/>
  <c r="F767" i="4"/>
  <c r="D767" i="4"/>
  <c r="C767" i="4"/>
  <c r="N766" i="4"/>
  <c r="M766" i="4"/>
  <c r="L766" i="4"/>
  <c r="K766" i="4"/>
  <c r="J766" i="4"/>
  <c r="H766" i="4"/>
  <c r="F766" i="4"/>
  <c r="C766" i="4"/>
  <c r="D766" i="4" s="1"/>
  <c r="I765" i="4"/>
  <c r="G765" i="4"/>
  <c r="F765" i="4" s="1"/>
  <c r="E765" i="4"/>
  <c r="C765" i="4"/>
  <c r="K764" i="4"/>
  <c r="J764" i="4"/>
  <c r="H764" i="4"/>
  <c r="D764" i="4"/>
  <c r="C764" i="4"/>
  <c r="F764" i="4" s="1"/>
  <c r="N763" i="4"/>
  <c r="L763" i="4"/>
  <c r="M763" i="4" s="1"/>
  <c r="K763" i="4"/>
  <c r="K765" i="4" s="1"/>
  <c r="F763" i="4"/>
  <c r="D763" i="4"/>
  <c r="J763" i="4" s="1"/>
  <c r="C763" i="4"/>
  <c r="H763" i="4" s="1"/>
  <c r="K762" i="4"/>
  <c r="I762" i="4"/>
  <c r="G762" i="4"/>
  <c r="E762" i="4"/>
  <c r="M761" i="4"/>
  <c r="N761" i="4" s="1"/>
  <c r="L761" i="4"/>
  <c r="K761" i="4"/>
  <c r="H761" i="4"/>
  <c r="F761" i="4"/>
  <c r="D761" i="4"/>
  <c r="C761" i="4"/>
  <c r="L760" i="4"/>
  <c r="M760" i="4" s="1"/>
  <c r="N760" i="4" s="1"/>
  <c r="K760" i="4"/>
  <c r="H760" i="4"/>
  <c r="F760" i="4"/>
  <c r="C760" i="4"/>
  <c r="D760" i="4" s="1"/>
  <c r="J760" i="4" s="1"/>
  <c r="I759" i="4"/>
  <c r="G759" i="4"/>
  <c r="E759" i="4"/>
  <c r="K758" i="4"/>
  <c r="H758" i="4"/>
  <c r="D758" i="4"/>
  <c r="C758" i="4"/>
  <c r="F758" i="4" s="1"/>
  <c r="L757" i="4"/>
  <c r="M757" i="4" s="1"/>
  <c r="N757" i="4" s="1"/>
  <c r="K757" i="4"/>
  <c r="K759" i="4" s="1"/>
  <c r="C757" i="4"/>
  <c r="I756" i="4"/>
  <c r="G756" i="4"/>
  <c r="E756" i="4"/>
  <c r="L755" i="4"/>
  <c r="M755" i="4" s="1"/>
  <c r="N755" i="4" s="1"/>
  <c r="K755" i="4"/>
  <c r="H755" i="4"/>
  <c r="F755" i="4"/>
  <c r="D755" i="4"/>
  <c r="J755" i="4" s="1"/>
  <c r="C755" i="4"/>
  <c r="L754" i="4"/>
  <c r="M754" i="4" s="1"/>
  <c r="N754" i="4" s="1"/>
  <c r="K754" i="4"/>
  <c r="F754" i="4"/>
  <c r="C754" i="4"/>
  <c r="K753" i="4"/>
  <c r="L753" i="4" s="1"/>
  <c r="M753" i="4" s="1"/>
  <c r="N753" i="4" s="1"/>
  <c r="C753" i="4"/>
  <c r="I752" i="4"/>
  <c r="G752" i="4"/>
  <c r="E752" i="4"/>
  <c r="N751" i="4"/>
  <c r="L751" i="4"/>
  <c r="M751" i="4" s="1"/>
  <c r="K751" i="4"/>
  <c r="F751" i="4"/>
  <c r="D751" i="4"/>
  <c r="C751" i="4"/>
  <c r="H751" i="4" s="1"/>
  <c r="K750" i="4"/>
  <c r="H750" i="4"/>
  <c r="F750" i="4"/>
  <c r="D750" i="4"/>
  <c r="J750" i="4" s="1"/>
  <c r="C750" i="4"/>
  <c r="L749" i="4"/>
  <c r="M749" i="4" s="1"/>
  <c r="N749" i="4" s="1"/>
  <c r="K749" i="4"/>
  <c r="C749" i="4"/>
  <c r="I748" i="4"/>
  <c r="G748" i="4"/>
  <c r="E748" i="4"/>
  <c r="K747" i="4"/>
  <c r="D747" i="4"/>
  <c r="C747" i="4"/>
  <c r="K746" i="4"/>
  <c r="C746" i="4"/>
  <c r="M745" i="4"/>
  <c r="N745" i="4" s="1"/>
  <c r="L745" i="4"/>
  <c r="K745" i="4"/>
  <c r="H745" i="4"/>
  <c r="F745" i="4"/>
  <c r="D745" i="4"/>
  <c r="C745" i="4"/>
  <c r="N744" i="4"/>
  <c r="M744" i="4"/>
  <c r="L744" i="4"/>
  <c r="K744" i="4"/>
  <c r="J744" i="4"/>
  <c r="H744" i="4"/>
  <c r="F744" i="4"/>
  <c r="C744" i="4"/>
  <c r="D744" i="4" s="1"/>
  <c r="I743" i="4"/>
  <c r="G743" i="4"/>
  <c r="F743" i="4" s="1"/>
  <c r="E743" i="4"/>
  <c r="C743" i="4"/>
  <c r="K742" i="4"/>
  <c r="J742" i="4"/>
  <c r="H742" i="4"/>
  <c r="D742" i="4"/>
  <c r="C742" i="4"/>
  <c r="F742" i="4" s="1"/>
  <c r="N741" i="4"/>
  <c r="L741" i="4"/>
  <c r="M741" i="4" s="1"/>
  <c r="K741" i="4"/>
  <c r="F741" i="4"/>
  <c r="D741" i="4"/>
  <c r="C741" i="4"/>
  <c r="H741" i="4" s="1"/>
  <c r="K740" i="4"/>
  <c r="H740" i="4"/>
  <c r="F740" i="4"/>
  <c r="D740" i="4"/>
  <c r="J740" i="4" s="1"/>
  <c r="C740" i="4"/>
  <c r="I739" i="4"/>
  <c r="G739" i="4"/>
  <c r="E739" i="4"/>
  <c r="M738" i="4"/>
  <c r="N738" i="4" s="1"/>
  <c r="L738" i="4"/>
  <c r="K738" i="4"/>
  <c r="H738" i="4"/>
  <c r="J738" i="4" s="1"/>
  <c r="F738" i="4"/>
  <c r="C738" i="4"/>
  <c r="D738" i="4" s="1"/>
  <c r="K737" i="4"/>
  <c r="H737" i="4"/>
  <c r="D737" i="4"/>
  <c r="C737" i="4"/>
  <c r="F737" i="4" s="1"/>
  <c r="K736" i="4"/>
  <c r="C736" i="4"/>
  <c r="K735" i="4"/>
  <c r="H735" i="4"/>
  <c r="F735" i="4"/>
  <c r="D735" i="4"/>
  <c r="C735" i="4"/>
  <c r="I734" i="4"/>
  <c r="G734" i="4"/>
  <c r="E734" i="4"/>
  <c r="M733" i="4"/>
  <c r="N733" i="4" s="1"/>
  <c r="L733" i="4"/>
  <c r="K733" i="4"/>
  <c r="H733" i="4"/>
  <c r="F733" i="4"/>
  <c r="C733" i="4"/>
  <c r="D733" i="4" s="1"/>
  <c r="K732" i="4"/>
  <c r="D732" i="4"/>
  <c r="C732" i="4"/>
  <c r="K731" i="4"/>
  <c r="C731" i="4"/>
  <c r="M730" i="4"/>
  <c r="N730" i="4" s="1"/>
  <c r="L730" i="4"/>
  <c r="K730" i="4"/>
  <c r="H730" i="4"/>
  <c r="F730" i="4"/>
  <c r="D730" i="4"/>
  <c r="C730" i="4"/>
  <c r="I729" i="4"/>
  <c r="G729" i="4"/>
  <c r="E729" i="4"/>
  <c r="K728" i="4"/>
  <c r="F728" i="4"/>
  <c r="C728" i="4"/>
  <c r="L728" i="4" s="1"/>
  <c r="M728" i="4" s="1"/>
  <c r="N728" i="4" s="1"/>
  <c r="K727" i="4"/>
  <c r="C727" i="4"/>
  <c r="N726" i="4"/>
  <c r="L726" i="4"/>
  <c r="M726" i="4" s="1"/>
  <c r="K726" i="4"/>
  <c r="J726" i="4"/>
  <c r="F726" i="4"/>
  <c r="D726" i="4"/>
  <c r="C726" i="4"/>
  <c r="H726" i="4" s="1"/>
  <c r="M725" i="4"/>
  <c r="N725" i="4" s="1"/>
  <c r="L725" i="4"/>
  <c r="K725" i="4"/>
  <c r="H725" i="4"/>
  <c r="F725" i="4"/>
  <c r="D725" i="4"/>
  <c r="C725" i="4"/>
  <c r="I724" i="4"/>
  <c r="G724" i="4"/>
  <c r="E724" i="4"/>
  <c r="K723" i="4"/>
  <c r="C723" i="4"/>
  <c r="K722" i="4"/>
  <c r="J722" i="4"/>
  <c r="H722" i="4"/>
  <c r="D722" i="4"/>
  <c r="C722" i="4"/>
  <c r="F722" i="4" s="1"/>
  <c r="N721" i="4"/>
  <c r="L721" i="4"/>
  <c r="M721" i="4" s="1"/>
  <c r="K721" i="4"/>
  <c r="F721" i="4"/>
  <c r="D721" i="4"/>
  <c r="C721" i="4"/>
  <c r="H721" i="4" s="1"/>
  <c r="K720" i="4"/>
  <c r="L720" i="4" s="1"/>
  <c r="M720" i="4" s="1"/>
  <c r="N720" i="4" s="1"/>
  <c r="H720" i="4"/>
  <c r="F720" i="4"/>
  <c r="D720" i="4"/>
  <c r="J720" i="4" s="1"/>
  <c r="C720" i="4"/>
  <c r="L719" i="4"/>
  <c r="M719" i="4" s="1"/>
  <c r="N719" i="4" s="1"/>
  <c r="K719" i="4"/>
  <c r="C719" i="4"/>
  <c r="I718" i="4"/>
  <c r="G718" i="4"/>
  <c r="E718" i="4"/>
  <c r="K717" i="4"/>
  <c r="D717" i="4"/>
  <c r="C717" i="4"/>
  <c r="K716" i="4"/>
  <c r="C716" i="4"/>
  <c r="M715" i="4"/>
  <c r="N715" i="4" s="1"/>
  <c r="L715" i="4"/>
  <c r="K715" i="4"/>
  <c r="H715" i="4"/>
  <c r="F715" i="4"/>
  <c r="D715" i="4"/>
  <c r="C715" i="4"/>
  <c r="N714" i="4"/>
  <c r="M714" i="4"/>
  <c r="L714" i="4"/>
  <c r="K714" i="4"/>
  <c r="J714" i="4"/>
  <c r="H714" i="4"/>
  <c r="F714" i="4"/>
  <c r="C714" i="4"/>
  <c r="D714" i="4" s="1"/>
  <c r="K713" i="4"/>
  <c r="H713" i="4"/>
  <c r="D713" i="4"/>
  <c r="J713" i="4" s="1"/>
  <c r="C713" i="4"/>
  <c r="F713" i="4" s="1"/>
  <c r="I712" i="4"/>
  <c r="G712" i="4"/>
  <c r="E712" i="4"/>
  <c r="K711" i="4"/>
  <c r="C711" i="4"/>
  <c r="M710" i="4"/>
  <c r="N710" i="4" s="1"/>
  <c r="L710" i="4"/>
  <c r="K710" i="4"/>
  <c r="H710" i="4"/>
  <c r="F710" i="4"/>
  <c r="D710" i="4"/>
  <c r="C710" i="4"/>
  <c r="N709" i="4"/>
  <c r="M709" i="4"/>
  <c r="L709" i="4"/>
  <c r="K709" i="4"/>
  <c r="J709" i="4"/>
  <c r="H709" i="4"/>
  <c r="F709" i="4"/>
  <c r="C709" i="4"/>
  <c r="D709" i="4" s="1"/>
  <c r="K708" i="4"/>
  <c r="H708" i="4"/>
  <c r="D708" i="4"/>
  <c r="J708" i="4" s="1"/>
  <c r="C708" i="4"/>
  <c r="F708" i="4" s="1"/>
  <c r="K707" i="4"/>
  <c r="L707" i="4" s="1"/>
  <c r="M707" i="4" s="1"/>
  <c r="N707" i="4" s="1"/>
  <c r="D707" i="4"/>
  <c r="C707" i="4"/>
  <c r="I706" i="4"/>
  <c r="G706" i="4"/>
  <c r="E706" i="4"/>
  <c r="L705" i="4"/>
  <c r="M705" i="4" s="1"/>
  <c r="N705" i="4" s="1"/>
  <c r="K705" i="4"/>
  <c r="H705" i="4"/>
  <c r="F705" i="4"/>
  <c r="D705" i="4"/>
  <c r="J705" i="4" s="1"/>
  <c r="C705" i="4"/>
  <c r="K704" i="4"/>
  <c r="C704" i="4"/>
  <c r="K703" i="4"/>
  <c r="K706" i="4" s="1"/>
  <c r="C703" i="4"/>
  <c r="N702" i="4"/>
  <c r="L702" i="4"/>
  <c r="M702" i="4" s="1"/>
  <c r="K702" i="4"/>
  <c r="J702" i="4"/>
  <c r="F702" i="4"/>
  <c r="D702" i="4"/>
  <c r="C702" i="4"/>
  <c r="H702" i="4" s="1"/>
  <c r="M701" i="4"/>
  <c r="N701" i="4" s="1"/>
  <c r="L701" i="4"/>
  <c r="K701" i="4"/>
  <c r="H701" i="4"/>
  <c r="F701" i="4"/>
  <c r="D701" i="4"/>
  <c r="C701" i="4"/>
  <c r="I700" i="4"/>
  <c r="G700" i="4"/>
  <c r="E700" i="4"/>
  <c r="K699" i="4"/>
  <c r="C699" i="4"/>
  <c r="K698" i="4"/>
  <c r="J698" i="4"/>
  <c r="H698" i="4"/>
  <c r="D698" i="4"/>
  <c r="C698" i="4"/>
  <c r="F698" i="4" s="1"/>
  <c r="N697" i="4"/>
  <c r="L697" i="4"/>
  <c r="M697" i="4" s="1"/>
  <c r="K697" i="4"/>
  <c r="F697" i="4"/>
  <c r="D697" i="4"/>
  <c r="J697" i="4" s="1"/>
  <c r="C697" i="4"/>
  <c r="H697" i="4" s="1"/>
  <c r="L696" i="4"/>
  <c r="M696" i="4" s="1"/>
  <c r="N696" i="4" s="1"/>
  <c r="K696" i="4"/>
  <c r="H696" i="4"/>
  <c r="F696" i="4"/>
  <c r="D696" i="4"/>
  <c r="J696" i="4" s="1"/>
  <c r="C696" i="4"/>
  <c r="L695" i="4"/>
  <c r="M695" i="4" s="1"/>
  <c r="N695" i="4" s="1"/>
  <c r="K695" i="4"/>
  <c r="K700" i="4" s="1"/>
  <c r="F695" i="4"/>
  <c r="C695" i="4"/>
  <c r="K694" i="4"/>
  <c r="I694" i="4"/>
  <c r="G694" i="4"/>
  <c r="E694" i="4"/>
  <c r="K693" i="4"/>
  <c r="D693" i="4"/>
  <c r="C693" i="4"/>
  <c r="K692" i="4"/>
  <c r="C692" i="4"/>
  <c r="M691" i="4"/>
  <c r="N691" i="4" s="1"/>
  <c r="L691" i="4"/>
  <c r="K691" i="4"/>
  <c r="H691" i="4"/>
  <c r="F691" i="4"/>
  <c r="D691" i="4"/>
  <c r="C691" i="4"/>
  <c r="N690" i="4"/>
  <c r="M690" i="4"/>
  <c r="L690" i="4"/>
  <c r="K690" i="4"/>
  <c r="J690" i="4"/>
  <c r="H690" i="4"/>
  <c r="F690" i="4"/>
  <c r="C690" i="4"/>
  <c r="D690" i="4" s="1"/>
  <c r="K689" i="4"/>
  <c r="H689" i="4"/>
  <c r="D689" i="4"/>
  <c r="J689" i="4" s="1"/>
  <c r="C689" i="4"/>
  <c r="F689" i="4" s="1"/>
  <c r="I688" i="4"/>
  <c r="G688" i="4"/>
  <c r="E688" i="4"/>
  <c r="K687" i="4"/>
  <c r="K688" i="4" s="1"/>
  <c r="C687" i="4"/>
  <c r="M686" i="4"/>
  <c r="N686" i="4" s="1"/>
  <c r="L686" i="4"/>
  <c r="K686" i="4"/>
  <c r="H686" i="4"/>
  <c r="F686" i="4"/>
  <c r="D686" i="4"/>
  <c r="C686" i="4"/>
  <c r="N685" i="4"/>
  <c r="M685" i="4"/>
  <c r="L685" i="4"/>
  <c r="K685" i="4"/>
  <c r="J685" i="4"/>
  <c r="H685" i="4"/>
  <c r="F685" i="4"/>
  <c r="C685" i="4"/>
  <c r="D685" i="4" s="1"/>
  <c r="K684" i="4"/>
  <c r="H684" i="4"/>
  <c r="D684" i="4"/>
  <c r="J684" i="4" s="1"/>
  <c r="C684" i="4"/>
  <c r="F684" i="4" s="1"/>
  <c r="I683" i="4"/>
  <c r="G683" i="4"/>
  <c r="E683" i="4"/>
  <c r="C683" i="4"/>
  <c r="K682" i="4"/>
  <c r="K683" i="4" s="1"/>
  <c r="C682" i="4"/>
  <c r="M681" i="4"/>
  <c r="N681" i="4" s="1"/>
  <c r="L681" i="4"/>
  <c r="K681" i="4"/>
  <c r="H681" i="4"/>
  <c r="F681" i="4"/>
  <c r="D681" i="4"/>
  <c r="C681" i="4"/>
  <c r="N680" i="4"/>
  <c r="M680" i="4"/>
  <c r="L680" i="4"/>
  <c r="K680" i="4"/>
  <c r="J680" i="4"/>
  <c r="H680" i="4"/>
  <c r="F680" i="4"/>
  <c r="C680" i="4"/>
  <c r="D680" i="4" s="1"/>
  <c r="K679" i="4"/>
  <c r="H679" i="4"/>
  <c r="D679" i="4"/>
  <c r="J679" i="4" s="1"/>
  <c r="C679" i="4"/>
  <c r="F679" i="4" s="1"/>
  <c r="I678" i="4"/>
  <c r="G678" i="4"/>
  <c r="E678" i="4"/>
  <c r="C678" i="4"/>
  <c r="D678" i="4" s="1"/>
  <c r="K677" i="4"/>
  <c r="K678" i="4" s="1"/>
  <c r="C677" i="4"/>
  <c r="M676" i="4"/>
  <c r="N676" i="4" s="1"/>
  <c r="L676" i="4"/>
  <c r="K676" i="4"/>
  <c r="H676" i="4"/>
  <c r="F676" i="4"/>
  <c r="D676" i="4"/>
  <c r="C676" i="4"/>
  <c r="M675" i="4"/>
  <c r="N675" i="4" s="1"/>
  <c r="L675" i="4"/>
  <c r="K675" i="4"/>
  <c r="H675" i="4"/>
  <c r="J675" i="4" s="1"/>
  <c r="F675" i="4"/>
  <c r="C675" i="4"/>
  <c r="D675" i="4" s="1"/>
  <c r="K674" i="4"/>
  <c r="H674" i="4"/>
  <c r="D674" i="4"/>
  <c r="J674" i="4" s="1"/>
  <c r="C674" i="4"/>
  <c r="F674" i="4" s="1"/>
  <c r="I673" i="4"/>
  <c r="G673" i="4"/>
  <c r="E673" i="4"/>
  <c r="K672" i="4"/>
  <c r="K673" i="4" s="1"/>
  <c r="C672" i="4"/>
  <c r="M671" i="4"/>
  <c r="N671" i="4" s="1"/>
  <c r="L671" i="4"/>
  <c r="K671" i="4"/>
  <c r="H671" i="4"/>
  <c r="F671" i="4"/>
  <c r="D671" i="4"/>
  <c r="C671" i="4"/>
  <c r="N670" i="4"/>
  <c r="M670" i="4"/>
  <c r="L670" i="4"/>
  <c r="K670" i="4"/>
  <c r="J670" i="4"/>
  <c r="H670" i="4"/>
  <c r="F670" i="4"/>
  <c r="C670" i="4"/>
  <c r="D670" i="4" s="1"/>
  <c r="K669" i="4"/>
  <c r="H669" i="4"/>
  <c r="D669" i="4"/>
  <c r="J669" i="4" s="1"/>
  <c r="C669" i="4"/>
  <c r="F669" i="4" s="1"/>
  <c r="I668" i="4"/>
  <c r="G668" i="4"/>
  <c r="E668" i="4"/>
  <c r="K667" i="4"/>
  <c r="K668" i="4" s="1"/>
  <c r="C667" i="4"/>
  <c r="M666" i="4"/>
  <c r="N666" i="4" s="1"/>
  <c r="L666" i="4"/>
  <c r="K666" i="4"/>
  <c r="H666" i="4"/>
  <c r="F666" i="4"/>
  <c r="D666" i="4"/>
  <c r="C666" i="4"/>
  <c r="N665" i="4"/>
  <c r="M665" i="4"/>
  <c r="L665" i="4"/>
  <c r="K665" i="4"/>
  <c r="J665" i="4"/>
  <c r="H665" i="4"/>
  <c r="F665" i="4"/>
  <c r="C665" i="4"/>
  <c r="D665" i="4" s="1"/>
  <c r="K664" i="4"/>
  <c r="H664" i="4"/>
  <c r="D664" i="4"/>
  <c r="J664" i="4" s="1"/>
  <c r="C664" i="4"/>
  <c r="F664" i="4" s="1"/>
  <c r="I663" i="4"/>
  <c r="G663" i="4"/>
  <c r="E663" i="4"/>
  <c r="C663" i="4"/>
  <c r="K662" i="4"/>
  <c r="C662" i="4"/>
  <c r="M661" i="4"/>
  <c r="N661" i="4" s="1"/>
  <c r="L661" i="4"/>
  <c r="K661" i="4"/>
  <c r="H661" i="4"/>
  <c r="F661" i="4"/>
  <c r="D661" i="4"/>
  <c r="C661" i="4"/>
  <c r="N660" i="4"/>
  <c r="M660" i="4"/>
  <c r="L660" i="4"/>
  <c r="K660" i="4"/>
  <c r="J660" i="4"/>
  <c r="H660" i="4"/>
  <c r="F660" i="4"/>
  <c r="C660" i="4"/>
  <c r="D660" i="4" s="1"/>
  <c r="K659" i="4"/>
  <c r="H659" i="4"/>
  <c r="D659" i="4"/>
  <c r="J659" i="4" s="1"/>
  <c r="C659" i="4"/>
  <c r="F659" i="4" s="1"/>
  <c r="K658" i="4"/>
  <c r="K663" i="4" s="1"/>
  <c r="D658" i="4"/>
  <c r="C658" i="4"/>
  <c r="I657" i="4"/>
  <c r="G657" i="4"/>
  <c r="E657" i="4"/>
  <c r="K656" i="4"/>
  <c r="L656" i="4" s="1"/>
  <c r="M656" i="4" s="1"/>
  <c r="N656" i="4" s="1"/>
  <c r="H656" i="4"/>
  <c r="F656" i="4"/>
  <c r="D656" i="4"/>
  <c r="J656" i="4" s="1"/>
  <c r="C656" i="4"/>
  <c r="K655" i="4"/>
  <c r="C655" i="4"/>
  <c r="K654" i="4"/>
  <c r="C654" i="4"/>
  <c r="N653" i="4"/>
  <c r="L653" i="4"/>
  <c r="M653" i="4" s="1"/>
  <c r="K653" i="4"/>
  <c r="F653" i="4"/>
  <c r="J653" i="4" s="1"/>
  <c r="D653" i="4"/>
  <c r="C653" i="4"/>
  <c r="H653" i="4" s="1"/>
  <c r="L652" i="4"/>
  <c r="M652" i="4" s="1"/>
  <c r="N652" i="4" s="1"/>
  <c r="K652" i="4"/>
  <c r="H652" i="4"/>
  <c r="F652" i="4"/>
  <c r="D652" i="4"/>
  <c r="J652" i="4" s="1"/>
  <c r="C652" i="4"/>
  <c r="M651" i="4"/>
  <c r="N651" i="4" s="1"/>
  <c r="L651" i="4"/>
  <c r="K651" i="4"/>
  <c r="H651" i="4"/>
  <c r="F651" i="4"/>
  <c r="C651" i="4"/>
  <c r="D651" i="4" s="1"/>
  <c r="I650" i="4"/>
  <c r="G650" i="4"/>
  <c r="F650" i="4"/>
  <c r="E650" i="4"/>
  <c r="K649" i="4"/>
  <c r="H649" i="4"/>
  <c r="D649" i="4"/>
  <c r="C649" i="4"/>
  <c r="F649" i="4" s="1"/>
  <c r="K648" i="4"/>
  <c r="L648" i="4" s="1"/>
  <c r="M648" i="4" s="1"/>
  <c r="N648" i="4" s="1"/>
  <c r="D648" i="4"/>
  <c r="C648" i="4"/>
  <c r="K647" i="4"/>
  <c r="L647" i="4" s="1"/>
  <c r="M647" i="4" s="1"/>
  <c r="N647" i="4" s="1"/>
  <c r="D647" i="4"/>
  <c r="C647" i="4"/>
  <c r="K646" i="4"/>
  <c r="K650" i="4" s="1"/>
  <c r="L650" i="4" s="1"/>
  <c r="M650" i="4" s="1"/>
  <c r="N650" i="4" s="1"/>
  <c r="F646" i="4"/>
  <c r="D646" i="4"/>
  <c r="C646" i="4"/>
  <c r="H646" i="4" s="1"/>
  <c r="M645" i="4"/>
  <c r="N645" i="4" s="1"/>
  <c r="L645" i="4"/>
  <c r="K645" i="4"/>
  <c r="H645" i="4"/>
  <c r="F645" i="4"/>
  <c r="D645" i="4"/>
  <c r="C645" i="4"/>
  <c r="C650" i="4" s="1"/>
  <c r="I644" i="4"/>
  <c r="G644" i="4"/>
  <c r="E644" i="4"/>
  <c r="K643" i="4"/>
  <c r="C643" i="4"/>
  <c r="K642" i="4"/>
  <c r="C642" i="4"/>
  <c r="I641" i="4"/>
  <c r="G641" i="4"/>
  <c r="E641" i="4"/>
  <c r="D641" i="4"/>
  <c r="C641" i="4"/>
  <c r="H641" i="4" s="1"/>
  <c r="L640" i="4"/>
  <c r="M640" i="4" s="1"/>
  <c r="N640" i="4" s="1"/>
  <c r="K640" i="4"/>
  <c r="K641" i="4" s="1"/>
  <c r="L641" i="4" s="1"/>
  <c r="M641" i="4" s="1"/>
  <c r="N641" i="4" s="1"/>
  <c r="F640" i="4"/>
  <c r="D640" i="4"/>
  <c r="C640" i="4"/>
  <c r="H640" i="4" s="1"/>
  <c r="L639" i="4"/>
  <c r="M639" i="4" s="1"/>
  <c r="N639" i="4" s="1"/>
  <c r="K639" i="4"/>
  <c r="H639" i="4"/>
  <c r="F639" i="4"/>
  <c r="D639" i="4"/>
  <c r="J639" i="4" s="1"/>
  <c r="C639" i="4"/>
  <c r="I638" i="4"/>
  <c r="G638" i="4"/>
  <c r="E638" i="4"/>
  <c r="K637" i="4"/>
  <c r="K638" i="4" s="1"/>
  <c r="H637" i="4"/>
  <c r="C637" i="4"/>
  <c r="K636" i="4"/>
  <c r="I636" i="4"/>
  <c r="G636" i="4"/>
  <c r="E636" i="4"/>
  <c r="K635" i="4"/>
  <c r="H635" i="4"/>
  <c r="D635" i="4"/>
  <c r="C635" i="4"/>
  <c r="F635" i="4" s="1"/>
  <c r="K634" i="4"/>
  <c r="L634" i="4" s="1"/>
  <c r="M634" i="4" s="1"/>
  <c r="N634" i="4" s="1"/>
  <c r="D634" i="4"/>
  <c r="C634" i="4"/>
  <c r="I633" i="4"/>
  <c r="G633" i="4"/>
  <c r="E633" i="4"/>
  <c r="L632" i="4"/>
  <c r="M632" i="4" s="1"/>
  <c r="N632" i="4" s="1"/>
  <c r="K632" i="4"/>
  <c r="H632" i="4"/>
  <c r="F632" i="4"/>
  <c r="D632" i="4"/>
  <c r="J632" i="4" s="1"/>
  <c r="C632" i="4"/>
  <c r="K631" i="4"/>
  <c r="F631" i="4"/>
  <c r="C631" i="4"/>
  <c r="K630" i="4"/>
  <c r="K633" i="4" s="1"/>
  <c r="C630" i="4"/>
  <c r="N629" i="4"/>
  <c r="L629" i="4"/>
  <c r="M629" i="4" s="1"/>
  <c r="K629" i="4"/>
  <c r="F629" i="4"/>
  <c r="J629" i="4" s="1"/>
  <c r="D629" i="4"/>
  <c r="C629" i="4"/>
  <c r="H629" i="4" s="1"/>
  <c r="L628" i="4"/>
  <c r="M628" i="4" s="1"/>
  <c r="N628" i="4" s="1"/>
  <c r="I628" i="4"/>
  <c r="G628" i="4"/>
  <c r="F628" i="4" s="1"/>
  <c r="E628" i="4"/>
  <c r="D628" i="4" s="1"/>
  <c r="C628" i="4"/>
  <c r="H628" i="4" s="1"/>
  <c r="M627" i="4"/>
  <c r="N627" i="4" s="1"/>
  <c r="L627" i="4"/>
  <c r="K627" i="4"/>
  <c r="H627" i="4"/>
  <c r="F627" i="4"/>
  <c r="D627" i="4"/>
  <c r="L626" i="4"/>
  <c r="M626" i="4" s="1"/>
  <c r="N626" i="4" s="1"/>
  <c r="K626" i="4"/>
  <c r="K628" i="4" s="1"/>
  <c r="H626" i="4"/>
  <c r="F626" i="4"/>
  <c r="D626" i="4"/>
  <c r="J626" i="4" s="1"/>
  <c r="M625" i="4"/>
  <c r="N625" i="4" s="1"/>
  <c r="L625" i="4"/>
  <c r="K625" i="4"/>
  <c r="H625" i="4"/>
  <c r="F625" i="4"/>
  <c r="D625" i="4"/>
  <c r="I624" i="4"/>
  <c r="H624" i="4" s="1"/>
  <c r="G624" i="4"/>
  <c r="F624" i="4" s="1"/>
  <c r="E624" i="4"/>
  <c r="D624" i="4" s="1"/>
  <c r="J624" i="4" s="1"/>
  <c r="C624" i="4"/>
  <c r="M623" i="4"/>
  <c r="N623" i="4" s="1"/>
  <c r="L623" i="4"/>
  <c r="K623" i="4"/>
  <c r="H623" i="4"/>
  <c r="F623" i="4"/>
  <c r="D623" i="4"/>
  <c r="K622" i="4"/>
  <c r="L622" i="4" s="1"/>
  <c r="M622" i="4" s="1"/>
  <c r="N622" i="4" s="1"/>
  <c r="H622" i="4"/>
  <c r="F622" i="4"/>
  <c r="D622" i="4"/>
  <c r="M621" i="4"/>
  <c r="N621" i="4" s="1"/>
  <c r="L621" i="4"/>
  <c r="K621" i="4"/>
  <c r="H621" i="4"/>
  <c r="F621" i="4"/>
  <c r="D621" i="4"/>
  <c r="I620" i="4"/>
  <c r="G620" i="4"/>
  <c r="E620" i="4"/>
  <c r="K619" i="4"/>
  <c r="L619" i="4" s="1"/>
  <c r="M619" i="4" s="1"/>
  <c r="N619" i="4" s="1"/>
  <c r="H619" i="4"/>
  <c r="F619" i="4"/>
  <c r="D619" i="4"/>
  <c r="J619" i="4" s="1"/>
  <c r="C619" i="4"/>
  <c r="L618" i="4"/>
  <c r="M618" i="4" s="1"/>
  <c r="N618" i="4" s="1"/>
  <c r="K618" i="4"/>
  <c r="C618" i="4"/>
  <c r="K617" i="4"/>
  <c r="C617" i="4"/>
  <c r="N616" i="4"/>
  <c r="L616" i="4"/>
  <c r="M616" i="4" s="1"/>
  <c r="K616" i="4"/>
  <c r="F616" i="4"/>
  <c r="J616" i="4" s="1"/>
  <c r="D616" i="4"/>
  <c r="C616" i="4"/>
  <c r="H616" i="4" s="1"/>
  <c r="I615" i="4"/>
  <c r="G615" i="4"/>
  <c r="E615" i="4"/>
  <c r="D615" i="4" s="1"/>
  <c r="C615" i="4"/>
  <c r="H615" i="4" s="1"/>
  <c r="M614" i="4"/>
  <c r="N614" i="4" s="1"/>
  <c r="L614" i="4"/>
  <c r="K614" i="4"/>
  <c r="H614" i="4"/>
  <c r="F614" i="4"/>
  <c r="D614" i="4"/>
  <c r="C614" i="4"/>
  <c r="N613" i="4"/>
  <c r="M613" i="4"/>
  <c r="L613" i="4"/>
  <c r="K613" i="4"/>
  <c r="J613" i="4"/>
  <c r="H613" i="4"/>
  <c r="F613" i="4"/>
  <c r="C613" i="4"/>
  <c r="D613" i="4" s="1"/>
  <c r="K612" i="4"/>
  <c r="H612" i="4"/>
  <c r="D612" i="4"/>
  <c r="C612" i="4"/>
  <c r="F612" i="4" s="1"/>
  <c r="K611" i="4"/>
  <c r="D611" i="4"/>
  <c r="C611" i="4"/>
  <c r="I610" i="4"/>
  <c r="G610" i="4"/>
  <c r="E610" i="4"/>
  <c r="L609" i="4"/>
  <c r="M609" i="4" s="1"/>
  <c r="N609" i="4" s="1"/>
  <c r="K609" i="4"/>
  <c r="H609" i="4"/>
  <c r="F609" i="4"/>
  <c r="D609" i="4"/>
  <c r="J609" i="4" s="1"/>
  <c r="C609" i="4"/>
  <c r="K608" i="4"/>
  <c r="F608" i="4"/>
  <c r="C608" i="4"/>
  <c r="K607" i="4"/>
  <c r="K610" i="4" s="1"/>
  <c r="C607" i="4"/>
  <c r="N606" i="4"/>
  <c r="L606" i="4"/>
  <c r="M606" i="4" s="1"/>
  <c r="K606" i="4"/>
  <c r="F606" i="4"/>
  <c r="J606" i="4" s="1"/>
  <c r="D606" i="4"/>
  <c r="C606" i="4"/>
  <c r="H606" i="4" s="1"/>
  <c r="L605" i="4"/>
  <c r="M605" i="4" s="1"/>
  <c r="N605" i="4" s="1"/>
  <c r="K605" i="4"/>
  <c r="H605" i="4"/>
  <c r="F605" i="4"/>
  <c r="D605" i="4"/>
  <c r="J605" i="4" s="1"/>
  <c r="C605" i="4"/>
  <c r="I604" i="4"/>
  <c r="G604" i="4"/>
  <c r="E604" i="4"/>
  <c r="K603" i="4"/>
  <c r="C603" i="4"/>
  <c r="K602" i="4"/>
  <c r="J602" i="4"/>
  <c r="H602" i="4"/>
  <c r="D602" i="4"/>
  <c r="C602" i="4"/>
  <c r="F602" i="4" s="1"/>
  <c r="N601" i="4"/>
  <c r="L601" i="4"/>
  <c r="M601" i="4" s="1"/>
  <c r="K601" i="4"/>
  <c r="F601" i="4"/>
  <c r="D601" i="4"/>
  <c r="J601" i="4" s="1"/>
  <c r="C601" i="4"/>
  <c r="H601" i="4" s="1"/>
  <c r="L600" i="4"/>
  <c r="M600" i="4" s="1"/>
  <c r="N600" i="4" s="1"/>
  <c r="K600" i="4"/>
  <c r="H600" i="4"/>
  <c r="F600" i="4"/>
  <c r="D600" i="4"/>
  <c r="J600" i="4" s="1"/>
  <c r="C600" i="4"/>
  <c r="L599" i="4"/>
  <c r="M599" i="4" s="1"/>
  <c r="N599" i="4" s="1"/>
  <c r="K599" i="4"/>
  <c r="K604" i="4" s="1"/>
  <c r="F599" i="4"/>
  <c r="C599" i="4"/>
  <c r="K598" i="4"/>
  <c r="I598" i="4"/>
  <c r="G598" i="4"/>
  <c r="E598" i="4"/>
  <c r="K597" i="4"/>
  <c r="C597" i="4"/>
  <c r="K596" i="4"/>
  <c r="C596" i="4"/>
  <c r="M595" i="4"/>
  <c r="N595" i="4" s="1"/>
  <c r="L595" i="4"/>
  <c r="K595" i="4"/>
  <c r="H595" i="4"/>
  <c r="F595" i="4"/>
  <c r="D595" i="4"/>
  <c r="C595" i="4"/>
  <c r="N594" i="4"/>
  <c r="M594" i="4"/>
  <c r="L594" i="4"/>
  <c r="K594" i="4"/>
  <c r="J594" i="4"/>
  <c r="H594" i="4"/>
  <c r="F594" i="4"/>
  <c r="C594" i="4"/>
  <c r="D594" i="4" s="1"/>
  <c r="K593" i="4"/>
  <c r="H593" i="4"/>
  <c r="D593" i="4"/>
  <c r="J593" i="4" s="1"/>
  <c r="C593" i="4"/>
  <c r="F593" i="4" s="1"/>
  <c r="K592" i="4"/>
  <c r="D592" i="4"/>
  <c r="C592" i="4"/>
  <c r="I591" i="4"/>
  <c r="G591" i="4"/>
  <c r="E591" i="4"/>
  <c r="K590" i="4"/>
  <c r="L590" i="4" s="1"/>
  <c r="M590" i="4" s="1"/>
  <c r="N590" i="4" s="1"/>
  <c r="H590" i="4"/>
  <c r="F590" i="4"/>
  <c r="D590" i="4"/>
  <c r="J590" i="4" s="1"/>
  <c r="C590" i="4"/>
  <c r="K589" i="4"/>
  <c r="C589" i="4"/>
  <c r="K588" i="4"/>
  <c r="L588" i="4" s="1"/>
  <c r="M588" i="4" s="1"/>
  <c r="N588" i="4" s="1"/>
  <c r="C588" i="4"/>
  <c r="N587" i="4"/>
  <c r="L587" i="4"/>
  <c r="M587" i="4" s="1"/>
  <c r="K587" i="4"/>
  <c r="F587" i="4"/>
  <c r="J587" i="4" s="1"/>
  <c r="D587" i="4"/>
  <c r="C587" i="4"/>
  <c r="H587" i="4" s="1"/>
  <c r="L586" i="4"/>
  <c r="M586" i="4" s="1"/>
  <c r="N586" i="4" s="1"/>
  <c r="K586" i="4"/>
  <c r="H586" i="4"/>
  <c r="F586" i="4"/>
  <c r="D586" i="4"/>
  <c r="J586" i="4" s="1"/>
  <c r="C586" i="4"/>
  <c r="M585" i="4"/>
  <c r="N585" i="4" s="1"/>
  <c r="L585" i="4"/>
  <c r="K585" i="4"/>
  <c r="H585" i="4"/>
  <c r="F585" i="4"/>
  <c r="C585" i="4"/>
  <c r="D585" i="4" s="1"/>
  <c r="K584" i="4"/>
  <c r="D584" i="4"/>
  <c r="C584" i="4"/>
  <c r="I583" i="4"/>
  <c r="G583" i="4"/>
  <c r="E583" i="4"/>
  <c r="N582" i="4"/>
  <c r="L582" i="4"/>
  <c r="M582" i="4" s="1"/>
  <c r="K582" i="4"/>
  <c r="J582" i="4"/>
  <c r="F582" i="4"/>
  <c r="D582" i="4"/>
  <c r="C582" i="4"/>
  <c r="H582" i="4" s="1"/>
  <c r="M581" i="4"/>
  <c r="N581" i="4" s="1"/>
  <c r="L581" i="4"/>
  <c r="K581" i="4"/>
  <c r="H581" i="4"/>
  <c r="F581" i="4"/>
  <c r="D581" i="4"/>
  <c r="C581" i="4"/>
  <c r="M580" i="4"/>
  <c r="N580" i="4" s="1"/>
  <c r="L580" i="4"/>
  <c r="K580" i="4"/>
  <c r="H580" i="4"/>
  <c r="F580" i="4"/>
  <c r="C580" i="4"/>
  <c r="D580" i="4" s="1"/>
  <c r="K579" i="4"/>
  <c r="D579" i="4"/>
  <c r="C579" i="4"/>
  <c r="K578" i="4"/>
  <c r="C578" i="4"/>
  <c r="M577" i="4"/>
  <c r="N577" i="4" s="1"/>
  <c r="L577" i="4"/>
  <c r="K577" i="4"/>
  <c r="H577" i="4"/>
  <c r="F577" i="4"/>
  <c r="D577" i="4"/>
  <c r="C577" i="4"/>
  <c r="I576" i="4"/>
  <c r="G576" i="4"/>
  <c r="E576" i="4"/>
  <c r="L575" i="4"/>
  <c r="M575" i="4" s="1"/>
  <c r="N575" i="4" s="1"/>
  <c r="K575" i="4"/>
  <c r="F575" i="4"/>
  <c r="C575" i="4"/>
  <c r="K574" i="4"/>
  <c r="L574" i="4" s="1"/>
  <c r="M574" i="4" s="1"/>
  <c r="N574" i="4" s="1"/>
  <c r="C574" i="4"/>
  <c r="N573" i="4"/>
  <c r="L573" i="4"/>
  <c r="M573" i="4" s="1"/>
  <c r="K573" i="4"/>
  <c r="J573" i="4"/>
  <c r="F573" i="4"/>
  <c r="D573" i="4"/>
  <c r="C573" i="4"/>
  <c r="H573" i="4" s="1"/>
  <c r="M572" i="4"/>
  <c r="N572" i="4" s="1"/>
  <c r="L572" i="4"/>
  <c r="K572" i="4"/>
  <c r="H572" i="4"/>
  <c r="F572" i="4"/>
  <c r="D572" i="4"/>
  <c r="C572" i="4"/>
  <c r="M571" i="4"/>
  <c r="N571" i="4" s="1"/>
  <c r="L571" i="4"/>
  <c r="K571" i="4"/>
  <c r="H571" i="4"/>
  <c r="F571" i="4"/>
  <c r="C571" i="4"/>
  <c r="K570" i="4"/>
  <c r="I570" i="4"/>
  <c r="G570" i="4"/>
  <c r="E570" i="4"/>
  <c r="K569" i="4"/>
  <c r="H569" i="4"/>
  <c r="D569" i="4"/>
  <c r="J569" i="4" s="1"/>
  <c r="C569" i="4"/>
  <c r="F569" i="4" s="1"/>
  <c r="K568" i="4"/>
  <c r="L568" i="4" s="1"/>
  <c r="M568" i="4" s="1"/>
  <c r="N568" i="4" s="1"/>
  <c r="D568" i="4"/>
  <c r="C568" i="4"/>
  <c r="K567" i="4"/>
  <c r="L567" i="4" s="1"/>
  <c r="M567" i="4" s="1"/>
  <c r="N567" i="4" s="1"/>
  <c r="H567" i="4"/>
  <c r="F567" i="4"/>
  <c r="D567" i="4"/>
  <c r="C567" i="4"/>
  <c r="K566" i="4"/>
  <c r="C566" i="4"/>
  <c r="K565" i="4"/>
  <c r="J565" i="4"/>
  <c r="H565" i="4"/>
  <c r="D565" i="4"/>
  <c r="C565" i="4"/>
  <c r="F565" i="4" s="1"/>
  <c r="N564" i="4"/>
  <c r="L564" i="4"/>
  <c r="M564" i="4" s="1"/>
  <c r="K564" i="4"/>
  <c r="F564" i="4"/>
  <c r="D564" i="4"/>
  <c r="C564" i="4"/>
  <c r="H564" i="4" s="1"/>
  <c r="L563" i="4"/>
  <c r="M563" i="4" s="1"/>
  <c r="N563" i="4" s="1"/>
  <c r="K563" i="4"/>
  <c r="H563" i="4"/>
  <c r="F563" i="4"/>
  <c r="D563" i="4"/>
  <c r="J563" i="4" s="1"/>
  <c r="C563" i="4"/>
  <c r="I562" i="4"/>
  <c r="G562" i="4"/>
  <c r="E562" i="4"/>
  <c r="N561" i="4"/>
  <c r="M561" i="4"/>
  <c r="L561" i="4"/>
  <c r="K561" i="4"/>
  <c r="J561" i="4"/>
  <c r="H561" i="4"/>
  <c r="F561" i="4"/>
  <c r="C561" i="4"/>
  <c r="D561" i="4" s="1"/>
  <c r="K560" i="4"/>
  <c r="H560" i="4"/>
  <c r="D560" i="4"/>
  <c r="J560" i="4" s="1"/>
  <c r="C560" i="4"/>
  <c r="F560" i="4" s="1"/>
  <c r="K559" i="4"/>
  <c r="D559" i="4"/>
  <c r="C559" i="4"/>
  <c r="K558" i="4"/>
  <c r="L558" i="4" s="1"/>
  <c r="M558" i="4" s="1"/>
  <c r="N558" i="4" s="1"/>
  <c r="H558" i="4"/>
  <c r="F558" i="4"/>
  <c r="D558" i="4"/>
  <c r="C558" i="4"/>
  <c r="K557" i="4"/>
  <c r="C557" i="4"/>
  <c r="K556" i="4"/>
  <c r="H556" i="4"/>
  <c r="D556" i="4"/>
  <c r="C556" i="4"/>
  <c r="I555" i="4"/>
  <c r="G555" i="4"/>
  <c r="E555" i="4"/>
  <c r="L554" i="4"/>
  <c r="M554" i="4" s="1"/>
  <c r="N554" i="4" s="1"/>
  <c r="K554" i="4"/>
  <c r="D554" i="4"/>
  <c r="C554" i="4"/>
  <c r="K553" i="4"/>
  <c r="L553" i="4" s="1"/>
  <c r="M553" i="4" s="1"/>
  <c r="N553" i="4" s="1"/>
  <c r="H553" i="4"/>
  <c r="F553" i="4"/>
  <c r="D553" i="4"/>
  <c r="C553" i="4"/>
  <c r="K552" i="4"/>
  <c r="C552" i="4"/>
  <c r="K551" i="4"/>
  <c r="H551" i="4"/>
  <c r="J551" i="4" s="1"/>
  <c r="D551" i="4"/>
  <c r="C551" i="4"/>
  <c r="F551" i="4" s="1"/>
  <c r="L550" i="4"/>
  <c r="M550" i="4" s="1"/>
  <c r="N550" i="4" s="1"/>
  <c r="K550" i="4"/>
  <c r="F550" i="4"/>
  <c r="D550" i="4"/>
  <c r="C550" i="4"/>
  <c r="H550" i="4" s="1"/>
  <c r="L549" i="4"/>
  <c r="M549" i="4" s="1"/>
  <c r="N549" i="4" s="1"/>
  <c r="K549" i="4"/>
  <c r="H549" i="4"/>
  <c r="F549" i="4"/>
  <c r="D549" i="4"/>
  <c r="J549" i="4" s="1"/>
  <c r="C549" i="4"/>
  <c r="K548" i="4"/>
  <c r="F548" i="4"/>
  <c r="C548" i="4"/>
  <c r="L548" i="4" s="1"/>
  <c r="M548" i="4" s="1"/>
  <c r="N548" i="4" s="1"/>
  <c r="K547" i="4"/>
  <c r="C547" i="4"/>
  <c r="I546" i="4"/>
  <c r="G546" i="4"/>
  <c r="E546" i="4"/>
  <c r="N545" i="4"/>
  <c r="L545" i="4"/>
  <c r="M545" i="4" s="1"/>
  <c r="K545" i="4"/>
  <c r="F545" i="4"/>
  <c r="D545" i="4"/>
  <c r="J545" i="4" s="1"/>
  <c r="C545" i="4"/>
  <c r="H545" i="4" s="1"/>
  <c r="L544" i="4"/>
  <c r="M544" i="4" s="1"/>
  <c r="N544" i="4" s="1"/>
  <c r="K544" i="4"/>
  <c r="H544" i="4"/>
  <c r="F544" i="4"/>
  <c r="D544" i="4"/>
  <c r="J544" i="4" s="1"/>
  <c r="C544" i="4"/>
  <c r="L543" i="4"/>
  <c r="M543" i="4" s="1"/>
  <c r="N543" i="4" s="1"/>
  <c r="K543" i="4"/>
  <c r="F543" i="4"/>
  <c r="C543" i="4"/>
  <c r="K542" i="4"/>
  <c r="L542" i="4" s="1"/>
  <c r="M542" i="4" s="1"/>
  <c r="N542" i="4" s="1"/>
  <c r="C542" i="4"/>
  <c r="N541" i="4"/>
  <c r="L541" i="4"/>
  <c r="M541" i="4" s="1"/>
  <c r="K541" i="4"/>
  <c r="J541" i="4"/>
  <c r="F541" i="4"/>
  <c r="D541" i="4"/>
  <c r="C541" i="4"/>
  <c r="H541" i="4" s="1"/>
  <c r="M540" i="4"/>
  <c r="N540" i="4" s="1"/>
  <c r="L540" i="4"/>
  <c r="K540" i="4"/>
  <c r="K546" i="4" s="1"/>
  <c r="H540" i="4"/>
  <c r="F540" i="4"/>
  <c r="D540" i="4"/>
  <c r="C540" i="4"/>
  <c r="M539" i="4"/>
  <c r="N539" i="4" s="1"/>
  <c r="L539" i="4"/>
  <c r="K539" i="4"/>
  <c r="H539" i="4"/>
  <c r="F539" i="4"/>
  <c r="C539" i="4"/>
  <c r="D539" i="4" s="1"/>
  <c r="K538" i="4"/>
  <c r="I538" i="4"/>
  <c r="G538" i="4"/>
  <c r="E538" i="4"/>
  <c r="K537" i="4"/>
  <c r="H537" i="4"/>
  <c r="D537" i="4"/>
  <c r="J537" i="4" s="1"/>
  <c r="C537" i="4"/>
  <c r="F537" i="4" s="1"/>
  <c r="K536" i="4"/>
  <c r="L536" i="4" s="1"/>
  <c r="M536" i="4" s="1"/>
  <c r="N536" i="4" s="1"/>
  <c r="D536" i="4"/>
  <c r="C536" i="4"/>
  <c r="K535" i="4"/>
  <c r="L535" i="4" s="1"/>
  <c r="M535" i="4" s="1"/>
  <c r="N535" i="4" s="1"/>
  <c r="H535" i="4"/>
  <c r="F535" i="4"/>
  <c r="D535" i="4"/>
  <c r="C535" i="4"/>
  <c r="K534" i="4"/>
  <c r="C534" i="4"/>
  <c r="K533" i="4"/>
  <c r="J533" i="4"/>
  <c r="H533" i="4"/>
  <c r="D533" i="4"/>
  <c r="C533" i="4"/>
  <c r="F533" i="4" s="1"/>
  <c r="N532" i="4"/>
  <c r="L532" i="4"/>
  <c r="M532" i="4" s="1"/>
  <c r="K532" i="4"/>
  <c r="F532" i="4"/>
  <c r="D532" i="4"/>
  <c r="C532" i="4"/>
  <c r="H532" i="4" s="1"/>
  <c r="L531" i="4"/>
  <c r="M531" i="4" s="1"/>
  <c r="N531" i="4" s="1"/>
  <c r="K531" i="4"/>
  <c r="H531" i="4"/>
  <c r="F531" i="4"/>
  <c r="D531" i="4"/>
  <c r="J531" i="4" s="1"/>
  <c r="C531" i="4"/>
  <c r="I530" i="4"/>
  <c r="G530" i="4"/>
  <c r="E530" i="4"/>
  <c r="N529" i="4"/>
  <c r="M529" i="4"/>
  <c r="L529" i="4"/>
  <c r="K529" i="4"/>
  <c r="J529" i="4"/>
  <c r="H529" i="4"/>
  <c r="F529" i="4"/>
  <c r="C529" i="4"/>
  <c r="D529" i="4" s="1"/>
  <c r="K528" i="4"/>
  <c r="H528" i="4"/>
  <c r="D528" i="4"/>
  <c r="J528" i="4" s="1"/>
  <c r="C528" i="4"/>
  <c r="F528" i="4" s="1"/>
  <c r="K527" i="4"/>
  <c r="D527" i="4"/>
  <c r="C527" i="4"/>
  <c r="K526" i="4"/>
  <c r="L526" i="4" s="1"/>
  <c r="M526" i="4" s="1"/>
  <c r="N526" i="4" s="1"/>
  <c r="H526" i="4"/>
  <c r="F526" i="4"/>
  <c r="D526" i="4"/>
  <c r="C526" i="4"/>
  <c r="K525" i="4"/>
  <c r="K530" i="4" s="1"/>
  <c r="C525" i="4"/>
  <c r="I524" i="4"/>
  <c r="H524" i="4" s="1"/>
  <c r="G524" i="4"/>
  <c r="E524" i="4"/>
  <c r="C524" i="4"/>
  <c r="K523" i="4"/>
  <c r="L523" i="4" s="1"/>
  <c r="M523" i="4" s="1"/>
  <c r="N523" i="4" s="1"/>
  <c r="C523" i="4"/>
  <c r="N522" i="4"/>
  <c r="L522" i="4"/>
  <c r="M522" i="4" s="1"/>
  <c r="K522" i="4"/>
  <c r="F522" i="4"/>
  <c r="J522" i="4" s="1"/>
  <c r="D522" i="4"/>
  <c r="C522" i="4"/>
  <c r="H522" i="4" s="1"/>
  <c r="L521" i="4"/>
  <c r="M521" i="4" s="1"/>
  <c r="N521" i="4" s="1"/>
  <c r="K521" i="4"/>
  <c r="H521" i="4"/>
  <c r="F521" i="4"/>
  <c r="D521" i="4"/>
  <c r="J521" i="4" s="1"/>
  <c r="C521" i="4"/>
  <c r="M520" i="4"/>
  <c r="N520" i="4" s="1"/>
  <c r="L520" i="4"/>
  <c r="K520" i="4"/>
  <c r="H520" i="4"/>
  <c r="F520" i="4"/>
  <c r="C520" i="4"/>
  <c r="D520" i="4" s="1"/>
  <c r="M519" i="4"/>
  <c r="N519" i="4" s="1"/>
  <c r="K519" i="4"/>
  <c r="L519" i="4" s="1"/>
  <c r="D519" i="4"/>
  <c r="C519" i="4"/>
  <c r="K518" i="4"/>
  <c r="L518" i="4" s="1"/>
  <c r="M518" i="4" s="1"/>
  <c r="N518" i="4" s="1"/>
  <c r="C518" i="4"/>
  <c r="M517" i="4"/>
  <c r="N517" i="4" s="1"/>
  <c r="L517" i="4"/>
  <c r="K517" i="4"/>
  <c r="H517" i="4"/>
  <c r="F517" i="4"/>
  <c r="D517" i="4"/>
  <c r="C517" i="4"/>
  <c r="I516" i="4"/>
  <c r="G516" i="4"/>
  <c r="E516" i="4"/>
  <c r="K515" i="4"/>
  <c r="C515" i="4"/>
  <c r="K514" i="4"/>
  <c r="L514" i="4" s="1"/>
  <c r="M514" i="4" s="1"/>
  <c r="N514" i="4" s="1"/>
  <c r="C514" i="4"/>
  <c r="N513" i="4"/>
  <c r="L513" i="4"/>
  <c r="M513" i="4" s="1"/>
  <c r="K513" i="4"/>
  <c r="F513" i="4"/>
  <c r="J513" i="4" s="1"/>
  <c r="D513" i="4"/>
  <c r="C513" i="4"/>
  <c r="H513" i="4" s="1"/>
  <c r="L512" i="4"/>
  <c r="M512" i="4" s="1"/>
  <c r="N512" i="4" s="1"/>
  <c r="K512" i="4"/>
  <c r="H512" i="4"/>
  <c r="F512" i="4"/>
  <c r="D512" i="4"/>
  <c r="J512" i="4" s="1"/>
  <c r="C512" i="4"/>
  <c r="M511" i="4"/>
  <c r="N511" i="4" s="1"/>
  <c r="L511" i="4"/>
  <c r="K511" i="4"/>
  <c r="H511" i="4"/>
  <c r="F511" i="4"/>
  <c r="C511" i="4"/>
  <c r="I510" i="4"/>
  <c r="G510" i="4"/>
  <c r="E510" i="4"/>
  <c r="K509" i="4"/>
  <c r="H509" i="4"/>
  <c r="D509" i="4"/>
  <c r="C509" i="4"/>
  <c r="F509" i="4" s="1"/>
  <c r="K508" i="4"/>
  <c r="L508" i="4" s="1"/>
  <c r="M508" i="4" s="1"/>
  <c r="N508" i="4" s="1"/>
  <c r="D508" i="4"/>
  <c r="C508" i="4"/>
  <c r="K507" i="4"/>
  <c r="H507" i="4"/>
  <c r="F507" i="4"/>
  <c r="D507" i="4"/>
  <c r="C507" i="4"/>
  <c r="K506" i="4"/>
  <c r="C506" i="4"/>
  <c r="K505" i="4"/>
  <c r="H505" i="4"/>
  <c r="J505" i="4" s="1"/>
  <c r="D505" i="4"/>
  <c r="C505" i="4"/>
  <c r="F505" i="4" s="1"/>
  <c r="I504" i="4"/>
  <c r="G504" i="4"/>
  <c r="E504" i="4"/>
  <c r="K503" i="4"/>
  <c r="C503" i="4"/>
  <c r="K502" i="4"/>
  <c r="L502" i="4" s="1"/>
  <c r="M502" i="4" s="1"/>
  <c r="N502" i="4" s="1"/>
  <c r="H502" i="4"/>
  <c r="F502" i="4"/>
  <c r="D502" i="4"/>
  <c r="C502" i="4"/>
  <c r="K501" i="4"/>
  <c r="C501" i="4"/>
  <c r="K500" i="4"/>
  <c r="J500" i="4"/>
  <c r="H500" i="4"/>
  <c r="D500" i="4"/>
  <c r="C500" i="4"/>
  <c r="F500" i="4" s="1"/>
  <c r="N499" i="4"/>
  <c r="L499" i="4"/>
  <c r="M499" i="4" s="1"/>
  <c r="K499" i="4"/>
  <c r="F499" i="4"/>
  <c r="D499" i="4"/>
  <c r="C499" i="4"/>
  <c r="H499" i="4" s="1"/>
  <c r="K498" i="4"/>
  <c r="H498" i="4"/>
  <c r="F498" i="4"/>
  <c r="D498" i="4"/>
  <c r="J498" i="4" s="1"/>
  <c r="C498" i="4"/>
  <c r="I497" i="4"/>
  <c r="G497" i="4"/>
  <c r="E497" i="4"/>
  <c r="M496" i="4"/>
  <c r="N496" i="4" s="1"/>
  <c r="L496" i="4"/>
  <c r="K496" i="4"/>
  <c r="H496" i="4"/>
  <c r="J496" i="4" s="1"/>
  <c r="F496" i="4"/>
  <c r="C496" i="4"/>
  <c r="D496" i="4" s="1"/>
  <c r="K495" i="4"/>
  <c r="H495" i="4"/>
  <c r="D495" i="4"/>
  <c r="C495" i="4"/>
  <c r="F495" i="4" s="1"/>
  <c r="L494" i="4"/>
  <c r="M494" i="4" s="1"/>
  <c r="N494" i="4" s="1"/>
  <c r="K494" i="4"/>
  <c r="C494" i="4"/>
  <c r="K493" i="4"/>
  <c r="L493" i="4" s="1"/>
  <c r="M493" i="4" s="1"/>
  <c r="N493" i="4" s="1"/>
  <c r="H493" i="4"/>
  <c r="F493" i="4"/>
  <c r="D493" i="4"/>
  <c r="C493" i="4"/>
  <c r="K492" i="4"/>
  <c r="C492" i="4"/>
  <c r="K491" i="4"/>
  <c r="H491" i="4"/>
  <c r="D491" i="4"/>
  <c r="C491" i="4"/>
  <c r="I490" i="4"/>
  <c r="G490" i="4"/>
  <c r="E490" i="4"/>
  <c r="K489" i="4"/>
  <c r="L489" i="4" s="1"/>
  <c r="M489" i="4" s="1"/>
  <c r="N489" i="4" s="1"/>
  <c r="D489" i="4"/>
  <c r="C489" i="4"/>
  <c r="K488" i="4"/>
  <c r="L488" i="4" s="1"/>
  <c r="M488" i="4" s="1"/>
  <c r="N488" i="4" s="1"/>
  <c r="H488" i="4"/>
  <c r="F488" i="4"/>
  <c r="D488" i="4"/>
  <c r="C488" i="4"/>
  <c r="K487" i="4"/>
  <c r="C487" i="4"/>
  <c r="K486" i="4"/>
  <c r="J486" i="4"/>
  <c r="H486" i="4"/>
  <c r="D486" i="4"/>
  <c r="C486" i="4"/>
  <c r="F486" i="4" s="1"/>
  <c r="N485" i="4"/>
  <c r="L485" i="4"/>
  <c r="M485" i="4" s="1"/>
  <c r="K485" i="4"/>
  <c r="F485" i="4"/>
  <c r="D485" i="4"/>
  <c r="C485" i="4"/>
  <c r="H485" i="4" s="1"/>
  <c r="L484" i="4"/>
  <c r="M484" i="4" s="1"/>
  <c r="N484" i="4" s="1"/>
  <c r="K484" i="4"/>
  <c r="H484" i="4"/>
  <c r="F484" i="4"/>
  <c r="D484" i="4"/>
  <c r="J484" i="4" s="1"/>
  <c r="C484" i="4"/>
  <c r="K483" i="4"/>
  <c r="F483" i="4"/>
  <c r="C483" i="4"/>
  <c r="K482" i="4"/>
  <c r="C482" i="4"/>
  <c r="I481" i="4"/>
  <c r="G481" i="4"/>
  <c r="E481" i="4"/>
  <c r="L480" i="4"/>
  <c r="M480" i="4" s="1"/>
  <c r="N480" i="4" s="1"/>
  <c r="K480" i="4"/>
  <c r="F480" i="4"/>
  <c r="D480" i="4"/>
  <c r="C480" i="4"/>
  <c r="H480" i="4" s="1"/>
  <c r="L479" i="4"/>
  <c r="M479" i="4" s="1"/>
  <c r="N479" i="4" s="1"/>
  <c r="K479" i="4"/>
  <c r="H479" i="4"/>
  <c r="F479" i="4"/>
  <c r="D479" i="4"/>
  <c r="J479" i="4" s="1"/>
  <c r="C479" i="4"/>
  <c r="K478" i="4"/>
  <c r="F478" i="4"/>
  <c r="C478" i="4"/>
  <c r="L478" i="4" s="1"/>
  <c r="M478" i="4" s="1"/>
  <c r="N478" i="4" s="1"/>
  <c r="K477" i="4"/>
  <c r="C477" i="4"/>
  <c r="N476" i="4"/>
  <c r="L476" i="4"/>
  <c r="M476" i="4" s="1"/>
  <c r="K476" i="4"/>
  <c r="K481" i="4" s="1"/>
  <c r="J476" i="4"/>
  <c r="F476" i="4"/>
  <c r="D476" i="4"/>
  <c r="C476" i="4"/>
  <c r="H476" i="4" s="1"/>
  <c r="I475" i="4"/>
  <c r="G475" i="4"/>
  <c r="E475" i="4"/>
  <c r="M474" i="4"/>
  <c r="N474" i="4" s="1"/>
  <c r="L474" i="4"/>
  <c r="K474" i="4"/>
  <c r="H474" i="4"/>
  <c r="F474" i="4"/>
  <c r="D474" i="4"/>
  <c r="C474" i="4"/>
  <c r="M473" i="4"/>
  <c r="N473" i="4" s="1"/>
  <c r="L473" i="4"/>
  <c r="K473" i="4"/>
  <c r="H473" i="4"/>
  <c r="J473" i="4" s="1"/>
  <c r="F473" i="4"/>
  <c r="C473" i="4"/>
  <c r="D473" i="4" s="1"/>
  <c r="K472" i="4"/>
  <c r="H472" i="4"/>
  <c r="D472" i="4"/>
  <c r="C472" i="4"/>
  <c r="F472" i="4" s="1"/>
  <c r="L471" i="4"/>
  <c r="M471" i="4" s="1"/>
  <c r="N471" i="4" s="1"/>
  <c r="K471" i="4"/>
  <c r="C471" i="4"/>
  <c r="K470" i="4"/>
  <c r="H470" i="4"/>
  <c r="F470" i="4"/>
  <c r="D470" i="4"/>
  <c r="C470" i="4"/>
  <c r="K469" i="4"/>
  <c r="C469" i="4"/>
  <c r="K468" i="4"/>
  <c r="H468" i="4"/>
  <c r="J468" i="4" s="1"/>
  <c r="D468" i="4"/>
  <c r="C468" i="4"/>
  <c r="F468" i="4" s="1"/>
  <c r="I467" i="4"/>
  <c r="G467" i="4"/>
  <c r="E467" i="4"/>
  <c r="K466" i="4"/>
  <c r="L466" i="4" s="1"/>
  <c r="M466" i="4" s="1"/>
  <c r="N466" i="4" s="1"/>
  <c r="D466" i="4"/>
  <c r="C466" i="4"/>
  <c r="K465" i="4"/>
  <c r="L465" i="4" s="1"/>
  <c r="M465" i="4" s="1"/>
  <c r="N465" i="4" s="1"/>
  <c r="H465" i="4"/>
  <c r="F465" i="4"/>
  <c r="D465" i="4"/>
  <c r="C465" i="4"/>
  <c r="K464" i="4"/>
  <c r="C464" i="4"/>
  <c r="K463" i="4"/>
  <c r="J463" i="4"/>
  <c r="H463" i="4"/>
  <c r="D463" i="4"/>
  <c r="C463" i="4"/>
  <c r="F463" i="4" s="1"/>
  <c r="N462" i="4"/>
  <c r="L462" i="4"/>
  <c r="M462" i="4" s="1"/>
  <c r="K462" i="4"/>
  <c r="F462" i="4"/>
  <c r="D462" i="4"/>
  <c r="C462" i="4"/>
  <c r="H462" i="4" s="1"/>
  <c r="K461" i="4"/>
  <c r="K467" i="4" s="1"/>
  <c r="H461" i="4"/>
  <c r="F461" i="4"/>
  <c r="D461" i="4"/>
  <c r="J461" i="4" s="1"/>
  <c r="C461" i="4"/>
  <c r="K460" i="4"/>
  <c r="C460" i="4"/>
  <c r="I459" i="4"/>
  <c r="G459" i="4"/>
  <c r="E459" i="4"/>
  <c r="M458" i="4"/>
  <c r="N458" i="4" s="1"/>
  <c r="K458" i="4"/>
  <c r="L458" i="4" s="1"/>
  <c r="D458" i="4"/>
  <c r="C458" i="4"/>
  <c r="K457" i="4"/>
  <c r="C457" i="4"/>
  <c r="M456" i="4"/>
  <c r="N456" i="4" s="1"/>
  <c r="L456" i="4"/>
  <c r="K456" i="4"/>
  <c r="H456" i="4"/>
  <c r="F456" i="4"/>
  <c r="D456" i="4"/>
  <c r="C456" i="4"/>
  <c r="N455" i="4"/>
  <c r="M455" i="4"/>
  <c r="L455" i="4"/>
  <c r="K455" i="4"/>
  <c r="J455" i="4"/>
  <c r="H455" i="4"/>
  <c r="F455" i="4"/>
  <c r="C455" i="4"/>
  <c r="D455" i="4" s="1"/>
  <c r="K454" i="4"/>
  <c r="H454" i="4"/>
  <c r="D454" i="4"/>
  <c r="C454" i="4"/>
  <c r="F454" i="4" s="1"/>
  <c r="I453" i="4"/>
  <c r="G453" i="4"/>
  <c r="E453" i="4"/>
  <c r="K452" i="4"/>
  <c r="L452" i="4" s="1"/>
  <c r="M452" i="4" s="1"/>
  <c r="N452" i="4" s="1"/>
  <c r="C452" i="4"/>
  <c r="M451" i="4"/>
  <c r="N451" i="4" s="1"/>
  <c r="L451" i="4"/>
  <c r="K451" i="4"/>
  <c r="H451" i="4"/>
  <c r="F451" i="4"/>
  <c r="D451" i="4"/>
  <c r="C451" i="4"/>
  <c r="N450" i="4"/>
  <c r="M450" i="4"/>
  <c r="L450" i="4"/>
  <c r="K450" i="4"/>
  <c r="J450" i="4"/>
  <c r="H450" i="4"/>
  <c r="F450" i="4"/>
  <c r="C450" i="4"/>
  <c r="D450" i="4" s="1"/>
  <c r="K449" i="4"/>
  <c r="H449" i="4"/>
  <c r="D449" i="4"/>
  <c r="C449" i="4"/>
  <c r="F449" i="4" s="1"/>
  <c r="L448" i="4"/>
  <c r="M448" i="4" s="1"/>
  <c r="N448" i="4" s="1"/>
  <c r="K448" i="4"/>
  <c r="K453" i="4" s="1"/>
  <c r="D448" i="4"/>
  <c r="C448" i="4"/>
  <c r="K447" i="4"/>
  <c r="I447" i="4"/>
  <c r="G447" i="4"/>
  <c r="E447" i="4"/>
  <c r="L446" i="4"/>
  <c r="M446" i="4" s="1"/>
  <c r="N446" i="4" s="1"/>
  <c r="K446" i="4"/>
  <c r="H446" i="4"/>
  <c r="F446" i="4"/>
  <c r="D446" i="4"/>
  <c r="J446" i="4" s="1"/>
  <c r="C446" i="4"/>
  <c r="K445" i="4"/>
  <c r="F445" i="4"/>
  <c r="C445" i="4"/>
  <c r="L445" i="4" s="1"/>
  <c r="M445" i="4" s="1"/>
  <c r="N445" i="4" s="1"/>
  <c r="K444" i="4"/>
  <c r="C444" i="4"/>
  <c r="N443" i="4"/>
  <c r="L443" i="4"/>
  <c r="M443" i="4" s="1"/>
  <c r="K443" i="4"/>
  <c r="J443" i="4"/>
  <c r="F443" i="4"/>
  <c r="D443" i="4"/>
  <c r="C443" i="4"/>
  <c r="H443" i="4" s="1"/>
  <c r="M442" i="4"/>
  <c r="N442" i="4" s="1"/>
  <c r="L442" i="4"/>
  <c r="K442" i="4"/>
  <c r="H442" i="4"/>
  <c r="F442" i="4"/>
  <c r="D442" i="4"/>
  <c r="C442" i="4"/>
  <c r="I441" i="4"/>
  <c r="G441" i="4"/>
  <c r="E441" i="4"/>
  <c r="K440" i="4"/>
  <c r="C440" i="4"/>
  <c r="K439" i="4"/>
  <c r="J439" i="4"/>
  <c r="H439" i="4"/>
  <c r="D439" i="4"/>
  <c r="C439" i="4"/>
  <c r="F439" i="4" s="1"/>
  <c r="N438" i="4"/>
  <c r="L438" i="4"/>
  <c r="M438" i="4" s="1"/>
  <c r="K438" i="4"/>
  <c r="F438" i="4"/>
  <c r="D438" i="4"/>
  <c r="J438" i="4" s="1"/>
  <c r="C438" i="4"/>
  <c r="H438" i="4" s="1"/>
  <c r="K437" i="4"/>
  <c r="L437" i="4" s="1"/>
  <c r="M437" i="4" s="1"/>
  <c r="N437" i="4" s="1"/>
  <c r="H437" i="4"/>
  <c r="F437" i="4"/>
  <c r="D437" i="4"/>
  <c r="J437" i="4" s="1"/>
  <c r="C437" i="4"/>
  <c r="L436" i="4"/>
  <c r="M436" i="4" s="1"/>
  <c r="N436" i="4" s="1"/>
  <c r="K436" i="4"/>
  <c r="C436" i="4"/>
  <c r="I435" i="4"/>
  <c r="G435" i="4"/>
  <c r="E435" i="4"/>
  <c r="K434" i="4"/>
  <c r="D434" i="4"/>
  <c r="C434" i="4"/>
  <c r="K433" i="4"/>
  <c r="C433" i="4"/>
  <c r="M432" i="4"/>
  <c r="N432" i="4" s="1"/>
  <c r="L432" i="4"/>
  <c r="K432" i="4"/>
  <c r="H432" i="4"/>
  <c r="F432" i="4"/>
  <c r="D432" i="4"/>
  <c r="C432" i="4"/>
  <c r="N431" i="4"/>
  <c r="M431" i="4"/>
  <c r="L431" i="4"/>
  <c r="K431" i="4"/>
  <c r="J431" i="4"/>
  <c r="H431" i="4"/>
  <c r="F431" i="4"/>
  <c r="C431" i="4"/>
  <c r="D431" i="4" s="1"/>
  <c r="K430" i="4"/>
  <c r="H430" i="4"/>
  <c r="D430" i="4"/>
  <c r="J430" i="4" s="1"/>
  <c r="C430" i="4"/>
  <c r="F430" i="4" s="1"/>
  <c r="K429" i="4"/>
  <c r="I429" i="4"/>
  <c r="G429" i="4"/>
  <c r="E429" i="4"/>
  <c r="K428" i="4"/>
  <c r="L428" i="4" s="1"/>
  <c r="M428" i="4" s="1"/>
  <c r="N428" i="4" s="1"/>
  <c r="F428" i="4"/>
  <c r="D428" i="4"/>
  <c r="C428" i="4"/>
  <c r="H428" i="4" s="1"/>
  <c r="L427" i="4"/>
  <c r="M427" i="4" s="1"/>
  <c r="N427" i="4" s="1"/>
  <c r="K427" i="4"/>
  <c r="H427" i="4"/>
  <c r="F427" i="4"/>
  <c r="D427" i="4"/>
  <c r="J427" i="4" s="1"/>
  <c r="C427" i="4"/>
  <c r="K426" i="4"/>
  <c r="C426" i="4"/>
  <c r="K425" i="4"/>
  <c r="C425" i="4"/>
  <c r="L424" i="4"/>
  <c r="M424" i="4" s="1"/>
  <c r="N424" i="4" s="1"/>
  <c r="K424" i="4"/>
  <c r="F424" i="4"/>
  <c r="D424" i="4"/>
  <c r="J424" i="4" s="1"/>
  <c r="C424" i="4"/>
  <c r="H424" i="4" s="1"/>
  <c r="L423" i="4"/>
  <c r="M423" i="4" s="1"/>
  <c r="N423" i="4" s="1"/>
  <c r="K423" i="4"/>
  <c r="H423" i="4"/>
  <c r="F423" i="4"/>
  <c r="D423" i="4"/>
  <c r="J423" i="4" s="1"/>
  <c r="C423" i="4"/>
  <c r="I422" i="4"/>
  <c r="G422" i="4"/>
  <c r="E422" i="4"/>
  <c r="K421" i="4"/>
  <c r="H421" i="4"/>
  <c r="C421" i="4"/>
  <c r="K420" i="4"/>
  <c r="L420" i="4" s="1"/>
  <c r="M420" i="4" s="1"/>
  <c r="N420" i="4" s="1"/>
  <c r="D420" i="4"/>
  <c r="C420" i="4"/>
  <c r="L419" i="4"/>
  <c r="M419" i="4" s="1"/>
  <c r="N419" i="4" s="1"/>
  <c r="K419" i="4"/>
  <c r="F419" i="4"/>
  <c r="D419" i="4"/>
  <c r="C419" i="4"/>
  <c r="H419" i="4" s="1"/>
  <c r="M418" i="4"/>
  <c r="N418" i="4" s="1"/>
  <c r="L418" i="4"/>
  <c r="K418" i="4"/>
  <c r="H418" i="4"/>
  <c r="F418" i="4"/>
  <c r="D418" i="4"/>
  <c r="C418" i="4"/>
  <c r="K417" i="4"/>
  <c r="H417" i="4"/>
  <c r="C417" i="4"/>
  <c r="I416" i="4"/>
  <c r="G416" i="4"/>
  <c r="E416" i="4"/>
  <c r="K415" i="4"/>
  <c r="D415" i="4"/>
  <c r="C415" i="4"/>
  <c r="K414" i="4"/>
  <c r="L414" i="4" s="1"/>
  <c r="M414" i="4" s="1"/>
  <c r="N414" i="4" s="1"/>
  <c r="F414" i="4"/>
  <c r="D414" i="4"/>
  <c r="C414" i="4"/>
  <c r="H414" i="4" s="1"/>
  <c r="L413" i="4"/>
  <c r="M413" i="4" s="1"/>
  <c r="N413" i="4" s="1"/>
  <c r="K413" i="4"/>
  <c r="H413" i="4"/>
  <c r="F413" i="4"/>
  <c r="D413" i="4"/>
  <c r="J413" i="4" s="1"/>
  <c r="C413" i="4"/>
  <c r="K412" i="4"/>
  <c r="C412" i="4"/>
  <c r="K411" i="4"/>
  <c r="C411" i="4"/>
  <c r="L410" i="4"/>
  <c r="M410" i="4" s="1"/>
  <c r="N410" i="4" s="1"/>
  <c r="K410" i="4"/>
  <c r="K416" i="4" s="1"/>
  <c r="F410" i="4"/>
  <c r="D410" i="4"/>
  <c r="J410" i="4" s="1"/>
  <c r="C410" i="4"/>
  <c r="H410" i="4" s="1"/>
  <c r="L409" i="4"/>
  <c r="M409" i="4" s="1"/>
  <c r="N409" i="4" s="1"/>
  <c r="K409" i="4"/>
  <c r="H409" i="4"/>
  <c r="F409" i="4"/>
  <c r="D409" i="4"/>
  <c r="J409" i="4" s="1"/>
  <c r="C409" i="4"/>
  <c r="I408" i="4"/>
  <c r="G408" i="4"/>
  <c r="E408" i="4"/>
  <c r="K407" i="4"/>
  <c r="H407" i="4"/>
  <c r="C407" i="4"/>
  <c r="K406" i="4"/>
  <c r="L406" i="4" s="1"/>
  <c r="M406" i="4" s="1"/>
  <c r="N406" i="4" s="1"/>
  <c r="D406" i="4"/>
  <c r="C406" i="4"/>
  <c r="L405" i="4"/>
  <c r="M405" i="4" s="1"/>
  <c r="N405" i="4" s="1"/>
  <c r="K405" i="4"/>
  <c r="F405" i="4"/>
  <c r="D405" i="4"/>
  <c r="C405" i="4"/>
  <c r="H405" i="4" s="1"/>
  <c r="M404" i="4"/>
  <c r="N404" i="4" s="1"/>
  <c r="L404" i="4"/>
  <c r="K404" i="4"/>
  <c r="H404" i="4"/>
  <c r="F404" i="4"/>
  <c r="D404" i="4"/>
  <c r="C404" i="4"/>
  <c r="K403" i="4"/>
  <c r="H403" i="4"/>
  <c r="C403" i="4"/>
  <c r="I402" i="4"/>
  <c r="G402" i="4"/>
  <c r="E402" i="4"/>
  <c r="K401" i="4"/>
  <c r="D401" i="4"/>
  <c r="C401" i="4"/>
  <c r="K400" i="4"/>
  <c r="F400" i="4"/>
  <c r="D400" i="4"/>
  <c r="C400" i="4"/>
  <c r="H400" i="4" s="1"/>
  <c r="L399" i="4"/>
  <c r="M399" i="4" s="1"/>
  <c r="N399" i="4" s="1"/>
  <c r="K399" i="4"/>
  <c r="H399" i="4"/>
  <c r="F399" i="4"/>
  <c r="D399" i="4"/>
  <c r="J399" i="4" s="1"/>
  <c r="C399" i="4"/>
  <c r="K398" i="4"/>
  <c r="C398" i="4"/>
  <c r="I397" i="4"/>
  <c r="G397" i="4"/>
  <c r="E397" i="4"/>
  <c r="K396" i="4"/>
  <c r="D396" i="4"/>
  <c r="C396" i="4"/>
  <c r="C397" i="4" s="1"/>
  <c r="L395" i="4"/>
  <c r="M395" i="4" s="1"/>
  <c r="N395" i="4" s="1"/>
  <c r="K395" i="4"/>
  <c r="F395" i="4"/>
  <c r="D395" i="4"/>
  <c r="C395" i="4"/>
  <c r="H395" i="4" s="1"/>
  <c r="L394" i="4"/>
  <c r="M394" i="4" s="1"/>
  <c r="N394" i="4" s="1"/>
  <c r="K394" i="4"/>
  <c r="H394" i="4"/>
  <c r="F394" i="4"/>
  <c r="D394" i="4"/>
  <c r="J394" i="4" s="1"/>
  <c r="C394" i="4"/>
  <c r="K393" i="4"/>
  <c r="H393" i="4"/>
  <c r="C393" i="4"/>
  <c r="I392" i="4"/>
  <c r="G392" i="4"/>
  <c r="E392" i="4"/>
  <c r="K391" i="4"/>
  <c r="C391" i="4"/>
  <c r="L390" i="4"/>
  <c r="M390" i="4" s="1"/>
  <c r="N390" i="4" s="1"/>
  <c r="K390" i="4"/>
  <c r="F390" i="4"/>
  <c r="D390" i="4"/>
  <c r="J390" i="4" s="1"/>
  <c r="C390" i="4"/>
  <c r="H390" i="4" s="1"/>
  <c r="M389" i="4"/>
  <c r="N389" i="4" s="1"/>
  <c r="L389" i="4"/>
  <c r="K389" i="4"/>
  <c r="H389" i="4"/>
  <c r="F389" i="4"/>
  <c r="D389" i="4"/>
  <c r="C389" i="4"/>
  <c r="K388" i="4"/>
  <c r="H388" i="4"/>
  <c r="C388" i="4"/>
  <c r="I387" i="4"/>
  <c r="G387" i="4"/>
  <c r="E387" i="4"/>
  <c r="K386" i="4"/>
  <c r="L386" i="4" s="1"/>
  <c r="M386" i="4" s="1"/>
  <c r="N386" i="4" s="1"/>
  <c r="D386" i="4"/>
  <c r="C386" i="4"/>
  <c r="L385" i="4"/>
  <c r="M385" i="4" s="1"/>
  <c r="N385" i="4" s="1"/>
  <c r="K385" i="4"/>
  <c r="K387" i="4" s="1"/>
  <c r="F385" i="4"/>
  <c r="D385" i="4"/>
  <c r="C385" i="4"/>
  <c r="H385" i="4" s="1"/>
  <c r="M384" i="4"/>
  <c r="N384" i="4" s="1"/>
  <c r="L384" i="4"/>
  <c r="K384" i="4"/>
  <c r="H384" i="4"/>
  <c r="F384" i="4"/>
  <c r="D384" i="4"/>
  <c r="C384" i="4"/>
  <c r="K383" i="4"/>
  <c r="H383" i="4"/>
  <c r="C383" i="4"/>
  <c r="K382" i="4"/>
  <c r="D382" i="4"/>
  <c r="C382" i="4"/>
  <c r="K381" i="4"/>
  <c r="I381" i="4"/>
  <c r="G381" i="4"/>
  <c r="E381" i="4"/>
  <c r="K380" i="4"/>
  <c r="L380" i="4" s="1"/>
  <c r="M380" i="4" s="1"/>
  <c r="N380" i="4" s="1"/>
  <c r="F380" i="4"/>
  <c r="D380" i="4"/>
  <c r="C380" i="4"/>
  <c r="H380" i="4" s="1"/>
  <c r="L379" i="4"/>
  <c r="M379" i="4" s="1"/>
  <c r="N379" i="4" s="1"/>
  <c r="K379" i="4"/>
  <c r="H379" i="4"/>
  <c r="F379" i="4"/>
  <c r="D379" i="4"/>
  <c r="J379" i="4" s="1"/>
  <c r="C379" i="4"/>
  <c r="K378" i="4"/>
  <c r="C378" i="4"/>
  <c r="K377" i="4"/>
  <c r="C377" i="4"/>
  <c r="L376" i="4"/>
  <c r="M376" i="4" s="1"/>
  <c r="N376" i="4" s="1"/>
  <c r="K376" i="4"/>
  <c r="F376" i="4"/>
  <c r="D376" i="4"/>
  <c r="J376" i="4" s="1"/>
  <c r="C376" i="4"/>
  <c r="H376" i="4" s="1"/>
  <c r="I375" i="4"/>
  <c r="G375" i="4"/>
  <c r="E375" i="4"/>
  <c r="D375" i="4" s="1"/>
  <c r="M374" i="4"/>
  <c r="N374" i="4" s="1"/>
  <c r="L374" i="4"/>
  <c r="K374" i="4"/>
  <c r="H374" i="4"/>
  <c r="F374" i="4"/>
  <c r="D374" i="4"/>
  <c r="C374" i="4"/>
  <c r="K373" i="4"/>
  <c r="H373" i="4"/>
  <c r="C373" i="4"/>
  <c r="K372" i="4"/>
  <c r="L372" i="4" s="1"/>
  <c r="M372" i="4" s="1"/>
  <c r="N372" i="4" s="1"/>
  <c r="D372" i="4"/>
  <c r="C372" i="4"/>
  <c r="K371" i="4"/>
  <c r="F371" i="4"/>
  <c r="D371" i="4"/>
  <c r="C371" i="4"/>
  <c r="C375" i="4" s="1"/>
  <c r="I370" i="4"/>
  <c r="H370" i="4"/>
  <c r="G370" i="4"/>
  <c r="F370" i="4" s="1"/>
  <c r="E370" i="4"/>
  <c r="D370" i="4" s="1"/>
  <c r="J370" i="4" s="1"/>
  <c r="C370" i="4"/>
  <c r="M369" i="4"/>
  <c r="N369" i="4" s="1"/>
  <c r="L369" i="4"/>
  <c r="K369" i="4"/>
  <c r="H369" i="4"/>
  <c r="F369" i="4"/>
  <c r="D369" i="4"/>
  <c r="L368" i="4"/>
  <c r="M368" i="4" s="1"/>
  <c r="N368" i="4" s="1"/>
  <c r="K368" i="4"/>
  <c r="H368" i="4"/>
  <c r="F368" i="4"/>
  <c r="D368" i="4"/>
  <c r="J368" i="4" s="1"/>
  <c r="M367" i="4"/>
  <c r="N367" i="4" s="1"/>
  <c r="L367" i="4"/>
  <c r="K367" i="4"/>
  <c r="H367" i="4"/>
  <c r="F367" i="4"/>
  <c r="D367" i="4"/>
  <c r="L366" i="4"/>
  <c r="M366" i="4" s="1"/>
  <c r="N366" i="4" s="1"/>
  <c r="K366" i="4"/>
  <c r="K370" i="4" s="1"/>
  <c r="L370" i="4" s="1"/>
  <c r="M370" i="4" s="1"/>
  <c r="N370" i="4" s="1"/>
  <c r="H366" i="4"/>
  <c r="F366" i="4"/>
  <c r="D366" i="4"/>
  <c r="J366" i="4" s="1"/>
  <c r="I365" i="4"/>
  <c r="H365" i="4"/>
  <c r="G365" i="4"/>
  <c r="F365" i="4" s="1"/>
  <c r="E365" i="4"/>
  <c r="D365" i="4" s="1"/>
  <c r="J365" i="4" s="1"/>
  <c r="C365" i="4"/>
  <c r="M364" i="4"/>
  <c r="N364" i="4" s="1"/>
  <c r="L364" i="4"/>
  <c r="K364" i="4"/>
  <c r="H364" i="4"/>
  <c r="F364" i="4"/>
  <c r="D364" i="4"/>
  <c r="L363" i="4"/>
  <c r="M363" i="4" s="1"/>
  <c r="N363" i="4" s="1"/>
  <c r="K363" i="4"/>
  <c r="H363" i="4"/>
  <c r="F363" i="4"/>
  <c r="D363" i="4"/>
  <c r="J363" i="4" s="1"/>
  <c r="M362" i="4"/>
  <c r="N362" i="4" s="1"/>
  <c r="L362" i="4"/>
  <c r="K362" i="4"/>
  <c r="H362" i="4"/>
  <c r="F362" i="4"/>
  <c r="D362" i="4"/>
  <c r="L361" i="4"/>
  <c r="M361" i="4" s="1"/>
  <c r="N361" i="4" s="1"/>
  <c r="K361" i="4"/>
  <c r="K365" i="4" s="1"/>
  <c r="L365" i="4" s="1"/>
  <c r="M365" i="4" s="1"/>
  <c r="N365" i="4" s="1"/>
  <c r="H361" i="4"/>
  <c r="F361" i="4"/>
  <c r="D361" i="4"/>
  <c r="J361" i="4" s="1"/>
  <c r="I360" i="4"/>
  <c r="G360" i="4"/>
  <c r="E360" i="4"/>
  <c r="M359" i="4"/>
  <c r="N359" i="4" s="1"/>
  <c r="L359" i="4"/>
  <c r="K359" i="4"/>
  <c r="H359" i="4"/>
  <c r="F359" i="4"/>
  <c r="D359" i="4"/>
  <c r="C359" i="4"/>
  <c r="K358" i="4"/>
  <c r="C358" i="4"/>
  <c r="K357" i="4"/>
  <c r="D357" i="4"/>
  <c r="C357" i="4"/>
  <c r="L356" i="4"/>
  <c r="M356" i="4" s="1"/>
  <c r="N356" i="4" s="1"/>
  <c r="K356" i="4"/>
  <c r="F356" i="4"/>
  <c r="D356" i="4"/>
  <c r="C356" i="4"/>
  <c r="I355" i="4"/>
  <c r="G355" i="4"/>
  <c r="E355" i="4"/>
  <c r="M354" i="4"/>
  <c r="N354" i="4" s="1"/>
  <c r="L354" i="4"/>
  <c r="K354" i="4"/>
  <c r="H354" i="4"/>
  <c r="F354" i="4"/>
  <c r="D354" i="4"/>
  <c r="C354" i="4"/>
  <c r="K353" i="4"/>
  <c r="H353" i="4"/>
  <c r="C353" i="4"/>
  <c r="K352" i="4"/>
  <c r="D352" i="4"/>
  <c r="C352" i="4"/>
  <c r="L351" i="4"/>
  <c r="M351" i="4" s="1"/>
  <c r="N351" i="4" s="1"/>
  <c r="K351" i="4"/>
  <c r="I351" i="4"/>
  <c r="G351" i="4"/>
  <c r="F351" i="4" s="1"/>
  <c r="E351" i="4"/>
  <c r="L350" i="4"/>
  <c r="M350" i="4" s="1"/>
  <c r="N350" i="4" s="1"/>
  <c r="K350" i="4"/>
  <c r="F350" i="4"/>
  <c r="D350" i="4"/>
  <c r="C350" i="4"/>
  <c r="H350" i="4" s="1"/>
  <c r="M349" i="4"/>
  <c r="N349" i="4" s="1"/>
  <c r="L349" i="4"/>
  <c r="K349" i="4"/>
  <c r="H349" i="4"/>
  <c r="F349" i="4"/>
  <c r="D349" i="4"/>
  <c r="C349" i="4"/>
  <c r="K348" i="4"/>
  <c r="H348" i="4"/>
  <c r="C348" i="4"/>
  <c r="K347" i="4"/>
  <c r="D347" i="4"/>
  <c r="C347" i="4"/>
  <c r="C351" i="4" s="1"/>
  <c r="I346" i="4"/>
  <c r="G346" i="4"/>
  <c r="E346" i="4"/>
  <c r="K345" i="4"/>
  <c r="F345" i="4"/>
  <c r="D345" i="4"/>
  <c r="C345" i="4"/>
  <c r="H345" i="4" s="1"/>
  <c r="L344" i="4"/>
  <c r="M344" i="4" s="1"/>
  <c r="N344" i="4" s="1"/>
  <c r="K344" i="4"/>
  <c r="H344" i="4"/>
  <c r="F344" i="4"/>
  <c r="D344" i="4"/>
  <c r="J344" i="4" s="1"/>
  <c r="C344" i="4"/>
  <c r="K343" i="4"/>
  <c r="C343" i="4"/>
  <c r="K342" i="4"/>
  <c r="D342" i="4"/>
  <c r="C342" i="4"/>
  <c r="I341" i="4"/>
  <c r="G341" i="4"/>
  <c r="E341" i="4"/>
  <c r="L340" i="4"/>
  <c r="M340" i="4" s="1"/>
  <c r="N340" i="4" s="1"/>
  <c r="K340" i="4"/>
  <c r="F340" i="4"/>
  <c r="D340" i="4"/>
  <c r="C340" i="4"/>
  <c r="H340" i="4" s="1"/>
  <c r="L339" i="4"/>
  <c r="M339" i="4" s="1"/>
  <c r="N339" i="4" s="1"/>
  <c r="K339" i="4"/>
  <c r="H339" i="4"/>
  <c r="F339" i="4"/>
  <c r="D339" i="4"/>
  <c r="J339" i="4" s="1"/>
  <c r="C339" i="4"/>
  <c r="K338" i="4"/>
  <c r="H338" i="4"/>
  <c r="C338" i="4"/>
  <c r="K337" i="4"/>
  <c r="L337" i="4" s="1"/>
  <c r="M337" i="4" s="1"/>
  <c r="N337" i="4" s="1"/>
  <c r="C337" i="4"/>
  <c r="L336" i="4"/>
  <c r="M336" i="4" s="1"/>
  <c r="N336" i="4" s="1"/>
  <c r="K336" i="4"/>
  <c r="F336" i="4"/>
  <c r="D336" i="4"/>
  <c r="J336" i="4" s="1"/>
  <c r="C336" i="4"/>
  <c r="H336" i="4" s="1"/>
  <c r="I335" i="4"/>
  <c r="G335" i="4"/>
  <c r="E335" i="4"/>
  <c r="M334" i="4"/>
  <c r="N334" i="4" s="1"/>
  <c r="L334" i="4"/>
  <c r="K334" i="4"/>
  <c r="H334" i="4"/>
  <c r="F334" i="4"/>
  <c r="D334" i="4"/>
  <c r="C334" i="4"/>
  <c r="K333" i="4"/>
  <c r="H333" i="4"/>
  <c r="C333" i="4"/>
  <c r="K332" i="4"/>
  <c r="D332" i="4"/>
  <c r="C332" i="4"/>
  <c r="K331" i="4"/>
  <c r="F331" i="4"/>
  <c r="D331" i="4"/>
  <c r="C331" i="4"/>
  <c r="I330" i="4"/>
  <c r="G330" i="4"/>
  <c r="E330" i="4"/>
  <c r="L329" i="4"/>
  <c r="M329" i="4" s="1"/>
  <c r="N329" i="4" s="1"/>
  <c r="K329" i="4"/>
  <c r="H329" i="4"/>
  <c r="F329" i="4"/>
  <c r="D329" i="4"/>
  <c r="J329" i="4" s="1"/>
  <c r="C329" i="4"/>
  <c r="K328" i="4"/>
  <c r="H328" i="4"/>
  <c r="C328" i="4"/>
  <c r="K327" i="4"/>
  <c r="C327" i="4"/>
  <c r="L326" i="4"/>
  <c r="M326" i="4" s="1"/>
  <c r="N326" i="4" s="1"/>
  <c r="K326" i="4"/>
  <c r="F326" i="4"/>
  <c r="D326" i="4"/>
  <c r="C326" i="4"/>
  <c r="I325" i="4"/>
  <c r="G325" i="4"/>
  <c r="E325" i="4"/>
  <c r="M324" i="4"/>
  <c r="N324" i="4" s="1"/>
  <c r="L324" i="4"/>
  <c r="K324" i="4"/>
  <c r="H324" i="4"/>
  <c r="F324" i="4"/>
  <c r="D324" i="4"/>
  <c r="C324" i="4"/>
  <c r="K323" i="4"/>
  <c r="H323" i="4"/>
  <c r="C323" i="4"/>
  <c r="K322" i="4"/>
  <c r="D322" i="4"/>
  <c r="C322" i="4"/>
  <c r="K321" i="4"/>
  <c r="L321" i="4" s="1"/>
  <c r="M321" i="4" s="1"/>
  <c r="N321" i="4" s="1"/>
  <c r="F321" i="4"/>
  <c r="D321" i="4"/>
  <c r="C321" i="4"/>
  <c r="M320" i="4"/>
  <c r="N320" i="4" s="1"/>
  <c r="L320" i="4"/>
  <c r="K320" i="4"/>
  <c r="H320" i="4"/>
  <c r="F320" i="4"/>
  <c r="D320" i="4"/>
  <c r="C320" i="4"/>
  <c r="I319" i="4"/>
  <c r="G319" i="4"/>
  <c r="E319" i="4"/>
  <c r="D319" i="4" s="1"/>
  <c r="K318" i="4"/>
  <c r="H318" i="4"/>
  <c r="C318" i="4"/>
  <c r="N317" i="4"/>
  <c r="K317" i="4"/>
  <c r="L317" i="4" s="1"/>
  <c r="M317" i="4" s="1"/>
  <c r="C317" i="4"/>
  <c r="L316" i="4"/>
  <c r="M316" i="4" s="1"/>
  <c r="N316" i="4" s="1"/>
  <c r="K316" i="4"/>
  <c r="F316" i="4"/>
  <c r="D316" i="4"/>
  <c r="C316" i="4"/>
  <c r="H316" i="4" s="1"/>
  <c r="M315" i="4"/>
  <c r="N315" i="4" s="1"/>
  <c r="L315" i="4"/>
  <c r="K315" i="4"/>
  <c r="H315" i="4"/>
  <c r="F315" i="4"/>
  <c r="D315" i="4"/>
  <c r="C315" i="4"/>
  <c r="C319" i="4" s="1"/>
  <c r="F319" i="4" s="1"/>
  <c r="I314" i="4"/>
  <c r="G314" i="4"/>
  <c r="E314" i="4"/>
  <c r="K313" i="4"/>
  <c r="C313" i="4"/>
  <c r="K312" i="4"/>
  <c r="D312" i="4"/>
  <c r="C312" i="4"/>
  <c r="K311" i="4"/>
  <c r="L311" i="4" s="1"/>
  <c r="M311" i="4" s="1"/>
  <c r="N311" i="4" s="1"/>
  <c r="F311" i="4"/>
  <c r="D311" i="4"/>
  <c r="C311" i="4"/>
  <c r="H311" i="4" s="1"/>
  <c r="M310" i="4"/>
  <c r="N310" i="4" s="1"/>
  <c r="L310" i="4"/>
  <c r="K310" i="4"/>
  <c r="H310" i="4"/>
  <c r="F310" i="4"/>
  <c r="D310" i="4"/>
  <c r="C310" i="4"/>
  <c r="I309" i="4"/>
  <c r="G309" i="4"/>
  <c r="E309" i="4"/>
  <c r="K308" i="4"/>
  <c r="H308" i="4"/>
  <c r="C308" i="4"/>
  <c r="K307" i="4"/>
  <c r="C307" i="4"/>
  <c r="L306" i="4"/>
  <c r="M306" i="4" s="1"/>
  <c r="N306" i="4" s="1"/>
  <c r="K306" i="4"/>
  <c r="F306" i="4"/>
  <c r="D306" i="4"/>
  <c r="J306" i="4" s="1"/>
  <c r="C306" i="4"/>
  <c r="H306" i="4" s="1"/>
  <c r="M305" i="4"/>
  <c r="N305" i="4" s="1"/>
  <c r="L305" i="4"/>
  <c r="K305" i="4"/>
  <c r="H305" i="4"/>
  <c r="F305" i="4"/>
  <c r="D305" i="4"/>
  <c r="C305" i="4"/>
  <c r="K304" i="4"/>
  <c r="H304" i="4"/>
  <c r="C304" i="4"/>
  <c r="I303" i="4"/>
  <c r="G303" i="4"/>
  <c r="E303" i="4"/>
  <c r="K302" i="4"/>
  <c r="L302" i="4" s="1"/>
  <c r="M302" i="4" s="1"/>
  <c r="N302" i="4" s="1"/>
  <c r="D302" i="4"/>
  <c r="C302" i="4"/>
  <c r="L301" i="4"/>
  <c r="M301" i="4" s="1"/>
  <c r="N301" i="4" s="1"/>
  <c r="K301" i="4"/>
  <c r="F301" i="4"/>
  <c r="D301" i="4"/>
  <c r="C301" i="4"/>
  <c r="H301" i="4" s="1"/>
  <c r="M300" i="4"/>
  <c r="N300" i="4" s="1"/>
  <c r="L300" i="4"/>
  <c r="K300" i="4"/>
  <c r="H300" i="4"/>
  <c r="F300" i="4"/>
  <c r="D300" i="4"/>
  <c r="C300" i="4"/>
  <c r="K299" i="4"/>
  <c r="C299" i="4"/>
  <c r="K298" i="4"/>
  <c r="D298" i="4"/>
  <c r="C298" i="4"/>
  <c r="K297" i="4"/>
  <c r="F297" i="4"/>
  <c r="D297" i="4"/>
  <c r="C297" i="4"/>
  <c r="H297" i="4" s="1"/>
  <c r="I296" i="4"/>
  <c r="G296" i="4"/>
  <c r="E296" i="4"/>
  <c r="L295" i="4"/>
  <c r="M295" i="4" s="1"/>
  <c r="N295" i="4" s="1"/>
  <c r="K295" i="4"/>
  <c r="H295" i="4"/>
  <c r="F295" i="4"/>
  <c r="D295" i="4"/>
  <c r="J295" i="4" s="1"/>
  <c r="C295" i="4"/>
  <c r="K294" i="4"/>
  <c r="H294" i="4"/>
  <c r="C294" i="4"/>
  <c r="K293" i="4"/>
  <c r="L293" i="4" s="1"/>
  <c r="M293" i="4" s="1"/>
  <c r="N293" i="4" s="1"/>
  <c r="C293" i="4"/>
  <c r="L292" i="4"/>
  <c r="M292" i="4" s="1"/>
  <c r="N292" i="4" s="1"/>
  <c r="K292" i="4"/>
  <c r="F292" i="4"/>
  <c r="D292" i="4"/>
  <c r="J292" i="4" s="1"/>
  <c r="C292" i="4"/>
  <c r="H292" i="4" s="1"/>
  <c r="M291" i="4"/>
  <c r="N291" i="4" s="1"/>
  <c r="L291" i="4"/>
  <c r="K291" i="4"/>
  <c r="H291" i="4"/>
  <c r="F291" i="4"/>
  <c r="D291" i="4"/>
  <c r="C291" i="4"/>
  <c r="K290" i="4"/>
  <c r="H290" i="4"/>
  <c r="C290" i="4"/>
  <c r="K289" i="4"/>
  <c r="D289" i="4"/>
  <c r="C289" i="4"/>
  <c r="K288" i="4"/>
  <c r="I288" i="4"/>
  <c r="G288" i="4"/>
  <c r="E288" i="4"/>
  <c r="L287" i="4"/>
  <c r="M287" i="4" s="1"/>
  <c r="N287" i="4" s="1"/>
  <c r="K287" i="4"/>
  <c r="F287" i="4"/>
  <c r="D287" i="4"/>
  <c r="C287" i="4"/>
  <c r="H287" i="4" s="1"/>
  <c r="M286" i="4"/>
  <c r="N286" i="4" s="1"/>
  <c r="L286" i="4"/>
  <c r="K286" i="4"/>
  <c r="H286" i="4"/>
  <c r="F286" i="4"/>
  <c r="D286" i="4"/>
  <c r="C286" i="4"/>
  <c r="K285" i="4"/>
  <c r="H285" i="4"/>
  <c r="C285" i="4"/>
  <c r="K284" i="4"/>
  <c r="D284" i="4"/>
  <c r="C284" i="4"/>
  <c r="K283" i="4"/>
  <c r="L283" i="4" s="1"/>
  <c r="M283" i="4" s="1"/>
  <c r="N283" i="4" s="1"/>
  <c r="F283" i="4"/>
  <c r="D283" i="4"/>
  <c r="C283" i="4"/>
  <c r="H283" i="4" s="1"/>
  <c r="M282" i="4"/>
  <c r="N282" i="4" s="1"/>
  <c r="L282" i="4"/>
  <c r="K282" i="4"/>
  <c r="H282" i="4"/>
  <c r="F282" i="4"/>
  <c r="D282" i="4"/>
  <c r="C282" i="4"/>
  <c r="K281" i="4"/>
  <c r="C281" i="4"/>
  <c r="I280" i="4"/>
  <c r="H280" i="4" s="1"/>
  <c r="G280" i="4"/>
  <c r="E280" i="4"/>
  <c r="C280" i="4"/>
  <c r="K279" i="4"/>
  <c r="C279" i="4"/>
  <c r="L278" i="4"/>
  <c r="M278" i="4" s="1"/>
  <c r="N278" i="4" s="1"/>
  <c r="K278" i="4"/>
  <c r="F278" i="4"/>
  <c r="D278" i="4"/>
  <c r="J278" i="4" s="1"/>
  <c r="C278" i="4"/>
  <c r="H278" i="4" s="1"/>
  <c r="L277" i="4"/>
  <c r="M277" i="4" s="1"/>
  <c r="N277" i="4" s="1"/>
  <c r="K277" i="4"/>
  <c r="H277" i="4"/>
  <c r="F277" i="4"/>
  <c r="D277" i="4"/>
  <c r="J277" i="4" s="1"/>
  <c r="C277" i="4"/>
  <c r="K276" i="4"/>
  <c r="H276" i="4"/>
  <c r="C276" i="4"/>
  <c r="K275" i="4"/>
  <c r="L275" i="4" s="1"/>
  <c r="M275" i="4" s="1"/>
  <c r="N275" i="4" s="1"/>
  <c r="C275" i="4"/>
  <c r="L274" i="4"/>
  <c r="M274" i="4" s="1"/>
  <c r="N274" i="4" s="1"/>
  <c r="K274" i="4"/>
  <c r="F274" i="4"/>
  <c r="D274" i="4"/>
  <c r="J274" i="4" s="1"/>
  <c r="C274" i="4"/>
  <c r="H274" i="4" s="1"/>
  <c r="M273" i="4"/>
  <c r="N273" i="4" s="1"/>
  <c r="L273" i="4"/>
  <c r="K273" i="4"/>
  <c r="H273" i="4"/>
  <c r="F273" i="4"/>
  <c r="D273" i="4"/>
  <c r="C273" i="4"/>
  <c r="I272" i="4"/>
  <c r="H272" i="4" s="1"/>
  <c r="G272" i="4"/>
  <c r="F272" i="4"/>
  <c r="E272" i="4"/>
  <c r="D272" i="4" s="1"/>
  <c r="C272" i="4"/>
  <c r="N271" i="4"/>
  <c r="M271" i="4"/>
  <c r="L271" i="4"/>
  <c r="K271" i="4"/>
  <c r="J271" i="4"/>
  <c r="H271" i="4"/>
  <c r="F271" i="4"/>
  <c r="D271" i="4"/>
  <c r="N270" i="4"/>
  <c r="M270" i="4"/>
  <c r="L270" i="4"/>
  <c r="K270" i="4"/>
  <c r="J270" i="4"/>
  <c r="H270" i="4"/>
  <c r="F270" i="4"/>
  <c r="D270" i="4"/>
  <c r="N269" i="4"/>
  <c r="M269" i="4"/>
  <c r="L269" i="4"/>
  <c r="K269" i="4"/>
  <c r="J269" i="4"/>
  <c r="H269" i="4"/>
  <c r="F269" i="4"/>
  <c r="D269" i="4"/>
  <c r="N268" i="4"/>
  <c r="M268" i="4"/>
  <c r="L268" i="4"/>
  <c r="K268" i="4"/>
  <c r="J268" i="4"/>
  <c r="H268" i="4"/>
  <c r="F268" i="4"/>
  <c r="D268" i="4"/>
  <c r="N267" i="4"/>
  <c r="M267" i="4"/>
  <c r="L267" i="4"/>
  <c r="K267" i="4"/>
  <c r="J267" i="4"/>
  <c r="H267" i="4"/>
  <c r="F267" i="4"/>
  <c r="D267" i="4"/>
  <c r="N266" i="4"/>
  <c r="M266" i="4"/>
  <c r="L266" i="4"/>
  <c r="K266" i="4"/>
  <c r="K272" i="4" s="1"/>
  <c r="L272" i="4" s="1"/>
  <c r="M272" i="4" s="1"/>
  <c r="N272" i="4" s="1"/>
  <c r="J266" i="4"/>
  <c r="H266" i="4"/>
  <c r="F266" i="4"/>
  <c r="D266" i="4"/>
  <c r="I265" i="4"/>
  <c r="G265" i="4"/>
  <c r="E265" i="4"/>
  <c r="K264" i="4"/>
  <c r="H264" i="4"/>
  <c r="C264" i="4"/>
  <c r="K263" i="4"/>
  <c r="D263" i="4"/>
  <c r="C263" i="4"/>
  <c r="K262" i="4"/>
  <c r="L262" i="4" s="1"/>
  <c r="M262" i="4" s="1"/>
  <c r="N262" i="4" s="1"/>
  <c r="F262" i="4"/>
  <c r="D262" i="4"/>
  <c r="C262" i="4"/>
  <c r="H262" i="4" s="1"/>
  <c r="M261" i="4"/>
  <c r="N261" i="4" s="1"/>
  <c r="L261" i="4"/>
  <c r="K261" i="4"/>
  <c r="H261" i="4"/>
  <c r="F261" i="4"/>
  <c r="D261" i="4"/>
  <c r="C261" i="4"/>
  <c r="K260" i="4"/>
  <c r="C260" i="4"/>
  <c r="K259" i="4"/>
  <c r="D259" i="4"/>
  <c r="C259" i="4"/>
  <c r="L258" i="4"/>
  <c r="M258" i="4" s="1"/>
  <c r="N258" i="4" s="1"/>
  <c r="K258" i="4"/>
  <c r="F258" i="4"/>
  <c r="D258" i="4"/>
  <c r="C258" i="4"/>
  <c r="I257" i="4"/>
  <c r="G257" i="4"/>
  <c r="E257" i="4"/>
  <c r="M256" i="4"/>
  <c r="N256" i="4" s="1"/>
  <c r="L256" i="4"/>
  <c r="K256" i="4"/>
  <c r="H256" i="4"/>
  <c r="F256" i="4"/>
  <c r="D256" i="4"/>
  <c r="C256" i="4"/>
  <c r="K255" i="4"/>
  <c r="H255" i="4"/>
  <c r="C255" i="4"/>
  <c r="K254" i="4"/>
  <c r="L254" i="4" s="1"/>
  <c r="M254" i="4" s="1"/>
  <c r="N254" i="4" s="1"/>
  <c r="D254" i="4"/>
  <c r="C254" i="4"/>
  <c r="L253" i="4"/>
  <c r="M253" i="4" s="1"/>
  <c r="N253" i="4" s="1"/>
  <c r="K253" i="4"/>
  <c r="F253" i="4"/>
  <c r="D253" i="4"/>
  <c r="C253" i="4"/>
  <c r="H253" i="4" s="1"/>
  <c r="M252" i="4"/>
  <c r="N252" i="4" s="1"/>
  <c r="L252" i="4"/>
  <c r="K252" i="4"/>
  <c r="H252" i="4"/>
  <c r="F252" i="4"/>
  <c r="D252" i="4"/>
  <c r="C252" i="4"/>
  <c r="K251" i="4"/>
  <c r="H251" i="4"/>
  <c r="C251" i="4"/>
  <c r="K250" i="4"/>
  <c r="D250" i="4"/>
  <c r="C250" i="4"/>
  <c r="K249" i="4"/>
  <c r="F249" i="4"/>
  <c r="D249" i="4"/>
  <c r="C249" i="4"/>
  <c r="I248" i="4"/>
  <c r="G248" i="4"/>
  <c r="E248" i="4"/>
  <c r="L247" i="4"/>
  <c r="M247" i="4" s="1"/>
  <c r="N247" i="4" s="1"/>
  <c r="K247" i="4"/>
  <c r="H247" i="4"/>
  <c r="F247" i="4"/>
  <c r="D247" i="4"/>
  <c r="J247" i="4" s="1"/>
  <c r="C247" i="4"/>
  <c r="K246" i="4"/>
  <c r="H246" i="4"/>
  <c r="C246" i="4"/>
  <c r="K245" i="4"/>
  <c r="C245" i="4"/>
  <c r="L244" i="4"/>
  <c r="M244" i="4" s="1"/>
  <c r="N244" i="4" s="1"/>
  <c r="K244" i="4"/>
  <c r="F244" i="4"/>
  <c r="D244" i="4"/>
  <c r="C244" i="4"/>
  <c r="M243" i="4"/>
  <c r="N243" i="4" s="1"/>
  <c r="L243" i="4"/>
  <c r="K243" i="4"/>
  <c r="K248" i="4" s="1"/>
  <c r="H243" i="4"/>
  <c r="F243" i="4"/>
  <c r="D243" i="4"/>
  <c r="C243" i="4"/>
  <c r="I242" i="4"/>
  <c r="G242" i="4"/>
  <c r="E242" i="4"/>
  <c r="K241" i="4"/>
  <c r="C241" i="4"/>
  <c r="H241" i="4" s="1"/>
  <c r="K240" i="4"/>
  <c r="D240" i="4"/>
  <c r="C240" i="4"/>
  <c r="K239" i="4"/>
  <c r="L239" i="4" s="1"/>
  <c r="M239" i="4" s="1"/>
  <c r="N239" i="4" s="1"/>
  <c r="F239" i="4"/>
  <c r="D239" i="4"/>
  <c r="C239" i="4"/>
  <c r="H239" i="4" s="1"/>
  <c r="M238" i="4"/>
  <c r="N238" i="4" s="1"/>
  <c r="L238" i="4"/>
  <c r="K238" i="4"/>
  <c r="H238" i="4"/>
  <c r="F238" i="4"/>
  <c r="D238" i="4"/>
  <c r="C238" i="4"/>
  <c r="K237" i="4"/>
  <c r="C237" i="4"/>
  <c r="K236" i="4"/>
  <c r="D236" i="4"/>
  <c r="C236" i="4"/>
  <c r="L235" i="4"/>
  <c r="M235" i="4" s="1"/>
  <c r="N235" i="4" s="1"/>
  <c r="K235" i="4"/>
  <c r="F235" i="4"/>
  <c r="D235" i="4"/>
  <c r="C235" i="4"/>
  <c r="I234" i="4"/>
  <c r="G234" i="4"/>
  <c r="E234" i="4"/>
  <c r="M233" i="4"/>
  <c r="N233" i="4" s="1"/>
  <c r="L233" i="4"/>
  <c r="K233" i="4"/>
  <c r="H233" i="4"/>
  <c r="F233" i="4"/>
  <c r="D233" i="4"/>
  <c r="C233" i="4"/>
  <c r="K232" i="4"/>
  <c r="H232" i="4"/>
  <c r="C232" i="4"/>
  <c r="K231" i="4"/>
  <c r="L231" i="4" s="1"/>
  <c r="M231" i="4" s="1"/>
  <c r="N231" i="4" s="1"/>
  <c r="D231" i="4"/>
  <c r="C231" i="4"/>
  <c r="K230" i="4"/>
  <c r="C230" i="4"/>
  <c r="D230" i="4" s="1"/>
  <c r="K229" i="4"/>
  <c r="H229" i="4"/>
  <c r="F229" i="4"/>
  <c r="D229" i="4"/>
  <c r="C229" i="4"/>
  <c r="K228" i="4"/>
  <c r="C228" i="4"/>
  <c r="I227" i="4"/>
  <c r="G227" i="4"/>
  <c r="E227" i="4"/>
  <c r="C227" i="4"/>
  <c r="K226" i="4"/>
  <c r="L226" i="4" s="1"/>
  <c r="M226" i="4" s="1"/>
  <c r="N226" i="4" s="1"/>
  <c r="C226" i="4"/>
  <c r="N225" i="4"/>
  <c r="L225" i="4"/>
  <c r="M225" i="4" s="1"/>
  <c r="K225" i="4"/>
  <c r="F225" i="4"/>
  <c r="J225" i="4" s="1"/>
  <c r="D225" i="4"/>
  <c r="C225" i="4"/>
  <c r="H225" i="4" s="1"/>
  <c r="L224" i="4"/>
  <c r="M224" i="4" s="1"/>
  <c r="N224" i="4" s="1"/>
  <c r="K224" i="4"/>
  <c r="H224" i="4"/>
  <c r="F224" i="4"/>
  <c r="D224" i="4"/>
  <c r="J224" i="4" s="1"/>
  <c r="C224" i="4"/>
  <c r="M223" i="4"/>
  <c r="N223" i="4" s="1"/>
  <c r="L223" i="4"/>
  <c r="K223" i="4"/>
  <c r="H223" i="4"/>
  <c r="F223" i="4"/>
  <c r="C223" i="4"/>
  <c r="D223" i="4" s="1"/>
  <c r="K222" i="4"/>
  <c r="D222" i="4"/>
  <c r="C222" i="4"/>
  <c r="I221" i="4"/>
  <c r="G221" i="4"/>
  <c r="E221" i="4"/>
  <c r="N220" i="4"/>
  <c r="L220" i="4"/>
  <c r="M220" i="4" s="1"/>
  <c r="K220" i="4"/>
  <c r="J220" i="4"/>
  <c r="F220" i="4"/>
  <c r="D220" i="4"/>
  <c r="C220" i="4"/>
  <c r="H220" i="4" s="1"/>
  <c r="M219" i="4"/>
  <c r="N219" i="4" s="1"/>
  <c r="L219" i="4"/>
  <c r="K219" i="4"/>
  <c r="H219" i="4"/>
  <c r="F219" i="4"/>
  <c r="D219" i="4"/>
  <c r="C219" i="4"/>
  <c r="M218" i="4"/>
  <c r="N218" i="4" s="1"/>
  <c r="L218" i="4"/>
  <c r="K218" i="4"/>
  <c r="H218" i="4"/>
  <c r="F218" i="4"/>
  <c r="C218" i="4"/>
  <c r="D218" i="4" s="1"/>
  <c r="K217" i="4"/>
  <c r="L217" i="4" s="1"/>
  <c r="M217" i="4" s="1"/>
  <c r="N217" i="4" s="1"/>
  <c r="D217" i="4"/>
  <c r="C217" i="4"/>
  <c r="K216" i="4"/>
  <c r="C216" i="4"/>
  <c r="I215" i="4"/>
  <c r="G215" i="4"/>
  <c r="E215" i="4"/>
  <c r="K214" i="4"/>
  <c r="L214" i="4" s="1"/>
  <c r="M214" i="4" s="1"/>
  <c r="N214" i="4" s="1"/>
  <c r="H214" i="4"/>
  <c r="F214" i="4"/>
  <c r="D214" i="4"/>
  <c r="C214" i="4"/>
  <c r="K213" i="4"/>
  <c r="C213" i="4"/>
  <c r="K212" i="4"/>
  <c r="J212" i="4"/>
  <c r="H212" i="4"/>
  <c r="D212" i="4"/>
  <c r="C212" i="4"/>
  <c r="F212" i="4" s="1"/>
  <c r="N211" i="4"/>
  <c r="L211" i="4"/>
  <c r="M211" i="4" s="1"/>
  <c r="K211" i="4"/>
  <c r="F211" i="4"/>
  <c r="D211" i="4"/>
  <c r="J211" i="4" s="1"/>
  <c r="C211" i="4"/>
  <c r="H211" i="4" s="1"/>
  <c r="I210" i="4"/>
  <c r="G210" i="4"/>
  <c r="E210" i="4"/>
  <c r="L209" i="4"/>
  <c r="M209" i="4" s="1"/>
  <c r="N209" i="4" s="1"/>
  <c r="K209" i="4"/>
  <c r="H209" i="4"/>
  <c r="F209" i="4"/>
  <c r="D209" i="4"/>
  <c r="J209" i="4" s="1"/>
  <c r="C209" i="4"/>
  <c r="M208" i="4"/>
  <c r="N208" i="4" s="1"/>
  <c r="L208" i="4"/>
  <c r="K208" i="4"/>
  <c r="H208" i="4"/>
  <c r="F208" i="4"/>
  <c r="C208" i="4"/>
  <c r="D208" i="4" s="1"/>
  <c r="M207" i="4"/>
  <c r="N207" i="4" s="1"/>
  <c r="K207" i="4"/>
  <c r="L207" i="4" s="1"/>
  <c r="D207" i="4"/>
  <c r="C207" i="4"/>
  <c r="K206" i="4"/>
  <c r="C206" i="4"/>
  <c r="I205" i="4"/>
  <c r="G205" i="4"/>
  <c r="E205" i="4"/>
  <c r="K204" i="4"/>
  <c r="L204" i="4" s="1"/>
  <c r="M204" i="4" s="1"/>
  <c r="N204" i="4" s="1"/>
  <c r="H204" i="4"/>
  <c r="F204" i="4"/>
  <c r="D204" i="4"/>
  <c r="C204" i="4"/>
  <c r="K203" i="4"/>
  <c r="C203" i="4"/>
  <c r="K202" i="4"/>
  <c r="J202" i="4"/>
  <c r="H202" i="4"/>
  <c r="D202" i="4"/>
  <c r="C202" i="4"/>
  <c r="F202" i="4" s="1"/>
  <c r="N201" i="4"/>
  <c r="L201" i="4"/>
  <c r="M201" i="4" s="1"/>
  <c r="K201" i="4"/>
  <c r="F201" i="4"/>
  <c r="D201" i="4"/>
  <c r="J201" i="4" s="1"/>
  <c r="C201" i="4"/>
  <c r="H201" i="4" s="1"/>
  <c r="K200" i="4"/>
  <c r="L200" i="4" s="1"/>
  <c r="M200" i="4" s="1"/>
  <c r="N200" i="4" s="1"/>
  <c r="H200" i="4"/>
  <c r="F200" i="4"/>
  <c r="D200" i="4"/>
  <c r="J200" i="4" s="1"/>
  <c r="C200" i="4"/>
  <c r="K199" i="4"/>
  <c r="C199" i="4"/>
  <c r="K198" i="4"/>
  <c r="C198" i="4"/>
  <c r="I197" i="4"/>
  <c r="G197" i="4"/>
  <c r="E197" i="4"/>
  <c r="N196" i="4"/>
  <c r="L196" i="4"/>
  <c r="M196" i="4" s="1"/>
  <c r="K196" i="4"/>
  <c r="F196" i="4"/>
  <c r="D196" i="4"/>
  <c r="C196" i="4"/>
  <c r="H196" i="4" s="1"/>
  <c r="K195" i="4"/>
  <c r="L195" i="4" s="1"/>
  <c r="M195" i="4" s="1"/>
  <c r="N195" i="4" s="1"/>
  <c r="H195" i="4"/>
  <c r="F195" i="4"/>
  <c r="D195" i="4"/>
  <c r="J195" i="4" s="1"/>
  <c r="C195" i="4"/>
  <c r="K194" i="4"/>
  <c r="C194" i="4"/>
  <c r="K193" i="4"/>
  <c r="C193" i="4"/>
  <c r="N192" i="4"/>
  <c r="L192" i="4"/>
  <c r="M192" i="4" s="1"/>
  <c r="K192" i="4"/>
  <c r="J192" i="4"/>
  <c r="F192" i="4"/>
  <c r="D192" i="4"/>
  <c r="C192" i="4"/>
  <c r="H192" i="4" s="1"/>
  <c r="M191" i="4"/>
  <c r="N191" i="4" s="1"/>
  <c r="L191" i="4"/>
  <c r="K191" i="4"/>
  <c r="H191" i="4"/>
  <c r="F191" i="4"/>
  <c r="D191" i="4"/>
  <c r="C191" i="4"/>
  <c r="I190" i="4"/>
  <c r="G190" i="4"/>
  <c r="E190" i="4"/>
  <c r="K189" i="4"/>
  <c r="C189" i="4"/>
  <c r="K188" i="4"/>
  <c r="J188" i="4"/>
  <c r="H188" i="4"/>
  <c r="D188" i="4"/>
  <c r="C188" i="4"/>
  <c r="F188" i="4" s="1"/>
  <c r="N187" i="4"/>
  <c r="L187" i="4"/>
  <c r="M187" i="4" s="1"/>
  <c r="K187" i="4"/>
  <c r="F187" i="4"/>
  <c r="D187" i="4"/>
  <c r="J187" i="4" s="1"/>
  <c r="C187" i="4"/>
  <c r="H187" i="4" s="1"/>
  <c r="L186" i="4"/>
  <c r="M186" i="4" s="1"/>
  <c r="N186" i="4" s="1"/>
  <c r="K186" i="4"/>
  <c r="H186" i="4"/>
  <c r="F186" i="4"/>
  <c r="D186" i="4"/>
  <c r="J186" i="4" s="1"/>
  <c r="C186" i="4"/>
  <c r="L185" i="4"/>
  <c r="M185" i="4" s="1"/>
  <c r="N185" i="4" s="1"/>
  <c r="K185" i="4"/>
  <c r="F185" i="4"/>
  <c r="C185" i="4"/>
  <c r="K184" i="4"/>
  <c r="C184" i="4"/>
  <c r="I183" i="4"/>
  <c r="G183" i="4"/>
  <c r="E183" i="4"/>
  <c r="N182" i="4"/>
  <c r="L182" i="4"/>
  <c r="M182" i="4" s="1"/>
  <c r="K182" i="4"/>
  <c r="F182" i="4"/>
  <c r="D182" i="4"/>
  <c r="J182" i="4" s="1"/>
  <c r="C182" i="4"/>
  <c r="H182" i="4" s="1"/>
  <c r="K181" i="4"/>
  <c r="L181" i="4" s="1"/>
  <c r="M181" i="4" s="1"/>
  <c r="N181" i="4" s="1"/>
  <c r="H181" i="4"/>
  <c r="F181" i="4"/>
  <c r="D181" i="4"/>
  <c r="J181" i="4" s="1"/>
  <c r="C181" i="4"/>
  <c r="L180" i="4"/>
  <c r="M180" i="4" s="1"/>
  <c r="N180" i="4" s="1"/>
  <c r="K180" i="4"/>
  <c r="C180" i="4"/>
  <c r="K179" i="4"/>
  <c r="L179" i="4" s="1"/>
  <c r="M179" i="4" s="1"/>
  <c r="N179" i="4" s="1"/>
  <c r="C179" i="4"/>
  <c r="N178" i="4"/>
  <c r="L178" i="4"/>
  <c r="M178" i="4" s="1"/>
  <c r="K178" i="4"/>
  <c r="F178" i="4"/>
  <c r="J178" i="4" s="1"/>
  <c r="D178" i="4"/>
  <c r="C178" i="4"/>
  <c r="H178" i="4" s="1"/>
  <c r="L177" i="4"/>
  <c r="M177" i="4" s="1"/>
  <c r="N177" i="4" s="1"/>
  <c r="K177" i="4"/>
  <c r="K183" i="4" s="1"/>
  <c r="H177" i="4"/>
  <c r="F177" i="4"/>
  <c r="D177" i="4"/>
  <c r="J177" i="4" s="1"/>
  <c r="C177" i="4"/>
  <c r="M176" i="4"/>
  <c r="N176" i="4" s="1"/>
  <c r="L176" i="4"/>
  <c r="K176" i="4"/>
  <c r="H176" i="4"/>
  <c r="F176" i="4"/>
  <c r="C176" i="4"/>
  <c r="D176" i="4" s="1"/>
  <c r="I175" i="4"/>
  <c r="G175" i="4"/>
  <c r="E175" i="4"/>
  <c r="K174" i="4"/>
  <c r="H174" i="4"/>
  <c r="D174" i="4"/>
  <c r="C174" i="4"/>
  <c r="F174" i="4" s="1"/>
  <c r="L173" i="4"/>
  <c r="M173" i="4" s="1"/>
  <c r="N173" i="4" s="1"/>
  <c r="K173" i="4"/>
  <c r="D173" i="4"/>
  <c r="C173" i="4"/>
  <c r="K172" i="4"/>
  <c r="L172" i="4" s="1"/>
  <c r="M172" i="4" s="1"/>
  <c r="N172" i="4" s="1"/>
  <c r="H172" i="4"/>
  <c r="F172" i="4"/>
  <c r="D172" i="4"/>
  <c r="C172" i="4"/>
  <c r="K171" i="4"/>
  <c r="C171" i="4"/>
  <c r="K170" i="4"/>
  <c r="H170" i="4"/>
  <c r="J170" i="4" s="1"/>
  <c r="D170" i="4"/>
  <c r="C170" i="4"/>
  <c r="F170" i="4" s="1"/>
  <c r="L169" i="4"/>
  <c r="M169" i="4" s="1"/>
  <c r="N169" i="4" s="1"/>
  <c r="K169" i="4"/>
  <c r="F169" i="4"/>
  <c r="D169" i="4"/>
  <c r="C169" i="4"/>
  <c r="H169" i="4" s="1"/>
  <c r="L168" i="4"/>
  <c r="M168" i="4" s="1"/>
  <c r="N168" i="4" s="1"/>
  <c r="K168" i="4"/>
  <c r="H168" i="4"/>
  <c r="F168" i="4"/>
  <c r="D168" i="4"/>
  <c r="J168" i="4" s="1"/>
  <c r="C168" i="4"/>
  <c r="K167" i="4"/>
  <c r="F167" i="4"/>
  <c r="C167" i="4"/>
  <c r="L167" i="4" s="1"/>
  <c r="M167" i="4" s="1"/>
  <c r="N167" i="4" s="1"/>
  <c r="I166" i="4"/>
  <c r="G166" i="4"/>
  <c r="E166" i="4"/>
  <c r="K165" i="4"/>
  <c r="C165" i="4"/>
  <c r="K164" i="4"/>
  <c r="L164" i="4" s="1"/>
  <c r="M164" i="4" s="1"/>
  <c r="N164" i="4" s="1"/>
  <c r="C164" i="4"/>
  <c r="M163" i="4"/>
  <c r="N163" i="4" s="1"/>
  <c r="L163" i="4"/>
  <c r="K163" i="4"/>
  <c r="H163" i="4"/>
  <c r="F163" i="4"/>
  <c r="D163" i="4"/>
  <c r="C163" i="4"/>
  <c r="M162" i="4"/>
  <c r="N162" i="4" s="1"/>
  <c r="L162" i="4"/>
  <c r="K162" i="4"/>
  <c r="H162" i="4"/>
  <c r="J162" i="4" s="1"/>
  <c r="F162" i="4"/>
  <c r="C162" i="4"/>
  <c r="D162" i="4" s="1"/>
  <c r="K161" i="4"/>
  <c r="H161" i="4"/>
  <c r="D161" i="4"/>
  <c r="C161" i="4"/>
  <c r="F161" i="4" s="1"/>
  <c r="K160" i="4"/>
  <c r="C160" i="4"/>
  <c r="L160" i="4" s="1"/>
  <c r="M160" i="4" s="1"/>
  <c r="N160" i="4" s="1"/>
  <c r="K159" i="4"/>
  <c r="H159" i="4"/>
  <c r="F159" i="4"/>
  <c r="D159" i="4"/>
  <c r="C159" i="4"/>
  <c r="K158" i="4"/>
  <c r="C158" i="4"/>
  <c r="I157" i="4"/>
  <c r="G157" i="4"/>
  <c r="E157" i="4"/>
  <c r="K156" i="4"/>
  <c r="L156" i="4" s="1"/>
  <c r="M156" i="4" s="1"/>
  <c r="N156" i="4" s="1"/>
  <c r="C156" i="4"/>
  <c r="N155" i="4"/>
  <c r="L155" i="4"/>
  <c r="M155" i="4" s="1"/>
  <c r="K155" i="4"/>
  <c r="J155" i="4"/>
  <c r="F155" i="4"/>
  <c r="D155" i="4"/>
  <c r="C155" i="4"/>
  <c r="H155" i="4" s="1"/>
  <c r="M154" i="4"/>
  <c r="N154" i="4" s="1"/>
  <c r="L154" i="4"/>
  <c r="K154" i="4"/>
  <c r="H154" i="4"/>
  <c r="F154" i="4"/>
  <c r="D154" i="4"/>
  <c r="C154" i="4"/>
  <c r="M153" i="4"/>
  <c r="N153" i="4" s="1"/>
  <c r="L153" i="4"/>
  <c r="K153" i="4"/>
  <c r="H153" i="4"/>
  <c r="F153" i="4"/>
  <c r="C153" i="4"/>
  <c r="D153" i="4" s="1"/>
  <c r="K152" i="4"/>
  <c r="L152" i="4" s="1"/>
  <c r="M152" i="4" s="1"/>
  <c r="N152" i="4" s="1"/>
  <c r="D152" i="4"/>
  <c r="C152" i="4"/>
  <c r="K151" i="4"/>
  <c r="C151" i="4"/>
  <c r="I150" i="4"/>
  <c r="G150" i="4"/>
  <c r="E150" i="4"/>
  <c r="K149" i="4"/>
  <c r="L149" i="4" s="1"/>
  <c r="M149" i="4" s="1"/>
  <c r="N149" i="4" s="1"/>
  <c r="H149" i="4"/>
  <c r="F149" i="4"/>
  <c r="D149" i="4"/>
  <c r="C149" i="4"/>
  <c r="K148" i="4"/>
  <c r="C148" i="4"/>
  <c r="K147" i="4"/>
  <c r="H147" i="4"/>
  <c r="J147" i="4" s="1"/>
  <c r="D147" i="4"/>
  <c r="C147" i="4"/>
  <c r="F147" i="4" s="1"/>
  <c r="L146" i="4"/>
  <c r="M146" i="4" s="1"/>
  <c r="N146" i="4" s="1"/>
  <c r="K146" i="4"/>
  <c r="F146" i="4"/>
  <c r="D146" i="4"/>
  <c r="J146" i="4" s="1"/>
  <c r="C146" i="4"/>
  <c r="H146" i="4" s="1"/>
  <c r="L145" i="4"/>
  <c r="M145" i="4" s="1"/>
  <c r="N145" i="4" s="1"/>
  <c r="K145" i="4"/>
  <c r="H145" i="4"/>
  <c r="F145" i="4"/>
  <c r="D145" i="4"/>
  <c r="J145" i="4" s="1"/>
  <c r="C145" i="4"/>
  <c r="L144" i="4"/>
  <c r="M144" i="4" s="1"/>
  <c r="N144" i="4" s="1"/>
  <c r="K144" i="4"/>
  <c r="F144" i="4"/>
  <c r="C144" i="4"/>
  <c r="K143" i="4"/>
  <c r="I143" i="4"/>
  <c r="G143" i="4"/>
  <c r="E143" i="4"/>
  <c r="K142" i="4"/>
  <c r="C142" i="4"/>
  <c r="K141" i="4"/>
  <c r="C141" i="4"/>
  <c r="M140" i="4"/>
  <c r="N140" i="4" s="1"/>
  <c r="L140" i="4"/>
  <c r="K140" i="4"/>
  <c r="H140" i="4"/>
  <c r="F140" i="4"/>
  <c r="D140" i="4"/>
  <c r="C140" i="4"/>
  <c r="N139" i="4"/>
  <c r="M139" i="4"/>
  <c r="L139" i="4"/>
  <c r="K139" i="4"/>
  <c r="J139" i="4"/>
  <c r="H139" i="4"/>
  <c r="F139" i="4"/>
  <c r="C139" i="4"/>
  <c r="D139" i="4" s="1"/>
  <c r="K138" i="4"/>
  <c r="H138" i="4"/>
  <c r="D138" i="4"/>
  <c r="J138" i="4" s="1"/>
  <c r="C138" i="4"/>
  <c r="F138" i="4" s="1"/>
  <c r="I137" i="4"/>
  <c r="G137" i="4"/>
  <c r="E137" i="4"/>
  <c r="C137" i="4"/>
  <c r="D137" i="4" s="1"/>
  <c r="K136" i="4"/>
  <c r="C136" i="4"/>
  <c r="M135" i="4"/>
  <c r="N135" i="4" s="1"/>
  <c r="L135" i="4"/>
  <c r="K135" i="4"/>
  <c r="H135" i="4"/>
  <c r="F135" i="4"/>
  <c r="D135" i="4"/>
  <c r="C135" i="4"/>
  <c r="M134" i="4"/>
  <c r="N134" i="4" s="1"/>
  <c r="L134" i="4"/>
  <c r="K134" i="4"/>
  <c r="H134" i="4"/>
  <c r="J134" i="4" s="1"/>
  <c r="F134" i="4"/>
  <c r="C134" i="4"/>
  <c r="D134" i="4" s="1"/>
  <c r="K133" i="4"/>
  <c r="H133" i="4"/>
  <c r="D133" i="4"/>
  <c r="J133" i="4" s="1"/>
  <c r="C133" i="4"/>
  <c r="F133" i="4" s="1"/>
  <c r="K132" i="4"/>
  <c r="K137" i="4" s="1"/>
  <c r="L137" i="4" s="1"/>
  <c r="M137" i="4" s="1"/>
  <c r="N137" i="4" s="1"/>
  <c r="D132" i="4"/>
  <c r="C132" i="4"/>
  <c r="I131" i="4"/>
  <c r="G131" i="4"/>
  <c r="E131" i="4"/>
  <c r="K130" i="4"/>
  <c r="L130" i="4" s="1"/>
  <c r="M130" i="4" s="1"/>
  <c r="N130" i="4" s="1"/>
  <c r="H130" i="4"/>
  <c r="F130" i="4"/>
  <c r="D130" i="4"/>
  <c r="J130" i="4" s="1"/>
  <c r="C130" i="4"/>
  <c r="L129" i="4"/>
  <c r="M129" i="4" s="1"/>
  <c r="N129" i="4" s="1"/>
  <c r="K129" i="4"/>
  <c r="C129" i="4"/>
  <c r="K128" i="4"/>
  <c r="C128" i="4"/>
  <c r="N127" i="4"/>
  <c r="L127" i="4"/>
  <c r="M127" i="4" s="1"/>
  <c r="K127" i="4"/>
  <c r="F127" i="4"/>
  <c r="J127" i="4" s="1"/>
  <c r="D127" i="4"/>
  <c r="C127" i="4"/>
  <c r="H127" i="4" s="1"/>
  <c r="I126" i="4"/>
  <c r="G126" i="4"/>
  <c r="E126" i="4"/>
  <c r="D126" i="4" s="1"/>
  <c r="C126" i="4"/>
  <c r="H126" i="4" s="1"/>
  <c r="M125" i="4"/>
  <c r="N125" i="4" s="1"/>
  <c r="L125" i="4"/>
  <c r="K125" i="4"/>
  <c r="H125" i="4"/>
  <c r="F125" i="4"/>
  <c r="D125" i="4"/>
  <c r="C125" i="4"/>
  <c r="N124" i="4"/>
  <c r="M124" i="4"/>
  <c r="L124" i="4"/>
  <c r="K124" i="4"/>
  <c r="J124" i="4"/>
  <c r="H124" i="4"/>
  <c r="F124" i="4"/>
  <c r="C124" i="4"/>
  <c r="D124" i="4" s="1"/>
  <c r="K123" i="4"/>
  <c r="H123" i="4"/>
  <c r="D123" i="4"/>
  <c r="C123" i="4"/>
  <c r="F123" i="4" s="1"/>
  <c r="K122" i="4"/>
  <c r="L122" i="4" s="1"/>
  <c r="M122" i="4" s="1"/>
  <c r="N122" i="4" s="1"/>
  <c r="D122" i="4"/>
  <c r="C122" i="4"/>
  <c r="K121" i="4"/>
  <c r="H121" i="4"/>
  <c r="F121" i="4"/>
  <c r="D121" i="4"/>
  <c r="C121" i="4"/>
  <c r="I120" i="4"/>
  <c r="G120" i="4"/>
  <c r="E120" i="4"/>
  <c r="M119" i="4"/>
  <c r="N119" i="4" s="1"/>
  <c r="L119" i="4"/>
  <c r="K119" i="4"/>
  <c r="H119" i="4"/>
  <c r="F119" i="4"/>
  <c r="C119" i="4"/>
  <c r="D119" i="4" s="1"/>
  <c r="K118" i="4"/>
  <c r="L118" i="4" s="1"/>
  <c r="M118" i="4" s="1"/>
  <c r="N118" i="4" s="1"/>
  <c r="D118" i="4"/>
  <c r="C118" i="4"/>
  <c r="K117" i="4"/>
  <c r="L117" i="4" s="1"/>
  <c r="M117" i="4" s="1"/>
  <c r="N117" i="4" s="1"/>
  <c r="C117" i="4"/>
  <c r="M116" i="4"/>
  <c r="N116" i="4" s="1"/>
  <c r="L116" i="4"/>
  <c r="K116" i="4"/>
  <c r="H116" i="4"/>
  <c r="F116" i="4"/>
  <c r="D116" i="4"/>
  <c r="C116" i="4"/>
  <c r="N115" i="4"/>
  <c r="M115" i="4"/>
  <c r="L115" i="4"/>
  <c r="K115" i="4"/>
  <c r="H115" i="4"/>
  <c r="F115" i="4"/>
  <c r="C115" i="4"/>
  <c r="I114" i="4"/>
  <c r="G114" i="4"/>
  <c r="E114" i="4"/>
  <c r="K113" i="4"/>
  <c r="J113" i="4"/>
  <c r="H113" i="4"/>
  <c r="D113" i="4"/>
  <c r="C113" i="4"/>
  <c r="F113" i="4" s="1"/>
  <c r="N112" i="4"/>
  <c r="L112" i="4"/>
  <c r="M112" i="4" s="1"/>
  <c r="K112" i="4"/>
  <c r="F112" i="4"/>
  <c r="D112" i="4"/>
  <c r="C112" i="4"/>
  <c r="H112" i="4" s="1"/>
  <c r="K111" i="4"/>
  <c r="K114" i="4" s="1"/>
  <c r="H111" i="4"/>
  <c r="F111" i="4"/>
  <c r="D111" i="4"/>
  <c r="J111" i="4" s="1"/>
  <c r="C111" i="4"/>
  <c r="K110" i="4"/>
  <c r="C110" i="4"/>
  <c r="I109" i="4"/>
  <c r="G109" i="4"/>
  <c r="E109" i="4"/>
  <c r="K108" i="4"/>
  <c r="L108" i="4" s="1"/>
  <c r="M108" i="4" s="1"/>
  <c r="N108" i="4" s="1"/>
  <c r="D108" i="4"/>
  <c r="C108" i="4"/>
  <c r="K107" i="4"/>
  <c r="C107" i="4"/>
  <c r="M106" i="4"/>
  <c r="N106" i="4" s="1"/>
  <c r="L106" i="4"/>
  <c r="K106" i="4"/>
  <c r="H106" i="4"/>
  <c r="F106" i="4"/>
  <c r="D106" i="4"/>
  <c r="C106" i="4"/>
  <c r="N105" i="4"/>
  <c r="M105" i="4"/>
  <c r="L105" i="4"/>
  <c r="K105" i="4"/>
  <c r="J105" i="4"/>
  <c r="H105" i="4"/>
  <c r="F105" i="4"/>
  <c r="C105" i="4"/>
  <c r="D105" i="4" s="1"/>
  <c r="I104" i="4"/>
  <c r="G104" i="4"/>
  <c r="E104" i="4"/>
  <c r="K103" i="4"/>
  <c r="J103" i="4"/>
  <c r="H103" i="4"/>
  <c r="D103" i="4"/>
  <c r="C103" i="4"/>
  <c r="F103" i="4" s="1"/>
  <c r="N102" i="4"/>
  <c r="L102" i="4"/>
  <c r="M102" i="4" s="1"/>
  <c r="K102" i="4"/>
  <c r="F102" i="4"/>
  <c r="D102" i="4"/>
  <c r="C102" i="4"/>
  <c r="H102" i="4" s="1"/>
  <c r="L101" i="4"/>
  <c r="M101" i="4" s="1"/>
  <c r="N101" i="4" s="1"/>
  <c r="K101" i="4"/>
  <c r="K104" i="4" s="1"/>
  <c r="H101" i="4"/>
  <c r="F101" i="4"/>
  <c r="D101" i="4"/>
  <c r="J101" i="4" s="1"/>
  <c r="C101" i="4"/>
  <c r="K100" i="4"/>
  <c r="C100" i="4"/>
  <c r="F100" i="4" s="1"/>
  <c r="I99" i="4"/>
  <c r="G99" i="4"/>
  <c r="E99" i="4"/>
  <c r="M98" i="4"/>
  <c r="N98" i="4" s="1"/>
  <c r="K98" i="4"/>
  <c r="L98" i="4" s="1"/>
  <c r="D98" i="4"/>
  <c r="C98" i="4"/>
  <c r="K97" i="4"/>
  <c r="C97" i="4"/>
  <c r="M96" i="4"/>
  <c r="N96" i="4" s="1"/>
  <c r="L96" i="4"/>
  <c r="K96" i="4"/>
  <c r="H96" i="4"/>
  <c r="F96" i="4"/>
  <c r="D96" i="4"/>
  <c r="C96" i="4"/>
  <c r="N95" i="4"/>
  <c r="M95" i="4"/>
  <c r="L95" i="4"/>
  <c r="K95" i="4"/>
  <c r="J95" i="4"/>
  <c r="H95" i="4"/>
  <c r="F95" i="4"/>
  <c r="C95" i="4"/>
  <c r="D95" i="4" s="1"/>
  <c r="I94" i="4"/>
  <c r="G94" i="4"/>
  <c r="E94" i="4"/>
  <c r="K93" i="4"/>
  <c r="J93" i="4"/>
  <c r="H93" i="4"/>
  <c r="D93" i="4"/>
  <c r="C93" i="4"/>
  <c r="F93" i="4" s="1"/>
  <c r="N92" i="4"/>
  <c r="L92" i="4"/>
  <c r="M92" i="4" s="1"/>
  <c r="K92" i="4"/>
  <c r="F92" i="4"/>
  <c r="D92" i="4"/>
  <c r="C92" i="4"/>
  <c r="H92" i="4" s="1"/>
  <c r="L91" i="4"/>
  <c r="M91" i="4" s="1"/>
  <c r="N91" i="4" s="1"/>
  <c r="K91" i="4"/>
  <c r="K94" i="4" s="1"/>
  <c r="H91" i="4"/>
  <c r="F91" i="4"/>
  <c r="D91" i="4"/>
  <c r="J91" i="4" s="1"/>
  <c r="C91" i="4"/>
  <c r="K90" i="4"/>
  <c r="F90" i="4"/>
  <c r="C90" i="4"/>
  <c r="I89" i="4"/>
  <c r="G89" i="4"/>
  <c r="F89" i="4"/>
  <c r="E89" i="4"/>
  <c r="D89" i="4" s="1"/>
  <c r="C89" i="4"/>
  <c r="M88" i="4"/>
  <c r="N88" i="4" s="1"/>
  <c r="K88" i="4"/>
  <c r="L88" i="4" s="1"/>
  <c r="H88" i="4"/>
  <c r="F88" i="4"/>
  <c r="D88" i="4"/>
  <c r="J88" i="4" s="1"/>
  <c r="K87" i="4"/>
  <c r="L87" i="4" s="1"/>
  <c r="M87" i="4" s="1"/>
  <c r="N87" i="4" s="1"/>
  <c r="H87" i="4"/>
  <c r="F87" i="4"/>
  <c r="D87" i="4"/>
  <c r="J87" i="4" s="1"/>
  <c r="N86" i="4"/>
  <c r="M86" i="4"/>
  <c r="K86" i="4"/>
  <c r="L86" i="4" s="1"/>
  <c r="J86" i="4"/>
  <c r="H86" i="4"/>
  <c r="F86" i="4"/>
  <c r="D86" i="4"/>
  <c r="N85" i="4"/>
  <c r="M85" i="4"/>
  <c r="K85" i="4"/>
  <c r="L85" i="4" s="1"/>
  <c r="H85" i="4"/>
  <c r="F85" i="4"/>
  <c r="D85" i="4"/>
  <c r="I84" i="4"/>
  <c r="G84" i="4"/>
  <c r="E84" i="4"/>
  <c r="K83" i="4"/>
  <c r="H83" i="4"/>
  <c r="D83" i="4"/>
  <c r="C83" i="4"/>
  <c r="F83" i="4" s="1"/>
  <c r="K82" i="4"/>
  <c r="L82" i="4" s="1"/>
  <c r="M82" i="4" s="1"/>
  <c r="N82" i="4" s="1"/>
  <c r="D82" i="4"/>
  <c r="C82" i="4"/>
  <c r="K81" i="4"/>
  <c r="L81" i="4" s="1"/>
  <c r="M81" i="4" s="1"/>
  <c r="N81" i="4" s="1"/>
  <c r="H81" i="4"/>
  <c r="F81" i="4"/>
  <c r="D81" i="4"/>
  <c r="C81" i="4"/>
  <c r="K80" i="4"/>
  <c r="C80" i="4"/>
  <c r="I79" i="4"/>
  <c r="G79" i="4"/>
  <c r="E79" i="4"/>
  <c r="K78" i="4"/>
  <c r="C78" i="4"/>
  <c r="N77" i="4"/>
  <c r="L77" i="4"/>
  <c r="M77" i="4" s="1"/>
  <c r="K77" i="4"/>
  <c r="J77" i="4"/>
  <c r="F77" i="4"/>
  <c r="D77" i="4"/>
  <c r="C77" i="4"/>
  <c r="H77" i="4" s="1"/>
  <c r="M76" i="4"/>
  <c r="N76" i="4" s="1"/>
  <c r="L76" i="4"/>
  <c r="K76" i="4"/>
  <c r="H76" i="4"/>
  <c r="F76" i="4"/>
  <c r="D76" i="4"/>
  <c r="C76" i="4"/>
  <c r="M75" i="4"/>
  <c r="N75" i="4" s="1"/>
  <c r="L75" i="4"/>
  <c r="K75" i="4"/>
  <c r="H75" i="4"/>
  <c r="F75" i="4"/>
  <c r="C75" i="4"/>
  <c r="D75" i="4" s="1"/>
  <c r="K74" i="4"/>
  <c r="C74" i="4"/>
  <c r="K73" i="4"/>
  <c r="I73" i="4"/>
  <c r="G73" i="4"/>
  <c r="F73" i="4" s="1"/>
  <c r="E73" i="4"/>
  <c r="C73" i="4"/>
  <c r="N72" i="4"/>
  <c r="L72" i="4"/>
  <c r="M72" i="4" s="1"/>
  <c r="K72" i="4"/>
  <c r="J72" i="4"/>
  <c r="F72" i="4"/>
  <c r="D72" i="4"/>
  <c r="C72" i="4"/>
  <c r="H72" i="4" s="1"/>
  <c r="M71" i="4"/>
  <c r="N71" i="4" s="1"/>
  <c r="L71" i="4"/>
  <c r="K71" i="4"/>
  <c r="H71" i="4"/>
  <c r="F71" i="4"/>
  <c r="D71" i="4"/>
  <c r="C71" i="4"/>
  <c r="L70" i="4"/>
  <c r="M70" i="4" s="1"/>
  <c r="N70" i="4" s="1"/>
  <c r="K70" i="4"/>
  <c r="H70" i="4"/>
  <c r="F70" i="4"/>
  <c r="C70" i="4"/>
  <c r="D70" i="4" s="1"/>
  <c r="J70" i="4" s="1"/>
  <c r="I69" i="4"/>
  <c r="G69" i="4"/>
  <c r="E69" i="4"/>
  <c r="K68" i="4"/>
  <c r="H68" i="4"/>
  <c r="D68" i="4"/>
  <c r="C68" i="4"/>
  <c r="F68" i="4" s="1"/>
  <c r="L67" i="4"/>
  <c r="M67" i="4" s="1"/>
  <c r="N67" i="4" s="1"/>
  <c r="K67" i="4"/>
  <c r="C67" i="4"/>
  <c r="K66" i="4"/>
  <c r="H66" i="4"/>
  <c r="F66" i="4"/>
  <c r="D66" i="4"/>
  <c r="C66" i="4"/>
  <c r="I65" i="4"/>
  <c r="G65" i="4"/>
  <c r="E65" i="4"/>
  <c r="L64" i="4"/>
  <c r="M64" i="4" s="1"/>
  <c r="N64" i="4" s="1"/>
  <c r="K64" i="4"/>
  <c r="H64" i="4"/>
  <c r="F64" i="4"/>
  <c r="C64" i="4"/>
  <c r="D64" i="4" s="1"/>
  <c r="J64" i="4" s="1"/>
  <c r="K63" i="4"/>
  <c r="D63" i="4"/>
  <c r="C63" i="4"/>
  <c r="K62" i="4"/>
  <c r="C62" i="4"/>
  <c r="M61" i="4"/>
  <c r="N61" i="4" s="1"/>
  <c r="L61" i="4"/>
  <c r="K61" i="4"/>
  <c r="H61" i="4"/>
  <c r="F61" i="4"/>
  <c r="D61" i="4"/>
  <c r="C61" i="4"/>
  <c r="N60" i="4"/>
  <c r="M60" i="4"/>
  <c r="L60" i="4"/>
  <c r="K60" i="4"/>
  <c r="H60" i="4"/>
  <c r="F60" i="4"/>
  <c r="C60" i="4"/>
  <c r="I59" i="4"/>
  <c r="G59" i="4"/>
  <c r="E59" i="4"/>
  <c r="C59" i="4"/>
  <c r="K58" i="4"/>
  <c r="H58" i="4"/>
  <c r="J58" i="4" s="1"/>
  <c r="D58" i="4"/>
  <c r="C58" i="4"/>
  <c r="F58" i="4" s="1"/>
  <c r="L57" i="4"/>
  <c r="M57" i="4" s="1"/>
  <c r="N57" i="4" s="1"/>
  <c r="K57" i="4"/>
  <c r="F57" i="4"/>
  <c r="D57" i="4"/>
  <c r="J57" i="4" s="1"/>
  <c r="C57" i="4"/>
  <c r="H57" i="4" s="1"/>
  <c r="L56" i="4"/>
  <c r="M56" i="4" s="1"/>
  <c r="N56" i="4" s="1"/>
  <c r="K56" i="4"/>
  <c r="K59" i="4" s="1"/>
  <c r="H56" i="4"/>
  <c r="F56" i="4"/>
  <c r="D56" i="4"/>
  <c r="J56" i="4" s="1"/>
  <c r="C56" i="4"/>
  <c r="L55" i="4"/>
  <c r="M55" i="4" s="1"/>
  <c r="N55" i="4" s="1"/>
  <c r="K55" i="4"/>
  <c r="F55" i="4"/>
  <c r="C55" i="4"/>
  <c r="K54" i="4"/>
  <c r="I54" i="4"/>
  <c r="G54" i="4"/>
  <c r="E54" i="4"/>
  <c r="K53" i="4"/>
  <c r="C53" i="4"/>
  <c r="K52" i="4"/>
  <c r="C52" i="4"/>
  <c r="M51" i="4"/>
  <c r="N51" i="4" s="1"/>
  <c r="L51" i="4"/>
  <c r="K51" i="4"/>
  <c r="H51" i="4"/>
  <c r="F51" i="4"/>
  <c r="D51" i="4"/>
  <c r="C51" i="4"/>
  <c r="N50" i="4"/>
  <c r="M50" i="4"/>
  <c r="L50" i="4"/>
  <c r="K50" i="4"/>
  <c r="J50" i="4"/>
  <c r="H50" i="4"/>
  <c r="F50" i="4"/>
  <c r="C50" i="4"/>
  <c r="D50" i="4" s="1"/>
  <c r="K49" i="4"/>
  <c r="H49" i="4"/>
  <c r="D49" i="4"/>
  <c r="J49" i="4" s="1"/>
  <c r="C49" i="4"/>
  <c r="F49" i="4" s="1"/>
  <c r="I48" i="4"/>
  <c r="G48" i="4"/>
  <c r="E48" i="4"/>
  <c r="C48" i="4"/>
  <c r="D48" i="4" s="1"/>
  <c r="K47" i="4"/>
  <c r="C47" i="4"/>
  <c r="M46" i="4"/>
  <c r="N46" i="4" s="1"/>
  <c r="L46" i="4"/>
  <c r="K46" i="4"/>
  <c r="H46" i="4"/>
  <c r="F46" i="4"/>
  <c r="D46" i="4"/>
  <c r="C46" i="4"/>
  <c r="M45" i="4"/>
  <c r="N45" i="4" s="1"/>
  <c r="L45" i="4"/>
  <c r="K45" i="4"/>
  <c r="H45" i="4"/>
  <c r="J45" i="4" s="1"/>
  <c r="F45" i="4"/>
  <c r="C45" i="4"/>
  <c r="D45" i="4" s="1"/>
  <c r="K44" i="4"/>
  <c r="H44" i="4"/>
  <c r="D44" i="4"/>
  <c r="J44" i="4" s="1"/>
  <c r="C44" i="4"/>
  <c r="F44" i="4" s="1"/>
  <c r="K43" i="4"/>
  <c r="K48" i="4" s="1"/>
  <c r="L48" i="4" s="1"/>
  <c r="M48" i="4" s="1"/>
  <c r="N48" i="4" s="1"/>
  <c r="D43" i="4"/>
  <c r="C43" i="4"/>
  <c r="I42" i="4"/>
  <c r="G42" i="4"/>
  <c r="E42" i="4"/>
  <c r="K41" i="4"/>
  <c r="L41" i="4" s="1"/>
  <c r="M41" i="4" s="1"/>
  <c r="N41" i="4" s="1"/>
  <c r="H41" i="4"/>
  <c r="F41" i="4"/>
  <c r="D41" i="4"/>
  <c r="J41" i="4" s="1"/>
  <c r="C41" i="4"/>
  <c r="L40" i="4"/>
  <c r="M40" i="4" s="1"/>
  <c r="N40" i="4" s="1"/>
  <c r="K40" i="4"/>
  <c r="C40" i="4"/>
  <c r="K39" i="4"/>
  <c r="C39" i="4"/>
  <c r="N38" i="4"/>
  <c r="L38" i="4"/>
  <c r="M38" i="4" s="1"/>
  <c r="K38" i="4"/>
  <c r="F38" i="4"/>
  <c r="J38" i="4" s="1"/>
  <c r="D38" i="4"/>
  <c r="C38" i="4"/>
  <c r="H38" i="4" s="1"/>
  <c r="L37" i="4"/>
  <c r="M37" i="4" s="1"/>
  <c r="N37" i="4" s="1"/>
  <c r="K37" i="4"/>
  <c r="H37" i="4"/>
  <c r="F37" i="4"/>
  <c r="D37" i="4"/>
  <c r="J37" i="4" s="1"/>
  <c r="C37" i="4"/>
  <c r="I36" i="4"/>
  <c r="G36" i="4"/>
  <c r="E36" i="4"/>
  <c r="K35" i="4"/>
  <c r="C35" i="4"/>
  <c r="K34" i="4"/>
  <c r="H34" i="4"/>
  <c r="J34" i="4" s="1"/>
  <c r="D34" i="4"/>
  <c r="C34" i="4"/>
  <c r="F34" i="4" s="1"/>
  <c r="L33" i="4"/>
  <c r="M33" i="4" s="1"/>
  <c r="N33" i="4" s="1"/>
  <c r="K33" i="4"/>
  <c r="F33" i="4"/>
  <c r="D33" i="4"/>
  <c r="C33" i="4"/>
  <c r="H33" i="4" s="1"/>
  <c r="L32" i="4"/>
  <c r="M32" i="4" s="1"/>
  <c r="N32" i="4" s="1"/>
  <c r="K32" i="4"/>
  <c r="H32" i="4"/>
  <c r="F32" i="4"/>
  <c r="D32" i="4"/>
  <c r="J32" i="4" s="1"/>
  <c r="C32" i="4"/>
  <c r="K31" i="4"/>
  <c r="K36" i="4" s="1"/>
  <c r="F31" i="4"/>
  <c r="C31" i="4"/>
  <c r="L31" i="4" s="1"/>
  <c r="M31" i="4" s="1"/>
  <c r="N31" i="4" s="1"/>
  <c r="I30" i="4"/>
  <c r="G30" i="4"/>
  <c r="E30" i="4"/>
  <c r="K29" i="4"/>
  <c r="C29" i="4"/>
  <c r="K28" i="4"/>
  <c r="C28" i="4"/>
  <c r="M27" i="4"/>
  <c r="N27" i="4" s="1"/>
  <c r="L27" i="4"/>
  <c r="K27" i="4"/>
  <c r="H27" i="4"/>
  <c r="F27" i="4"/>
  <c r="D27" i="4"/>
  <c r="C27" i="4"/>
  <c r="M26" i="4"/>
  <c r="N26" i="4" s="1"/>
  <c r="L26" i="4"/>
  <c r="K26" i="4"/>
  <c r="H26" i="4"/>
  <c r="J26" i="4" s="1"/>
  <c r="F26" i="4"/>
  <c r="C26" i="4"/>
  <c r="D26" i="4" s="1"/>
  <c r="K25" i="4"/>
  <c r="H25" i="4"/>
  <c r="D25" i="4"/>
  <c r="C25" i="4"/>
  <c r="F25" i="4" s="1"/>
  <c r="I24" i="4"/>
  <c r="H24" i="4"/>
  <c r="G24" i="4"/>
  <c r="E24" i="4"/>
  <c r="C24" i="4"/>
  <c r="D24" i="4" s="1"/>
  <c r="K23" i="4"/>
  <c r="C23" i="4"/>
  <c r="M22" i="4"/>
  <c r="N22" i="4" s="1"/>
  <c r="L22" i="4"/>
  <c r="K22" i="4"/>
  <c r="H22" i="4"/>
  <c r="F22" i="4"/>
  <c r="D22" i="4"/>
  <c r="C22" i="4"/>
  <c r="M21" i="4"/>
  <c r="N21" i="4" s="1"/>
  <c r="L21" i="4"/>
  <c r="K21" i="4"/>
  <c r="H21" i="4"/>
  <c r="J21" i="4" s="1"/>
  <c r="F21" i="4"/>
  <c r="C21" i="4"/>
  <c r="D21" i="4" s="1"/>
  <c r="K20" i="4"/>
  <c r="H20" i="4"/>
  <c r="D20" i="4"/>
  <c r="C20" i="4"/>
  <c r="F20" i="4" s="1"/>
  <c r="I19" i="4"/>
  <c r="G19" i="4"/>
  <c r="F19" i="4" s="1"/>
  <c r="E19" i="4"/>
  <c r="C19" i="4"/>
  <c r="D19" i="4" s="1"/>
  <c r="K18" i="4"/>
  <c r="C18" i="4"/>
  <c r="M17" i="4"/>
  <c r="N17" i="4" s="1"/>
  <c r="L17" i="4"/>
  <c r="K17" i="4"/>
  <c r="H17" i="4"/>
  <c r="F17" i="4"/>
  <c r="D17" i="4"/>
  <c r="C17" i="4"/>
  <c r="M16" i="4"/>
  <c r="N16" i="4" s="1"/>
  <c r="L16" i="4"/>
  <c r="K16" i="4"/>
  <c r="H16" i="4"/>
  <c r="J16" i="4" s="1"/>
  <c r="F16" i="4"/>
  <c r="C16" i="4"/>
  <c r="D16" i="4" s="1"/>
  <c r="K15" i="4"/>
  <c r="H15" i="4"/>
  <c r="D15" i="4"/>
  <c r="C15" i="4"/>
  <c r="F15" i="4" s="1"/>
  <c r="I14" i="4"/>
  <c r="H14" i="4"/>
  <c r="G14" i="4"/>
  <c r="E14" i="4"/>
  <c r="C14" i="4"/>
  <c r="D14" i="4" s="1"/>
  <c r="K13" i="4"/>
  <c r="L13" i="4" s="1"/>
  <c r="M13" i="4" s="1"/>
  <c r="N13" i="4" s="1"/>
  <c r="C13" i="4"/>
  <c r="M12" i="4"/>
  <c r="N12" i="4" s="1"/>
  <c r="L12" i="4"/>
  <c r="K12" i="4"/>
  <c r="H12" i="4"/>
  <c r="F12" i="4"/>
  <c r="D12" i="4"/>
  <c r="C12" i="4"/>
  <c r="M11" i="4"/>
  <c r="N11" i="4" s="1"/>
  <c r="L11" i="4"/>
  <c r="K11" i="4"/>
  <c r="H11" i="4"/>
  <c r="J11" i="4" s="1"/>
  <c r="F11" i="4"/>
  <c r="C11" i="4"/>
  <c r="D11" i="4" s="1"/>
  <c r="K10" i="4"/>
  <c r="H10" i="4"/>
  <c r="D10" i="4"/>
  <c r="C10" i="4"/>
  <c r="F10" i="4" s="1"/>
  <c r="L9" i="4"/>
  <c r="M9" i="4" s="1"/>
  <c r="N9" i="4" s="1"/>
  <c r="K9" i="4"/>
  <c r="C9" i="4"/>
  <c r="K8" i="4"/>
  <c r="I8" i="4"/>
  <c r="G8" i="4"/>
  <c r="E8" i="4"/>
  <c r="L7" i="4"/>
  <c r="M7" i="4" s="1"/>
  <c r="N7" i="4" s="1"/>
  <c r="K7" i="4"/>
  <c r="H7" i="4"/>
  <c r="F7" i="4"/>
  <c r="D7" i="4"/>
  <c r="J7" i="4" s="1"/>
  <c r="C7" i="4"/>
  <c r="L6" i="4"/>
  <c r="M6" i="4" s="1"/>
  <c r="N6" i="4" s="1"/>
  <c r="K6" i="4"/>
  <c r="F6" i="4"/>
  <c r="C6" i="4"/>
  <c r="K5" i="4"/>
  <c r="L5" i="4" s="1"/>
  <c r="M5" i="4" s="1"/>
  <c r="N5" i="4" s="1"/>
  <c r="C5" i="4"/>
  <c r="N4" i="4"/>
  <c r="L4" i="4"/>
  <c r="M4" i="4" s="1"/>
  <c r="K4" i="4"/>
  <c r="J4" i="4"/>
  <c r="F4" i="4"/>
  <c r="D4" i="4"/>
  <c r="C4" i="4"/>
  <c r="H4" i="4" s="1"/>
  <c r="M3" i="4"/>
  <c r="N3" i="4" s="1"/>
  <c r="L3" i="4"/>
  <c r="K3" i="4"/>
  <c r="H3" i="4"/>
  <c r="F3" i="4"/>
  <c r="D3" i="4"/>
  <c r="C3" i="4"/>
  <c r="I1302" i="3"/>
  <c r="H1301" i="3"/>
  <c r="G1301" i="3"/>
  <c r="E1301" i="3"/>
  <c r="D1301" i="3" s="1"/>
  <c r="C1301" i="3"/>
  <c r="M1300" i="3"/>
  <c r="N1300" i="3" s="1"/>
  <c r="L1300" i="3"/>
  <c r="K1300" i="3"/>
  <c r="H1300" i="3"/>
  <c r="F1300" i="3"/>
  <c r="D1300" i="3"/>
  <c r="C1300" i="3"/>
  <c r="M1299" i="3"/>
  <c r="N1299" i="3" s="1"/>
  <c r="L1299" i="3"/>
  <c r="K1299" i="3"/>
  <c r="H1299" i="3"/>
  <c r="J1299" i="3" s="1"/>
  <c r="F1299" i="3"/>
  <c r="C1299" i="3"/>
  <c r="D1299" i="3" s="1"/>
  <c r="K1298" i="3"/>
  <c r="H1298" i="3"/>
  <c r="D1298" i="3"/>
  <c r="C1298" i="3"/>
  <c r="F1298" i="3" s="1"/>
  <c r="K1297" i="3"/>
  <c r="C1297" i="3"/>
  <c r="K1296" i="3"/>
  <c r="L1296" i="3" s="1"/>
  <c r="M1296" i="3" s="1"/>
  <c r="N1296" i="3" s="1"/>
  <c r="H1296" i="3"/>
  <c r="F1296" i="3"/>
  <c r="D1296" i="3"/>
  <c r="C1296" i="3"/>
  <c r="K1295" i="3"/>
  <c r="C1295" i="3"/>
  <c r="K1294" i="3"/>
  <c r="H1294" i="3"/>
  <c r="D1294" i="3"/>
  <c r="C1294" i="3"/>
  <c r="I1293" i="3"/>
  <c r="G1293" i="3"/>
  <c r="E1293" i="3"/>
  <c r="K1292" i="3"/>
  <c r="L1292" i="3" s="1"/>
  <c r="M1292" i="3" s="1"/>
  <c r="N1292" i="3" s="1"/>
  <c r="D1292" i="3"/>
  <c r="C1292" i="3"/>
  <c r="K1291" i="3"/>
  <c r="L1291" i="3" s="1"/>
  <c r="M1291" i="3" s="1"/>
  <c r="N1291" i="3" s="1"/>
  <c r="H1291" i="3"/>
  <c r="F1291" i="3"/>
  <c r="D1291" i="3"/>
  <c r="C1291" i="3"/>
  <c r="K1290" i="3"/>
  <c r="C1290" i="3"/>
  <c r="K1289" i="3"/>
  <c r="J1289" i="3"/>
  <c r="H1289" i="3"/>
  <c r="D1289" i="3"/>
  <c r="C1289" i="3"/>
  <c r="F1289" i="3" s="1"/>
  <c r="N1288" i="3"/>
  <c r="L1288" i="3"/>
  <c r="M1288" i="3" s="1"/>
  <c r="K1288" i="3"/>
  <c r="F1288" i="3"/>
  <c r="D1288" i="3"/>
  <c r="C1288" i="3"/>
  <c r="H1288" i="3" s="1"/>
  <c r="L1287" i="3"/>
  <c r="M1287" i="3" s="1"/>
  <c r="N1287" i="3" s="1"/>
  <c r="K1287" i="3"/>
  <c r="K1293" i="3" s="1"/>
  <c r="H1287" i="3"/>
  <c r="F1287" i="3"/>
  <c r="D1287" i="3"/>
  <c r="J1287" i="3" s="1"/>
  <c r="C1287" i="3"/>
  <c r="I1286" i="3"/>
  <c r="G1286" i="3"/>
  <c r="E1286" i="3"/>
  <c r="M1285" i="3"/>
  <c r="N1285" i="3" s="1"/>
  <c r="L1285" i="3"/>
  <c r="K1285" i="3"/>
  <c r="H1285" i="3"/>
  <c r="J1285" i="3" s="1"/>
  <c r="F1285" i="3"/>
  <c r="C1285" i="3"/>
  <c r="D1285" i="3" s="1"/>
  <c r="K1284" i="3"/>
  <c r="H1284" i="3"/>
  <c r="D1284" i="3"/>
  <c r="J1284" i="3" s="1"/>
  <c r="C1284" i="3"/>
  <c r="F1284" i="3" s="1"/>
  <c r="K1283" i="3"/>
  <c r="D1283" i="3"/>
  <c r="C1283" i="3"/>
  <c r="K1282" i="3"/>
  <c r="L1282" i="3" s="1"/>
  <c r="M1282" i="3" s="1"/>
  <c r="N1282" i="3" s="1"/>
  <c r="H1282" i="3"/>
  <c r="F1282" i="3"/>
  <c r="D1282" i="3"/>
  <c r="C1282" i="3"/>
  <c r="K1281" i="3"/>
  <c r="K1286" i="3" s="1"/>
  <c r="C1281" i="3"/>
  <c r="I1280" i="3"/>
  <c r="H1280" i="3" s="1"/>
  <c r="G1280" i="3"/>
  <c r="E1280" i="3"/>
  <c r="C1280" i="3"/>
  <c r="K1279" i="3"/>
  <c r="L1279" i="3" s="1"/>
  <c r="M1279" i="3" s="1"/>
  <c r="N1279" i="3" s="1"/>
  <c r="C1279" i="3"/>
  <c r="N1278" i="3"/>
  <c r="L1278" i="3"/>
  <c r="M1278" i="3" s="1"/>
  <c r="K1278" i="3"/>
  <c r="F1278" i="3"/>
  <c r="J1278" i="3" s="1"/>
  <c r="D1278" i="3"/>
  <c r="C1278" i="3"/>
  <c r="H1278" i="3" s="1"/>
  <c r="L1277" i="3"/>
  <c r="M1277" i="3" s="1"/>
  <c r="N1277" i="3" s="1"/>
  <c r="K1277" i="3"/>
  <c r="H1277" i="3"/>
  <c r="F1277" i="3"/>
  <c r="D1277" i="3"/>
  <c r="J1277" i="3" s="1"/>
  <c r="C1277" i="3"/>
  <c r="M1276" i="3"/>
  <c r="N1276" i="3" s="1"/>
  <c r="L1276" i="3"/>
  <c r="K1276" i="3"/>
  <c r="H1276" i="3"/>
  <c r="F1276" i="3"/>
  <c r="C1276" i="3"/>
  <c r="D1276" i="3" s="1"/>
  <c r="M1275" i="3"/>
  <c r="N1275" i="3" s="1"/>
  <c r="K1275" i="3"/>
  <c r="L1275" i="3" s="1"/>
  <c r="D1275" i="3"/>
  <c r="C1275" i="3"/>
  <c r="K1274" i="3"/>
  <c r="H1274" i="3"/>
  <c r="F1274" i="3"/>
  <c r="D1274" i="3"/>
  <c r="J1274" i="3" s="1"/>
  <c r="I1273" i="3"/>
  <c r="G1273" i="3"/>
  <c r="E1273" i="3"/>
  <c r="L1272" i="3"/>
  <c r="M1272" i="3" s="1"/>
  <c r="N1272" i="3" s="1"/>
  <c r="K1272" i="3"/>
  <c r="F1272" i="3"/>
  <c r="D1272" i="3"/>
  <c r="C1272" i="3"/>
  <c r="H1272" i="3" s="1"/>
  <c r="L1271" i="3"/>
  <c r="M1271" i="3" s="1"/>
  <c r="N1271" i="3" s="1"/>
  <c r="K1271" i="3"/>
  <c r="H1271" i="3"/>
  <c r="F1271" i="3"/>
  <c r="D1271" i="3"/>
  <c r="J1271" i="3" s="1"/>
  <c r="C1271" i="3"/>
  <c r="K1270" i="3"/>
  <c r="F1270" i="3"/>
  <c r="C1270" i="3"/>
  <c r="L1270" i="3" s="1"/>
  <c r="M1270" i="3" s="1"/>
  <c r="N1270" i="3" s="1"/>
  <c r="K1269" i="3"/>
  <c r="C1269" i="3"/>
  <c r="N1268" i="3"/>
  <c r="L1268" i="3"/>
  <c r="M1268" i="3" s="1"/>
  <c r="K1268" i="3"/>
  <c r="K1273" i="3" s="1"/>
  <c r="J1268" i="3"/>
  <c r="F1268" i="3"/>
  <c r="D1268" i="3"/>
  <c r="C1268" i="3"/>
  <c r="H1268" i="3" s="1"/>
  <c r="I1267" i="3"/>
  <c r="G1267" i="3"/>
  <c r="E1267" i="3"/>
  <c r="M1266" i="3"/>
  <c r="N1266" i="3" s="1"/>
  <c r="L1266" i="3"/>
  <c r="K1266" i="3"/>
  <c r="H1266" i="3"/>
  <c r="F1266" i="3"/>
  <c r="D1266" i="3"/>
  <c r="C1266" i="3"/>
  <c r="M1265" i="3"/>
  <c r="N1265" i="3" s="1"/>
  <c r="L1265" i="3"/>
  <c r="K1265" i="3"/>
  <c r="H1265" i="3"/>
  <c r="J1265" i="3" s="1"/>
  <c r="F1265" i="3"/>
  <c r="C1265" i="3"/>
  <c r="D1265" i="3" s="1"/>
  <c r="K1264" i="3"/>
  <c r="H1264" i="3"/>
  <c r="D1264" i="3"/>
  <c r="C1264" i="3"/>
  <c r="F1264" i="3" s="1"/>
  <c r="K1263" i="3"/>
  <c r="C1263" i="3"/>
  <c r="K1262" i="3"/>
  <c r="H1262" i="3"/>
  <c r="F1262" i="3"/>
  <c r="D1262" i="3"/>
  <c r="C1262" i="3"/>
  <c r="K1261" i="3"/>
  <c r="C1261" i="3"/>
  <c r="I1260" i="3"/>
  <c r="G1260" i="3"/>
  <c r="E1260" i="3"/>
  <c r="K1259" i="3"/>
  <c r="L1259" i="3" s="1"/>
  <c r="M1259" i="3" s="1"/>
  <c r="N1259" i="3" s="1"/>
  <c r="C1259" i="3"/>
  <c r="N1258" i="3"/>
  <c r="L1258" i="3"/>
  <c r="M1258" i="3" s="1"/>
  <c r="K1258" i="3"/>
  <c r="J1258" i="3"/>
  <c r="F1258" i="3"/>
  <c r="D1258" i="3"/>
  <c r="C1258" i="3"/>
  <c r="H1258" i="3" s="1"/>
  <c r="M1257" i="3"/>
  <c r="N1257" i="3" s="1"/>
  <c r="L1257" i="3"/>
  <c r="K1257" i="3"/>
  <c r="H1257" i="3"/>
  <c r="F1257" i="3"/>
  <c r="D1257" i="3"/>
  <c r="C1257" i="3"/>
  <c r="M1256" i="3"/>
  <c r="N1256" i="3" s="1"/>
  <c r="L1256" i="3"/>
  <c r="K1256" i="3"/>
  <c r="H1256" i="3"/>
  <c r="F1256" i="3"/>
  <c r="C1256" i="3"/>
  <c r="D1256" i="3" s="1"/>
  <c r="K1255" i="3"/>
  <c r="L1255" i="3" s="1"/>
  <c r="M1255" i="3" s="1"/>
  <c r="N1255" i="3" s="1"/>
  <c r="D1255" i="3"/>
  <c r="C1255" i="3"/>
  <c r="K1254" i="3"/>
  <c r="C1254" i="3"/>
  <c r="M1253" i="3"/>
  <c r="N1253" i="3" s="1"/>
  <c r="L1253" i="3"/>
  <c r="K1253" i="3"/>
  <c r="H1253" i="3"/>
  <c r="F1253" i="3"/>
  <c r="D1253" i="3"/>
  <c r="C1253" i="3"/>
  <c r="K1252" i="3"/>
  <c r="H1252" i="3"/>
  <c r="C1252" i="3"/>
  <c r="K1251" i="3"/>
  <c r="D1251" i="3"/>
  <c r="C1251" i="3"/>
  <c r="K1250" i="3"/>
  <c r="I1250" i="3"/>
  <c r="G1250" i="3"/>
  <c r="E1250" i="3"/>
  <c r="L1249" i="3"/>
  <c r="M1249" i="3" s="1"/>
  <c r="N1249" i="3" s="1"/>
  <c r="K1249" i="3"/>
  <c r="F1249" i="3"/>
  <c r="D1249" i="3"/>
  <c r="C1249" i="3"/>
  <c r="H1249" i="3" s="1"/>
  <c r="M1248" i="3"/>
  <c r="N1248" i="3" s="1"/>
  <c r="L1248" i="3"/>
  <c r="K1248" i="3"/>
  <c r="H1248" i="3"/>
  <c r="F1248" i="3"/>
  <c r="D1248" i="3"/>
  <c r="C1248" i="3"/>
  <c r="K1247" i="3"/>
  <c r="H1247" i="3"/>
  <c r="C1247" i="3"/>
  <c r="K1246" i="3"/>
  <c r="D1246" i="3"/>
  <c r="C1246" i="3"/>
  <c r="K1245" i="3"/>
  <c r="L1245" i="3" s="1"/>
  <c r="M1245" i="3" s="1"/>
  <c r="N1245" i="3" s="1"/>
  <c r="F1245" i="3"/>
  <c r="D1245" i="3"/>
  <c r="C1245" i="3"/>
  <c r="H1245" i="3" s="1"/>
  <c r="L1244" i="3"/>
  <c r="M1244" i="3" s="1"/>
  <c r="N1244" i="3" s="1"/>
  <c r="K1244" i="3"/>
  <c r="H1244" i="3"/>
  <c r="F1244" i="3"/>
  <c r="D1244" i="3"/>
  <c r="J1244" i="3" s="1"/>
  <c r="C1244" i="3"/>
  <c r="K1243" i="3"/>
  <c r="C1243" i="3"/>
  <c r="K1242" i="3"/>
  <c r="C1242" i="3"/>
  <c r="I1241" i="3"/>
  <c r="G1241" i="3"/>
  <c r="E1241" i="3"/>
  <c r="N1240" i="3"/>
  <c r="L1240" i="3"/>
  <c r="M1240" i="3" s="1"/>
  <c r="K1240" i="3"/>
  <c r="F1240" i="3"/>
  <c r="D1240" i="3"/>
  <c r="C1240" i="3"/>
  <c r="H1240" i="3" s="1"/>
  <c r="K1239" i="3"/>
  <c r="L1239" i="3" s="1"/>
  <c r="M1239" i="3" s="1"/>
  <c r="N1239" i="3" s="1"/>
  <c r="H1239" i="3"/>
  <c r="F1239" i="3"/>
  <c r="D1239" i="3"/>
  <c r="J1239" i="3" s="1"/>
  <c r="C1239" i="3"/>
  <c r="K1238" i="3"/>
  <c r="C1238" i="3"/>
  <c r="K1237" i="3"/>
  <c r="C1237" i="3"/>
  <c r="N1236" i="3"/>
  <c r="L1236" i="3"/>
  <c r="M1236" i="3" s="1"/>
  <c r="K1236" i="3"/>
  <c r="F1236" i="3"/>
  <c r="J1236" i="3" s="1"/>
  <c r="D1236" i="3"/>
  <c r="C1236" i="3"/>
  <c r="H1236" i="3" s="1"/>
  <c r="L1235" i="3"/>
  <c r="M1235" i="3" s="1"/>
  <c r="N1235" i="3" s="1"/>
  <c r="K1235" i="3"/>
  <c r="H1235" i="3"/>
  <c r="F1235" i="3"/>
  <c r="D1235" i="3"/>
  <c r="J1235" i="3" s="1"/>
  <c r="C1235" i="3"/>
  <c r="L1234" i="3"/>
  <c r="M1234" i="3" s="1"/>
  <c r="N1234" i="3" s="1"/>
  <c r="K1234" i="3"/>
  <c r="H1234" i="3"/>
  <c r="F1234" i="3"/>
  <c r="C1234" i="3"/>
  <c r="D1234" i="3" s="1"/>
  <c r="J1234" i="3" s="1"/>
  <c r="K1233" i="3"/>
  <c r="C1233" i="3"/>
  <c r="I1232" i="3"/>
  <c r="G1232" i="3"/>
  <c r="E1232" i="3"/>
  <c r="N1231" i="3"/>
  <c r="L1231" i="3"/>
  <c r="M1231" i="3" s="1"/>
  <c r="K1231" i="3"/>
  <c r="F1231" i="3"/>
  <c r="J1231" i="3" s="1"/>
  <c r="D1231" i="3"/>
  <c r="C1231" i="3"/>
  <c r="H1231" i="3" s="1"/>
  <c r="L1230" i="3"/>
  <c r="M1230" i="3" s="1"/>
  <c r="N1230" i="3" s="1"/>
  <c r="K1230" i="3"/>
  <c r="H1230" i="3"/>
  <c r="F1230" i="3"/>
  <c r="D1230" i="3"/>
  <c r="J1230" i="3" s="1"/>
  <c r="C1230" i="3"/>
  <c r="M1229" i="3"/>
  <c r="N1229" i="3" s="1"/>
  <c r="L1229" i="3"/>
  <c r="K1229" i="3"/>
  <c r="H1229" i="3"/>
  <c r="F1229" i="3"/>
  <c r="C1229" i="3"/>
  <c r="D1229" i="3" s="1"/>
  <c r="K1228" i="3"/>
  <c r="L1228" i="3" s="1"/>
  <c r="M1228" i="3" s="1"/>
  <c r="N1228" i="3" s="1"/>
  <c r="D1228" i="3"/>
  <c r="C1228" i="3"/>
  <c r="K1227" i="3"/>
  <c r="L1227" i="3" s="1"/>
  <c r="M1227" i="3" s="1"/>
  <c r="N1227" i="3" s="1"/>
  <c r="C1227" i="3"/>
  <c r="C1232" i="3" s="1"/>
  <c r="M1226" i="3"/>
  <c r="N1226" i="3" s="1"/>
  <c r="L1226" i="3"/>
  <c r="K1226" i="3"/>
  <c r="H1226" i="3"/>
  <c r="F1226" i="3"/>
  <c r="D1226" i="3"/>
  <c r="C1226" i="3"/>
  <c r="N1225" i="3"/>
  <c r="M1225" i="3"/>
  <c r="L1225" i="3"/>
  <c r="K1225" i="3"/>
  <c r="J1225" i="3"/>
  <c r="H1225" i="3"/>
  <c r="F1225" i="3"/>
  <c r="C1225" i="3"/>
  <c r="D1225" i="3" s="1"/>
  <c r="I1224" i="3"/>
  <c r="G1224" i="3"/>
  <c r="E1224" i="3"/>
  <c r="K1223" i="3"/>
  <c r="J1223" i="3"/>
  <c r="H1223" i="3"/>
  <c r="D1223" i="3"/>
  <c r="C1223" i="3"/>
  <c r="F1223" i="3" s="1"/>
  <c r="N1222" i="3"/>
  <c r="L1222" i="3"/>
  <c r="M1222" i="3" s="1"/>
  <c r="K1222" i="3"/>
  <c r="F1222" i="3"/>
  <c r="D1222" i="3"/>
  <c r="C1222" i="3"/>
  <c r="H1222" i="3" s="1"/>
  <c r="K1221" i="3"/>
  <c r="L1221" i="3" s="1"/>
  <c r="M1221" i="3" s="1"/>
  <c r="N1221" i="3" s="1"/>
  <c r="H1221" i="3"/>
  <c r="F1221" i="3"/>
  <c r="D1221" i="3"/>
  <c r="J1221" i="3" s="1"/>
  <c r="C1221" i="3"/>
  <c r="K1220" i="3"/>
  <c r="C1220" i="3"/>
  <c r="K1219" i="3"/>
  <c r="C1219" i="3"/>
  <c r="C1224" i="3" s="1"/>
  <c r="N1218" i="3"/>
  <c r="L1218" i="3"/>
  <c r="M1218" i="3" s="1"/>
  <c r="K1218" i="3"/>
  <c r="F1218" i="3"/>
  <c r="J1218" i="3" s="1"/>
  <c r="D1218" i="3"/>
  <c r="C1218" i="3"/>
  <c r="H1218" i="3" s="1"/>
  <c r="I1217" i="3"/>
  <c r="G1217" i="3"/>
  <c r="E1217" i="3"/>
  <c r="M1216" i="3"/>
  <c r="N1216" i="3" s="1"/>
  <c r="L1216" i="3"/>
  <c r="K1216" i="3"/>
  <c r="H1216" i="3"/>
  <c r="F1216" i="3"/>
  <c r="D1216" i="3"/>
  <c r="C1216" i="3"/>
  <c r="N1215" i="3"/>
  <c r="M1215" i="3"/>
  <c r="L1215" i="3"/>
  <c r="K1215" i="3"/>
  <c r="J1215" i="3"/>
  <c r="H1215" i="3"/>
  <c r="F1215" i="3"/>
  <c r="C1215" i="3"/>
  <c r="D1215" i="3" s="1"/>
  <c r="K1214" i="3"/>
  <c r="H1214" i="3"/>
  <c r="D1214" i="3"/>
  <c r="C1214" i="3"/>
  <c r="F1214" i="3" s="1"/>
  <c r="K1213" i="3"/>
  <c r="L1213" i="3" s="1"/>
  <c r="M1213" i="3" s="1"/>
  <c r="N1213" i="3" s="1"/>
  <c r="D1213" i="3"/>
  <c r="C1213" i="3"/>
  <c r="K1212" i="3"/>
  <c r="H1212" i="3"/>
  <c r="F1212" i="3"/>
  <c r="D1212" i="3"/>
  <c r="C1212" i="3"/>
  <c r="K1211" i="3"/>
  <c r="C1211" i="3"/>
  <c r="I1210" i="3"/>
  <c r="G1210" i="3"/>
  <c r="E1210" i="3"/>
  <c r="K1209" i="3"/>
  <c r="C1209" i="3"/>
  <c r="N1208" i="3"/>
  <c r="L1208" i="3"/>
  <c r="M1208" i="3" s="1"/>
  <c r="K1208" i="3"/>
  <c r="J1208" i="3"/>
  <c r="F1208" i="3"/>
  <c r="D1208" i="3"/>
  <c r="C1208" i="3"/>
  <c r="H1208" i="3" s="1"/>
  <c r="M1207" i="3"/>
  <c r="N1207" i="3" s="1"/>
  <c r="L1207" i="3"/>
  <c r="K1207" i="3"/>
  <c r="H1207" i="3"/>
  <c r="F1207" i="3"/>
  <c r="D1207" i="3"/>
  <c r="C1207" i="3"/>
  <c r="L1206" i="3"/>
  <c r="M1206" i="3" s="1"/>
  <c r="N1206" i="3" s="1"/>
  <c r="K1206" i="3"/>
  <c r="H1206" i="3"/>
  <c r="F1206" i="3"/>
  <c r="C1206" i="3"/>
  <c r="D1206" i="3" s="1"/>
  <c r="J1206" i="3" s="1"/>
  <c r="K1205" i="3"/>
  <c r="C1205" i="3"/>
  <c r="K1204" i="3"/>
  <c r="C1204" i="3"/>
  <c r="M1203" i="3"/>
  <c r="N1203" i="3" s="1"/>
  <c r="L1203" i="3"/>
  <c r="K1203" i="3"/>
  <c r="H1203" i="3"/>
  <c r="F1203" i="3"/>
  <c r="D1203" i="3"/>
  <c r="C1203" i="3"/>
  <c r="I1202" i="3"/>
  <c r="G1202" i="3"/>
  <c r="E1202" i="3"/>
  <c r="K1201" i="3"/>
  <c r="F1201" i="3"/>
  <c r="C1201" i="3"/>
  <c r="L1201" i="3" s="1"/>
  <c r="M1201" i="3" s="1"/>
  <c r="N1201" i="3" s="1"/>
  <c r="K1200" i="3"/>
  <c r="C1200" i="3"/>
  <c r="N1199" i="3"/>
  <c r="L1199" i="3"/>
  <c r="M1199" i="3" s="1"/>
  <c r="K1199" i="3"/>
  <c r="J1199" i="3"/>
  <c r="F1199" i="3"/>
  <c r="D1199" i="3"/>
  <c r="C1199" i="3"/>
  <c r="H1199" i="3" s="1"/>
  <c r="M1198" i="3"/>
  <c r="N1198" i="3" s="1"/>
  <c r="L1198" i="3"/>
  <c r="K1198" i="3"/>
  <c r="H1198" i="3"/>
  <c r="F1198" i="3"/>
  <c r="D1198" i="3"/>
  <c r="C1198" i="3"/>
  <c r="L1197" i="3"/>
  <c r="M1197" i="3" s="1"/>
  <c r="N1197" i="3" s="1"/>
  <c r="K1197" i="3"/>
  <c r="H1197" i="3"/>
  <c r="F1197" i="3"/>
  <c r="C1197" i="3"/>
  <c r="I1196" i="3"/>
  <c r="G1196" i="3"/>
  <c r="E1196" i="3"/>
  <c r="K1195" i="3"/>
  <c r="H1195" i="3"/>
  <c r="D1195" i="3"/>
  <c r="J1195" i="3" s="1"/>
  <c r="C1195" i="3"/>
  <c r="F1195" i="3" s="1"/>
  <c r="K1194" i="3"/>
  <c r="C1194" i="3"/>
  <c r="K1193" i="3"/>
  <c r="L1193" i="3" s="1"/>
  <c r="M1193" i="3" s="1"/>
  <c r="N1193" i="3" s="1"/>
  <c r="H1193" i="3"/>
  <c r="F1193" i="3"/>
  <c r="D1193" i="3"/>
  <c r="C1193" i="3"/>
  <c r="K1192" i="3"/>
  <c r="C1192" i="3"/>
  <c r="K1191" i="3"/>
  <c r="J1191" i="3"/>
  <c r="H1191" i="3"/>
  <c r="D1191" i="3"/>
  <c r="C1191" i="3"/>
  <c r="F1191" i="3" s="1"/>
  <c r="N1190" i="3"/>
  <c r="L1190" i="3"/>
  <c r="M1190" i="3" s="1"/>
  <c r="K1190" i="3"/>
  <c r="F1190" i="3"/>
  <c r="D1190" i="3"/>
  <c r="J1190" i="3" s="1"/>
  <c r="C1190" i="3"/>
  <c r="H1190" i="3" s="1"/>
  <c r="K1189" i="3"/>
  <c r="K1196" i="3" s="1"/>
  <c r="H1189" i="3"/>
  <c r="F1189" i="3"/>
  <c r="D1189" i="3"/>
  <c r="J1189" i="3" s="1"/>
  <c r="C1189" i="3"/>
  <c r="I1188" i="3"/>
  <c r="G1188" i="3"/>
  <c r="E1188" i="3"/>
  <c r="M1187" i="3"/>
  <c r="N1187" i="3" s="1"/>
  <c r="L1187" i="3"/>
  <c r="K1187" i="3"/>
  <c r="H1187" i="3"/>
  <c r="J1187" i="3" s="1"/>
  <c r="F1187" i="3"/>
  <c r="C1187" i="3"/>
  <c r="D1187" i="3" s="1"/>
  <c r="K1186" i="3"/>
  <c r="H1186" i="3"/>
  <c r="D1186" i="3"/>
  <c r="C1186" i="3"/>
  <c r="F1186" i="3" s="1"/>
  <c r="L1185" i="3"/>
  <c r="M1185" i="3" s="1"/>
  <c r="N1185" i="3" s="1"/>
  <c r="K1185" i="3"/>
  <c r="C1185" i="3"/>
  <c r="D1185" i="3" s="1"/>
  <c r="K1184" i="3"/>
  <c r="L1184" i="3" s="1"/>
  <c r="M1184" i="3" s="1"/>
  <c r="N1184" i="3" s="1"/>
  <c r="H1184" i="3"/>
  <c r="F1184" i="3"/>
  <c r="D1184" i="3"/>
  <c r="C1184" i="3"/>
  <c r="K1183" i="3"/>
  <c r="C1183" i="3"/>
  <c r="K1182" i="3"/>
  <c r="H1182" i="3"/>
  <c r="J1182" i="3" s="1"/>
  <c r="D1182" i="3"/>
  <c r="C1182" i="3"/>
  <c r="F1182" i="3" s="1"/>
  <c r="L1181" i="3"/>
  <c r="M1181" i="3" s="1"/>
  <c r="N1181" i="3" s="1"/>
  <c r="K1181" i="3"/>
  <c r="F1181" i="3"/>
  <c r="D1181" i="3"/>
  <c r="J1181" i="3" s="1"/>
  <c r="C1181" i="3"/>
  <c r="H1181" i="3" s="1"/>
  <c r="L1180" i="3"/>
  <c r="M1180" i="3" s="1"/>
  <c r="N1180" i="3" s="1"/>
  <c r="K1180" i="3"/>
  <c r="H1180" i="3"/>
  <c r="F1180" i="3"/>
  <c r="D1180" i="3"/>
  <c r="J1180" i="3" s="1"/>
  <c r="C1180" i="3"/>
  <c r="I1179" i="3"/>
  <c r="G1179" i="3"/>
  <c r="E1179" i="3"/>
  <c r="N1178" i="3"/>
  <c r="M1178" i="3"/>
  <c r="L1178" i="3"/>
  <c r="K1178" i="3"/>
  <c r="J1178" i="3"/>
  <c r="H1178" i="3"/>
  <c r="F1178" i="3"/>
  <c r="C1178" i="3"/>
  <c r="D1178" i="3" s="1"/>
  <c r="K1177" i="3"/>
  <c r="H1177" i="3"/>
  <c r="D1177" i="3"/>
  <c r="C1177" i="3"/>
  <c r="F1177" i="3" s="1"/>
  <c r="K1176" i="3"/>
  <c r="L1176" i="3" s="1"/>
  <c r="M1176" i="3" s="1"/>
  <c r="N1176" i="3" s="1"/>
  <c r="D1176" i="3"/>
  <c r="C1176" i="3"/>
  <c r="K1175" i="3"/>
  <c r="L1175" i="3" s="1"/>
  <c r="M1175" i="3" s="1"/>
  <c r="N1175" i="3" s="1"/>
  <c r="H1175" i="3"/>
  <c r="F1175" i="3"/>
  <c r="D1175" i="3"/>
  <c r="C1175" i="3"/>
  <c r="K1174" i="3"/>
  <c r="C1174" i="3"/>
  <c r="K1173" i="3"/>
  <c r="H1173" i="3"/>
  <c r="J1173" i="3" s="1"/>
  <c r="D1173" i="3"/>
  <c r="C1173" i="3"/>
  <c r="F1173" i="3" s="1"/>
  <c r="L1172" i="3"/>
  <c r="M1172" i="3" s="1"/>
  <c r="N1172" i="3" s="1"/>
  <c r="K1172" i="3"/>
  <c r="F1172" i="3"/>
  <c r="D1172" i="3"/>
  <c r="C1172" i="3"/>
  <c r="H1172" i="3" s="1"/>
  <c r="L1171" i="3"/>
  <c r="M1171" i="3" s="1"/>
  <c r="N1171" i="3" s="1"/>
  <c r="K1171" i="3"/>
  <c r="H1171" i="3"/>
  <c r="F1171" i="3"/>
  <c r="D1171" i="3"/>
  <c r="J1171" i="3" s="1"/>
  <c r="C1171" i="3"/>
  <c r="I1170" i="3"/>
  <c r="G1170" i="3"/>
  <c r="E1170" i="3"/>
  <c r="N1169" i="3"/>
  <c r="M1169" i="3"/>
  <c r="L1169" i="3"/>
  <c r="K1169" i="3"/>
  <c r="J1169" i="3"/>
  <c r="H1169" i="3"/>
  <c r="F1169" i="3"/>
  <c r="C1169" i="3"/>
  <c r="D1169" i="3" s="1"/>
  <c r="K1168" i="3"/>
  <c r="H1168" i="3"/>
  <c r="D1168" i="3"/>
  <c r="J1168" i="3" s="1"/>
  <c r="C1168" i="3"/>
  <c r="F1168" i="3" s="1"/>
  <c r="K1167" i="3"/>
  <c r="L1167" i="3" s="1"/>
  <c r="M1167" i="3" s="1"/>
  <c r="N1167" i="3" s="1"/>
  <c r="D1167" i="3"/>
  <c r="C1167" i="3"/>
  <c r="K1166" i="3"/>
  <c r="L1166" i="3" s="1"/>
  <c r="M1166" i="3" s="1"/>
  <c r="N1166" i="3" s="1"/>
  <c r="H1166" i="3"/>
  <c r="F1166" i="3"/>
  <c r="D1166" i="3"/>
  <c r="C1166" i="3"/>
  <c r="K1165" i="3"/>
  <c r="C1165" i="3"/>
  <c r="K1164" i="3"/>
  <c r="J1164" i="3"/>
  <c r="H1164" i="3"/>
  <c r="D1164" i="3"/>
  <c r="C1164" i="3"/>
  <c r="F1164" i="3" s="1"/>
  <c r="N1163" i="3"/>
  <c r="L1163" i="3"/>
  <c r="M1163" i="3" s="1"/>
  <c r="K1163" i="3"/>
  <c r="F1163" i="3"/>
  <c r="D1163" i="3"/>
  <c r="C1163" i="3"/>
  <c r="H1163" i="3" s="1"/>
  <c r="K1162" i="3"/>
  <c r="K1170" i="3" s="1"/>
  <c r="L1170" i="3" s="1"/>
  <c r="M1170" i="3" s="1"/>
  <c r="N1170" i="3" s="1"/>
  <c r="H1162" i="3"/>
  <c r="F1162" i="3"/>
  <c r="D1162" i="3"/>
  <c r="J1162" i="3" s="1"/>
  <c r="C1162" i="3"/>
  <c r="C1170" i="3" s="1"/>
  <c r="F1170" i="3" s="1"/>
  <c r="I1161" i="3"/>
  <c r="G1161" i="3"/>
  <c r="E1161" i="3"/>
  <c r="M1160" i="3"/>
  <c r="N1160" i="3" s="1"/>
  <c r="L1160" i="3"/>
  <c r="K1160" i="3"/>
  <c r="H1160" i="3"/>
  <c r="J1160" i="3" s="1"/>
  <c r="F1160" i="3"/>
  <c r="C1160" i="3"/>
  <c r="D1160" i="3" s="1"/>
  <c r="K1159" i="3"/>
  <c r="H1159" i="3"/>
  <c r="D1159" i="3"/>
  <c r="J1159" i="3" s="1"/>
  <c r="C1159" i="3"/>
  <c r="F1159" i="3" s="1"/>
  <c r="K1158" i="3"/>
  <c r="C1158" i="3"/>
  <c r="K1157" i="3"/>
  <c r="L1157" i="3" s="1"/>
  <c r="M1157" i="3" s="1"/>
  <c r="N1157" i="3" s="1"/>
  <c r="H1157" i="3"/>
  <c r="F1157" i="3"/>
  <c r="D1157" i="3"/>
  <c r="C1157" i="3"/>
  <c r="K1156" i="3"/>
  <c r="C1156" i="3"/>
  <c r="K1155" i="3"/>
  <c r="J1155" i="3"/>
  <c r="H1155" i="3"/>
  <c r="D1155" i="3"/>
  <c r="C1155" i="3"/>
  <c r="F1155" i="3" s="1"/>
  <c r="N1154" i="3"/>
  <c r="L1154" i="3"/>
  <c r="M1154" i="3" s="1"/>
  <c r="K1154" i="3"/>
  <c r="F1154" i="3"/>
  <c r="D1154" i="3"/>
  <c r="J1154" i="3" s="1"/>
  <c r="C1154" i="3"/>
  <c r="H1154" i="3" s="1"/>
  <c r="K1153" i="3"/>
  <c r="K1161" i="3" s="1"/>
  <c r="H1153" i="3"/>
  <c r="F1153" i="3"/>
  <c r="D1153" i="3"/>
  <c r="J1153" i="3" s="1"/>
  <c r="C1153" i="3"/>
  <c r="I1152" i="3"/>
  <c r="G1152" i="3"/>
  <c r="E1152" i="3"/>
  <c r="M1151" i="3"/>
  <c r="N1151" i="3" s="1"/>
  <c r="L1151" i="3"/>
  <c r="K1151" i="3"/>
  <c r="H1151" i="3"/>
  <c r="J1151" i="3" s="1"/>
  <c r="F1151" i="3"/>
  <c r="C1151" i="3"/>
  <c r="D1151" i="3" s="1"/>
  <c r="K1150" i="3"/>
  <c r="H1150" i="3"/>
  <c r="D1150" i="3"/>
  <c r="C1150" i="3"/>
  <c r="F1150" i="3" s="1"/>
  <c r="L1149" i="3"/>
  <c r="M1149" i="3" s="1"/>
  <c r="N1149" i="3" s="1"/>
  <c r="K1149" i="3"/>
  <c r="C1149" i="3"/>
  <c r="K1148" i="3"/>
  <c r="L1148" i="3" s="1"/>
  <c r="M1148" i="3" s="1"/>
  <c r="N1148" i="3" s="1"/>
  <c r="H1148" i="3"/>
  <c r="F1148" i="3"/>
  <c r="D1148" i="3"/>
  <c r="C1148" i="3"/>
  <c r="K1147" i="3"/>
  <c r="C1147" i="3"/>
  <c r="K1146" i="3"/>
  <c r="H1146" i="3"/>
  <c r="J1146" i="3" s="1"/>
  <c r="D1146" i="3"/>
  <c r="C1146" i="3"/>
  <c r="F1146" i="3" s="1"/>
  <c r="L1145" i="3"/>
  <c r="M1145" i="3" s="1"/>
  <c r="N1145" i="3" s="1"/>
  <c r="K1145" i="3"/>
  <c r="F1145" i="3"/>
  <c r="D1145" i="3"/>
  <c r="C1145" i="3"/>
  <c r="I1144" i="3"/>
  <c r="G1144" i="3"/>
  <c r="E1144" i="3"/>
  <c r="L1143" i="3"/>
  <c r="M1143" i="3" s="1"/>
  <c r="N1143" i="3" s="1"/>
  <c r="K1143" i="3"/>
  <c r="H1143" i="3"/>
  <c r="F1143" i="3"/>
  <c r="D1143" i="3"/>
  <c r="J1143" i="3" s="1"/>
  <c r="C1143" i="3"/>
  <c r="M1142" i="3"/>
  <c r="N1142" i="3" s="1"/>
  <c r="L1142" i="3"/>
  <c r="K1142" i="3"/>
  <c r="H1142" i="3"/>
  <c r="F1142" i="3"/>
  <c r="C1142" i="3"/>
  <c r="D1142" i="3" s="1"/>
  <c r="K1141" i="3"/>
  <c r="L1141" i="3" s="1"/>
  <c r="M1141" i="3" s="1"/>
  <c r="N1141" i="3" s="1"/>
  <c r="D1141" i="3"/>
  <c r="C1141" i="3"/>
  <c r="K1140" i="3"/>
  <c r="L1140" i="3" s="1"/>
  <c r="M1140" i="3" s="1"/>
  <c r="N1140" i="3" s="1"/>
  <c r="C1140" i="3"/>
  <c r="M1139" i="3"/>
  <c r="N1139" i="3" s="1"/>
  <c r="L1139" i="3"/>
  <c r="K1139" i="3"/>
  <c r="H1139" i="3"/>
  <c r="F1139" i="3"/>
  <c r="D1139" i="3"/>
  <c r="C1139" i="3"/>
  <c r="N1138" i="3"/>
  <c r="M1138" i="3"/>
  <c r="L1138" i="3"/>
  <c r="K1138" i="3"/>
  <c r="J1138" i="3"/>
  <c r="H1138" i="3"/>
  <c r="F1138" i="3"/>
  <c r="C1138" i="3"/>
  <c r="D1138" i="3" s="1"/>
  <c r="I1137" i="3"/>
  <c r="G1137" i="3"/>
  <c r="E1137" i="3"/>
  <c r="K1136" i="3"/>
  <c r="J1136" i="3"/>
  <c r="H1136" i="3"/>
  <c r="D1136" i="3"/>
  <c r="C1136" i="3"/>
  <c r="F1136" i="3" s="1"/>
  <c r="N1135" i="3"/>
  <c r="L1135" i="3"/>
  <c r="M1135" i="3" s="1"/>
  <c r="K1135" i="3"/>
  <c r="F1135" i="3"/>
  <c r="D1135" i="3"/>
  <c r="C1135" i="3"/>
  <c r="H1135" i="3" s="1"/>
  <c r="K1134" i="3"/>
  <c r="L1134" i="3" s="1"/>
  <c r="M1134" i="3" s="1"/>
  <c r="N1134" i="3" s="1"/>
  <c r="H1134" i="3"/>
  <c r="F1134" i="3"/>
  <c r="D1134" i="3"/>
  <c r="J1134" i="3" s="1"/>
  <c r="C1134" i="3"/>
  <c r="K1133" i="3"/>
  <c r="C1133" i="3"/>
  <c r="F1133" i="3" s="1"/>
  <c r="K1132" i="3"/>
  <c r="C1132" i="3"/>
  <c r="N1131" i="3"/>
  <c r="L1131" i="3"/>
  <c r="M1131" i="3" s="1"/>
  <c r="K1131" i="3"/>
  <c r="F1131" i="3"/>
  <c r="J1131" i="3" s="1"/>
  <c r="D1131" i="3"/>
  <c r="C1131" i="3"/>
  <c r="H1131" i="3" s="1"/>
  <c r="L1130" i="3"/>
  <c r="M1130" i="3" s="1"/>
  <c r="N1130" i="3" s="1"/>
  <c r="K1130" i="3"/>
  <c r="H1130" i="3"/>
  <c r="F1130" i="3"/>
  <c r="D1130" i="3"/>
  <c r="J1130" i="3" s="1"/>
  <c r="C1130" i="3"/>
  <c r="I1129" i="3"/>
  <c r="G1129" i="3"/>
  <c r="E1129" i="3"/>
  <c r="K1128" i="3"/>
  <c r="C1128" i="3"/>
  <c r="K1127" i="3"/>
  <c r="H1127" i="3"/>
  <c r="J1127" i="3" s="1"/>
  <c r="D1127" i="3"/>
  <c r="C1127" i="3"/>
  <c r="F1127" i="3" s="1"/>
  <c r="L1126" i="3"/>
  <c r="M1126" i="3" s="1"/>
  <c r="N1126" i="3" s="1"/>
  <c r="K1126" i="3"/>
  <c r="F1126" i="3"/>
  <c r="D1126" i="3"/>
  <c r="J1126" i="3" s="1"/>
  <c r="C1126" i="3"/>
  <c r="H1126" i="3" s="1"/>
  <c r="L1125" i="3"/>
  <c r="M1125" i="3" s="1"/>
  <c r="N1125" i="3" s="1"/>
  <c r="K1125" i="3"/>
  <c r="H1125" i="3"/>
  <c r="F1125" i="3"/>
  <c r="D1125" i="3"/>
  <c r="J1125" i="3" s="1"/>
  <c r="C1125" i="3"/>
  <c r="L1124" i="3"/>
  <c r="M1124" i="3" s="1"/>
  <c r="N1124" i="3" s="1"/>
  <c r="K1124" i="3"/>
  <c r="K1129" i="3" s="1"/>
  <c r="F1124" i="3"/>
  <c r="C1124" i="3"/>
  <c r="K1123" i="3"/>
  <c r="I1123" i="3"/>
  <c r="G1123" i="3"/>
  <c r="E1123" i="3"/>
  <c r="K1122" i="3"/>
  <c r="C1122" i="3"/>
  <c r="K1121" i="3"/>
  <c r="C1121" i="3"/>
  <c r="M1120" i="3"/>
  <c r="N1120" i="3" s="1"/>
  <c r="L1120" i="3"/>
  <c r="K1120" i="3"/>
  <c r="H1120" i="3"/>
  <c r="F1120" i="3"/>
  <c r="D1120" i="3"/>
  <c r="C1120" i="3"/>
  <c r="M1119" i="3"/>
  <c r="N1119" i="3" s="1"/>
  <c r="L1119" i="3"/>
  <c r="K1119" i="3"/>
  <c r="H1119" i="3"/>
  <c r="J1119" i="3" s="1"/>
  <c r="F1119" i="3"/>
  <c r="C1119" i="3"/>
  <c r="D1119" i="3" s="1"/>
  <c r="K1118" i="3"/>
  <c r="H1118" i="3"/>
  <c r="D1118" i="3"/>
  <c r="J1118" i="3" s="1"/>
  <c r="C1118" i="3"/>
  <c r="F1118" i="3" s="1"/>
  <c r="K1117" i="3"/>
  <c r="C1117" i="3"/>
  <c r="D1117" i="3" s="1"/>
  <c r="I1116" i="3"/>
  <c r="G1116" i="3"/>
  <c r="E1116" i="3"/>
  <c r="K1115" i="3"/>
  <c r="L1115" i="3" s="1"/>
  <c r="M1115" i="3" s="1"/>
  <c r="N1115" i="3" s="1"/>
  <c r="H1115" i="3"/>
  <c r="F1115" i="3"/>
  <c r="D1115" i="3"/>
  <c r="J1115" i="3" s="1"/>
  <c r="C1115" i="3"/>
  <c r="L1114" i="3"/>
  <c r="M1114" i="3" s="1"/>
  <c r="N1114" i="3" s="1"/>
  <c r="K1114" i="3"/>
  <c r="C1114" i="3"/>
  <c r="K1113" i="3"/>
  <c r="L1113" i="3" s="1"/>
  <c r="M1113" i="3" s="1"/>
  <c r="N1113" i="3" s="1"/>
  <c r="C1113" i="3"/>
  <c r="N1112" i="3"/>
  <c r="L1112" i="3"/>
  <c r="M1112" i="3" s="1"/>
  <c r="K1112" i="3"/>
  <c r="F1112" i="3"/>
  <c r="J1112" i="3" s="1"/>
  <c r="D1112" i="3"/>
  <c r="C1112" i="3"/>
  <c r="H1112" i="3" s="1"/>
  <c r="L1111" i="3"/>
  <c r="M1111" i="3" s="1"/>
  <c r="N1111" i="3" s="1"/>
  <c r="K1111" i="3"/>
  <c r="H1111" i="3"/>
  <c r="F1111" i="3"/>
  <c r="D1111" i="3"/>
  <c r="J1111" i="3" s="1"/>
  <c r="C1111" i="3"/>
  <c r="M1110" i="3"/>
  <c r="N1110" i="3" s="1"/>
  <c r="L1110" i="3"/>
  <c r="K1110" i="3"/>
  <c r="H1110" i="3"/>
  <c r="F1110" i="3"/>
  <c r="C1110" i="3"/>
  <c r="D1110" i="3" s="1"/>
  <c r="K1109" i="3"/>
  <c r="L1109" i="3" s="1"/>
  <c r="M1109" i="3" s="1"/>
  <c r="N1109" i="3" s="1"/>
  <c r="D1109" i="3"/>
  <c r="C1109" i="3"/>
  <c r="I1108" i="3"/>
  <c r="G1108" i="3"/>
  <c r="E1108" i="3"/>
  <c r="N1107" i="3"/>
  <c r="L1107" i="3"/>
  <c r="M1107" i="3" s="1"/>
  <c r="K1107" i="3"/>
  <c r="J1107" i="3"/>
  <c r="F1107" i="3"/>
  <c r="D1107" i="3"/>
  <c r="C1107" i="3"/>
  <c r="H1107" i="3" s="1"/>
  <c r="M1106" i="3"/>
  <c r="N1106" i="3" s="1"/>
  <c r="L1106" i="3"/>
  <c r="K1106" i="3"/>
  <c r="H1106" i="3"/>
  <c r="F1106" i="3"/>
  <c r="D1106" i="3"/>
  <c r="C1106" i="3"/>
  <c r="M1105" i="3"/>
  <c r="N1105" i="3" s="1"/>
  <c r="L1105" i="3"/>
  <c r="K1105" i="3"/>
  <c r="H1105" i="3"/>
  <c r="F1105" i="3"/>
  <c r="C1105" i="3"/>
  <c r="D1105" i="3" s="1"/>
  <c r="K1104" i="3"/>
  <c r="L1104" i="3" s="1"/>
  <c r="M1104" i="3" s="1"/>
  <c r="N1104" i="3" s="1"/>
  <c r="D1104" i="3"/>
  <c r="C1104" i="3"/>
  <c r="K1103" i="3"/>
  <c r="C1103" i="3"/>
  <c r="M1102" i="3"/>
  <c r="N1102" i="3" s="1"/>
  <c r="L1102" i="3"/>
  <c r="K1102" i="3"/>
  <c r="H1102" i="3"/>
  <c r="F1102" i="3"/>
  <c r="D1102" i="3"/>
  <c r="C1102" i="3"/>
  <c r="N1101" i="3"/>
  <c r="M1101" i="3"/>
  <c r="L1101" i="3"/>
  <c r="K1101" i="3"/>
  <c r="J1101" i="3"/>
  <c r="H1101" i="3"/>
  <c r="F1101" i="3"/>
  <c r="C1101" i="3"/>
  <c r="D1101" i="3" s="1"/>
  <c r="K1100" i="3"/>
  <c r="H1100" i="3"/>
  <c r="D1100" i="3"/>
  <c r="J1100" i="3" s="1"/>
  <c r="C1100" i="3"/>
  <c r="F1100" i="3" s="1"/>
  <c r="I1099" i="3"/>
  <c r="G1099" i="3"/>
  <c r="E1099" i="3"/>
  <c r="D1099" i="3"/>
  <c r="C1099" i="3"/>
  <c r="H1099" i="3" s="1"/>
  <c r="K1098" i="3"/>
  <c r="L1098" i="3" s="1"/>
  <c r="M1098" i="3" s="1"/>
  <c r="N1098" i="3" s="1"/>
  <c r="J1098" i="3"/>
  <c r="H1098" i="3"/>
  <c r="F1098" i="3"/>
  <c r="D1098" i="3"/>
  <c r="N1097" i="3"/>
  <c r="L1097" i="3"/>
  <c r="M1097" i="3" s="1"/>
  <c r="K1097" i="3"/>
  <c r="J1097" i="3"/>
  <c r="H1097" i="3"/>
  <c r="F1097" i="3"/>
  <c r="D1097" i="3"/>
  <c r="L1096" i="3"/>
  <c r="M1096" i="3" s="1"/>
  <c r="N1096" i="3" s="1"/>
  <c r="K1096" i="3"/>
  <c r="H1096" i="3"/>
  <c r="F1096" i="3"/>
  <c r="D1096" i="3"/>
  <c r="J1096" i="3" s="1"/>
  <c r="L1095" i="3"/>
  <c r="M1095" i="3" s="1"/>
  <c r="N1095" i="3" s="1"/>
  <c r="K1095" i="3"/>
  <c r="H1095" i="3"/>
  <c r="F1095" i="3"/>
  <c r="D1095" i="3"/>
  <c r="J1095" i="3" s="1"/>
  <c r="K1094" i="3"/>
  <c r="L1094" i="3" s="1"/>
  <c r="M1094" i="3" s="1"/>
  <c r="N1094" i="3" s="1"/>
  <c r="H1094" i="3"/>
  <c r="F1094" i="3"/>
  <c r="D1094" i="3"/>
  <c r="J1094" i="3" s="1"/>
  <c r="N1093" i="3"/>
  <c r="L1093" i="3"/>
  <c r="M1093" i="3" s="1"/>
  <c r="K1093" i="3"/>
  <c r="J1093" i="3"/>
  <c r="H1093" i="3"/>
  <c r="F1093" i="3"/>
  <c r="D1093" i="3"/>
  <c r="N1092" i="3"/>
  <c r="L1092" i="3"/>
  <c r="M1092" i="3" s="1"/>
  <c r="K1092" i="3"/>
  <c r="H1092" i="3"/>
  <c r="F1092" i="3"/>
  <c r="D1092" i="3"/>
  <c r="K1091" i="3"/>
  <c r="K1099" i="3" s="1"/>
  <c r="L1099" i="3" s="1"/>
  <c r="M1099" i="3" s="1"/>
  <c r="N1099" i="3" s="1"/>
  <c r="H1091" i="3"/>
  <c r="F1091" i="3"/>
  <c r="D1091" i="3"/>
  <c r="J1091" i="3" s="1"/>
  <c r="I1090" i="3"/>
  <c r="G1090" i="3"/>
  <c r="E1090" i="3"/>
  <c r="N1089" i="3"/>
  <c r="L1089" i="3"/>
  <c r="M1089" i="3" s="1"/>
  <c r="K1089" i="3"/>
  <c r="F1089" i="3"/>
  <c r="J1089" i="3" s="1"/>
  <c r="D1089" i="3"/>
  <c r="C1089" i="3"/>
  <c r="H1089" i="3" s="1"/>
  <c r="L1088" i="3"/>
  <c r="M1088" i="3" s="1"/>
  <c r="N1088" i="3" s="1"/>
  <c r="K1088" i="3"/>
  <c r="H1088" i="3"/>
  <c r="F1088" i="3"/>
  <c r="D1088" i="3"/>
  <c r="J1088" i="3" s="1"/>
  <c r="C1088" i="3"/>
  <c r="M1087" i="3"/>
  <c r="N1087" i="3" s="1"/>
  <c r="L1087" i="3"/>
  <c r="K1087" i="3"/>
  <c r="H1087" i="3"/>
  <c r="F1087" i="3"/>
  <c r="C1087" i="3"/>
  <c r="D1087" i="3" s="1"/>
  <c r="K1086" i="3"/>
  <c r="L1086" i="3" s="1"/>
  <c r="M1086" i="3" s="1"/>
  <c r="N1086" i="3" s="1"/>
  <c r="D1086" i="3"/>
  <c r="C1086" i="3"/>
  <c r="K1085" i="3"/>
  <c r="L1085" i="3" s="1"/>
  <c r="M1085" i="3" s="1"/>
  <c r="N1085" i="3" s="1"/>
  <c r="C1085" i="3"/>
  <c r="C1090" i="3" s="1"/>
  <c r="M1084" i="3"/>
  <c r="N1084" i="3" s="1"/>
  <c r="L1084" i="3"/>
  <c r="K1084" i="3"/>
  <c r="H1084" i="3"/>
  <c r="F1084" i="3"/>
  <c r="D1084" i="3"/>
  <c r="C1084" i="3"/>
  <c r="N1083" i="3"/>
  <c r="M1083" i="3"/>
  <c r="L1083" i="3"/>
  <c r="K1083" i="3"/>
  <c r="J1083" i="3"/>
  <c r="H1083" i="3"/>
  <c r="F1083" i="3"/>
  <c r="C1083" i="3"/>
  <c r="D1083" i="3" s="1"/>
  <c r="I1082" i="3"/>
  <c r="G1082" i="3"/>
  <c r="E1082" i="3"/>
  <c r="K1081" i="3"/>
  <c r="J1081" i="3"/>
  <c r="H1081" i="3"/>
  <c r="D1081" i="3"/>
  <c r="C1081" i="3"/>
  <c r="F1081" i="3" s="1"/>
  <c r="N1080" i="3"/>
  <c r="L1080" i="3"/>
  <c r="M1080" i="3" s="1"/>
  <c r="K1080" i="3"/>
  <c r="F1080" i="3"/>
  <c r="D1080" i="3"/>
  <c r="C1080" i="3"/>
  <c r="H1080" i="3" s="1"/>
  <c r="K1079" i="3"/>
  <c r="L1079" i="3" s="1"/>
  <c r="M1079" i="3" s="1"/>
  <c r="N1079" i="3" s="1"/>
  <c r="H1079" i="3"/>
  <c r="F1079" i="3"/>
  <c r="D1079" i="3"/>
  <c r="J1079" i="3" s="1"/>
  <c r="C1079" i="3"/>
  <c r="K1078" i="3"/>
  <c r="C1078" i="3"/>
  <c r="K1077" i="3"/>
  <c r="C1077" i="3"/>
  <c r="C1082" i="3" s="1"/>
  <c r="I1076" i="3"/>
  <c r="G1076" i="3"/>
  <c r="E1076" i="3"/>
  <c r="L1075" i="3"/>
  <c r="M1075" i="3" s="1"/>
  <c r="N1075" i="3" s="1"/>
  <c r="K1075" i="3"/>
  <c r="F1075" i="3"/>
  <c r="D1075" i="3"/>
  <c r="C1075" i="3"/>
  <c r="H1075" i="3" s="1"/>
  <c r="L1074" i="3"/>
  <c r="M1074" i="3" s="1"/>
  <c r="N1074" i="3" s="1"/>
  <c r="K1074" i="3"/>
  <c r="H1074" i="3"/>
  <c r="F1074" i="3"/>
  <c r="D1074" i="3"/>
  <c r="J1074" i="3" s="1"/>
  <c r="C1074" i="3"/>
  <c r="K1073" i="3"/>
  <c r="F1073" i="3"/>
  <c r="C1073" i="3"/>
  <c r="L1073" i="3" s="1"/>
  <c r="M1073" i="3" s="1"/>
  <c r="N1073" i="3" s="1"/>
  <c r="K1072" i="3"/>
  <c r="C1072" i="3"/>
  <c r="N1071" i="3"/>
  <c r="L1071" i="3"/>
  <c r="M1071" i="3" s="1"/>
  <c r="K1071" i="3"/>
  <c r="J1071" i="3"/>
  <c r="F1071" i="3"/>
  <c r="D1071" i="3"/>
  <c r="C1071" i="3"/>
  <c r="H1071" i="3" s="1"/>
  <c r="M1070" i="3"/>
  <c r="N1070" i="3" s="1"/>
  <c r="L1070" i="3"/>
  <c r="K1070" i="3"/>
  <c r="H1070" i="3"/>
  <c r="F1070" i="3"/>
  <c r="D1070" i="3"/>
  <c r="C1070" i="3"/>
  <c r="I1069" i="3"/>
  <c r="G1069" i="3"/>
  <c r="E1069" i="3"/>
  <c r="K1068" i="3"/>
  <c r="C1068" i="3"/>
  <c r="K1067" i="3"/>
  <c r="J1067" i="3"/>
  <c r="H1067" i="3"/>
  <c r="D1067" i="3"/>
  <c r="C1067" i="3"/>
  <c r="F1067" i="3" s="1"/>
  <c r="N1066" i="3"/>
  <c r="L1066" i="3"/>
  <c r="M1066" i="3" s="1"/>
  <c r="K1066" i="3"/>
  <c r="F1066" i="3"/>
  <c r="D1066" i="3"/>
  <c r="J1066" i="3" s="1"/>
  <c r="C1066" i="3"/>
  <c r="H1066" i="3" s="1"/>
  <c r="K1065" i="3"/>
  <c r="L1065" i="3" s="1"/>
  <c r="M1065" i="3" s="1"/>
  <c r="N1065" i="3" s="1"/>
  <c r="H1065" i="3"/>
  <c r="F1065" i="3"/>
  <c r="D1065" i="3"/>
  <c r="J1065" i="3" s="1"/>
  <c r="C1065" i="3"/>
  <c r="L1064" i="3"/>
  <c r="M1064" i="3" s="1"/>
  <c r="N1064" i="3" s="1"/>
  <c r="K1064" i="3"/>
  <c r="C1064" i="3"/>
  <c r="F1064" i="3" s="1"/>
  <c r="K1063" i="3"/>
  <c r="I1063" i="3"/>
  <c r="G1063" i="3"/>
  <c r="E1063" i="3"/>
  <c r="K1062" i="3"/>
  <c r="L1062" i="3" s="1"/>
  <c r="M1062" i="3" s="1"/>
  <c r="N1062" i="3" s="1"/>
  <c r="D1062" i="3"/>
  <c r="C1062" i="3"/>
  <c r="K1061" i="3"/>
  <c r="C1061" i="3"/>
  <c r="M1060" i="3"/>
  <c r="N1060" i="3" s="1"/>
  <c r="L1060" i="3"/>
  <c r="K1060" i="3"/>
  <c r="H1060" i="3"/>
  <c r="F1060" i="3"/>
  <c r="D1060" i="3"/>
  <c r="C1060" i="3"/>
  <c r="N1059" i="3"/>
  <c r="M1059" i="3"/>
  <c r="L1059" i="3"/>
  <c r="K1059" i="3"/>
  <c r="J1059" i="3"/>
  <c r="H1059" i="3"/>
  <c r="F1059" i="3"/>
  <c r="C1059" i="3"/>
  <c r="D1059" i="3" s="1"/>
  <c r="I1058" i="3"/>
  <c r="G1058" i="3"/>
  <c r="E1058" i="3"/>
  <c r="K1057" i="3"/>
  <c r="J1057" i="3"/>
  <c r="H1057" i="3"/>
  <c r="D1057" i="3"/>
  <c r="C1057" i="3"/>
  <c r="F1057" i="3" s="1"/>
  <c r="N1056" i="3"/>
  <c r="L1056" i="3"/>
  <c r="M1056" i="3" s="1"/>
  <c r="K1056" i="3"/>
  <c r="F1056" i="3"/>
  <c r="D1056" i="3"/>
  <c r="J1056" i="3" s="1"/>
  <c r="C1056" i="3"/>
  <c r="H1056" i="3" s="1"/>
  <c r="K1055" i="3"/>
  <c r="L1055" i="3" s="1"/>
  <c r="M1055" i="3" s="1"/>
  <c r="N1055" i="3" s="1"/>
  <c r="H1055" i="3"/>
  <c r="F1055" i="3"/>
  <c r="D1055" i="3"/>
  <c r="J1055" i="3" s="1"/>
  <c r="C1055" i="3"/>
  <c r="L1054" i="3"/>
  <c r="M1054" i="3" s="1"/>
  <c r="N1054" i="3" s="1"/>
  <c r="K1054" i="3"/>
  <c r="C1054" i="3"/>
  <c r="K1053" i="3"/>
  <c r="C1053" i="3"/>
  <c r="I1052" i="3"/>
  <c r="G1052" i="3"/>
  <c r="E1052" i="3"/>
  <c r="N1051" i="3"/>
  <c r="L1051" i="3"/>
  <c r="M1051" i="3" s="1"/>
  <c r="K1051" i="3"/>
  <c r="F1051" i="3"/>
  <c r="D1051" i="3"/>
  <c r="C1051" i="3"/>
  <c r="H1051" i="3" s="1"/>
  <c r="K1050" i="3"/>
  <c r="L1050" i="3" s="1"/>
  <c r="M1050" i="3" s="1"/>
  <c r="N1050" i="3" s="1"/>
  <c r="H1050" i="3"/>
  <c r="F1050" i="3"/>
  <c r="D1050" i="3"/>
  <c r="J1050" i="3" s="1"/>
  <c r="C1050" i="3"/>
  <c r="K1049" i="3"/>
  <c r="C1049" i="3"/>
  <c r="F1049" i="3" s="1"/>
  <c r="K1048" i="3"/>
  <c r="C1048" i="3"/>
  <c r="N1047" i="3"/>
  <c r="L1047" i="3"/>
  <c r="M1047" i="3" s="1"/>
  <c r="K1047" i="3"/>
  <c r="F1047" i="3"/>
  <c r="J1047" i="3" s="1"/>
  <c r="D1047" i="3"/>
  <c r="C1047" i="3"/>
  <c r="H1047" i="3" s="1"/>
  <c r="I1046" i="3"/>
  <c r="G1046" i="3"/>
  <c r="F1046" i="3" s="1"/>
  <c r="E1046" i="3"/>
  <c r="D1046" i="3" s="1"/>
  <c r="C1046" i="3"/>
  <c r="H1046" i="3" s="1"/>
  <c r="M1045" i="3"/>
  <c r="N1045" i="3" s="1"/>
  <c r="L1045" i="3"/>
  <c r="K1045" i="3"/>
  <c r="H1045" i="3"/>
  <c r="F1045" i="3"/>
  <c r="D1045" i="3"/>
  <c r="C1045" i="3"/>
  <c r="N1044" i="3"/>
  <c r="M1044" i="3"/>
  <c r="L1044" i="3"/>
  <c r="K1044" i="3"/>
  <c r="J1044" i="3"/>
  <c r="H1044" i="3"/>
  <c r="F1044" i="3"/>
  <c r="C1044" i="3"/>
  <c r="D1044" i="3" s="1"/>
  <c r="K1043" i="3"/>
  <c r="H1043" i="3"/>
  <c r="D1043" i="3"/>
  <c r="C1043" i="3"/>
  <c r="F1043" i="3" s="1"/>
  <c r="K1042" i="3"/>
  <c r="L1042" i="3" s="1"/>
  <c r="M1042" i="3" s="1"/>
  <c r="N1042" i="3" s="1"/>
  <c r="D1042" i="3"/>
  <c r="C1042" i="3"/>
  <c r="K1041" i="3"/>
  <c r="H1041" i="3"/>
  <c r="F1041" i="3"/>
  <c r="D1041" i="3"/>
  <c r="C1041" i="3"/>
  <c r="I1040" i="3"/>
  <c r="G1040" i="3"/>
  <c r="E1040" i="3"/>
  <c r="L1039" i="3"/>
  <c r="M1039" i="3" s="1"/>
  <c r="N1039" i="3" s="1"/>
  <c r="K1039" i="3"/>
  <c r="H1039" i="3"/>
  <c r="F1039" i="3"/>
  <c r="C1039" i="3"/>
  <c r="D1039" i="3" s="1"/>
  <c r="J1039" i="3" s="1"/>
  <c r="K1038" i="3"/>
  <c r="C1038" i="3"/>
  <c r="K1037" i="3"/>
  <c r="L1037" i="3" s="1"/>
  <c r="M1037" i="3" s="1"/>
  <c r="N1037" i="3" s="1"/>
  <c r="C1037" i="3"/>
  <c r="M1036" i="3"/>
  <c r="N1036" i="3" s="1"/>
  <c r="L1036" i="3"/>
  <c r="K1036" i="3"/>
  <c r="H1036" i="3"/>
  <c r="F1036" i="3"/>
  <c r="D1036" i="3"/>
  <c r="C1036" i="3"/>
  <c r="M1035" i="3"/>
  <c r="N1035" i="3" s="1"/>
  <c r="L1035" i="3"/>
  <c r="K1035" i="3"/>
  <c r="H1035" i="3"/>
  <c r="J1035" i="3" s="1"/>
  <c r="F1035" i="3"/>
  <c r="C1035" i="3"/>
  <c r="D1035" i="3" s="1"/>
  <c r="K1034" i="3"/>
  <c r="H1034" i="3"/>
  <c r="D1034" i="3"/>
  <c r="C1034" i="3"/>
  <c r="F1034" i="3" s="1"/>
  <c r="L1033" i="3"/>
  <c r="M1033" i="3" s="1"/>
  <c r="N1033" i="3" s="1"/>
  <c r="K1033" i="3"/>
  <c r="C1033" i="3"/>
  <c r="K1032" i="3"/>
  <c r="H1032" i="3"/>
  <c r="F1032" i="3"/>
  <c r="D1032" i="3"/>
  <c r="C1032" i="3"/>
  <c r="C1040" i="3" s="1"/>
  <c r="F1040" i="3" s="1"/>
  <c r="I1031" i="3"/>
  <c r="G1031" i="3"/>
  <c r="E1031" i="3"/>
  <c r="L1030" i="3"/>
  <c r="M1030" i="3" s="1"/>
  <c r="N1030" i="3" s="1"/>
  <c r="K1030" i="3"/>
  <c r="H1030" i="3"/>
  <c r="F1030" i="3"/>
  <c r="C1030" i="3"/>
  <c r="D1030" i="3" s="1"/>
  <c r="J1030" i="3" s="1"/>
  <c r="K1029" i="3"/>
  <c r="C1029" i="3"/>
  <c r="K1028" i="3"/>
  <c r="C1028" i="3"/>
  <c r="M1027" i="3"/>
  <c r="N1027" i="3" s="1"/>
  <c r="L1027" i="3"/>
  <c r="K1027" i="3"/>
  <c r="H1027" i="3"/>
  <c r="F1027" i="3"/>
  <c r="D1027" i="3"/>
  <c r="C1027" i="3"/>
  <c r="M1026" i="3"/>
  <c r="N1026" i="3" s="1"/>
  <c r="L1026" i="3"/>
  <c r="K1026" i="3"/>
  <c r="H1026" i="3"/>
  <c r="J1026" i="3" s="1"/>
  <c r="F1026" i="3"/>
  <c r="C1026" i="3"/>
  <c r="D1026" i="3" s="1"/>
  <c r="K1025" i="3"/>
  <c r="H1025" i="3"/>
  <c r="D1025" i="3"/>
  <c r="J1025" i="3" s="1"/>
  <c r="C1025" i="3"/>
  <c r="F1025" i="3" s="1"/>
  <c r="K1024" i="3"/>
  <c r="C1024" i="3"/>
  <c r="I1023" i="3"/>
  <c r="H1023" i="3" s="1"/>
  <c r="G1023" i="3"/>
  <c r="E1023" i="3"/>
  <c r="D1023" i="3" s="1"/>
  <c r="C1023" i="3"/>
  <c r="K1022" i="3"/>
  <c r="L1022" i="3" s="1"/>
  <c r="M1022" i="3" s="1"/>
  <c r="N1022" i="3" s="1"/>
  <c r="H1022" i="3"/>
  <c r="F1022" i="3"/>
  <c r="D1022" i="3"/>
  <c r="J1022" i="3" s="1"/>
  <c r="M1021" i="3"/>
  <c r="N1021" i="3" s="1"/>
  <c r="L1021" i="3"/>
  <c r="K1021" i="3"/>
  <c r="H1021" i="3"/>
  <c r="F1021" i="3"/>
  <c r="D1021" i="3"/>
  <c r="K1020" i="3"/>
  <c r="K1023" i="3" s="1"/>
  <c r="L1023" i="3" s="1"/>
  <c r="M1023" i="3" s="1"/>
  <c r="N1023" i="3" s="1"/>
  <c r="H1020" i="3"/>
  <c r="F1020" i="3"/>
  <c r="D1020" i="3"/>
  <c r="J1020" i="3" s="1"/>
  <c r="M1019" i="3"/>
  <c r="N1019" i="3" s="1"/>
  <c r="L1019" i="3"/>
  <c r="K1019" i="3"/>
  <c r="H1019" i="3"/>
  <c r="F1019" i="3"/>
  <c r="D1019" i="3"/>
  <c r="L1018" i="3"/>
  <c r="M1018" i="3" s="1"/>
  <c r="N1018" i="3" s="1"/>
  <c r="K1018" i="3"/>
  <c r="H1018" i="3"/>
  <c r="F1018" i="3"/>
  <c r="D1018" i="3"/>
  <c r="J1018" i="3" s="1"/>
  <c r="M1017" i="3"/>
  <c r="N1017" i="3" s="1"/>
  <c r="L1017" i="3"/>
  <c r="K1017" i="3"/>
  <c r="H1017" i="3"/>
  <c r="F1017" i="3"/>
  <c r="D1017" i="3"/>
  <c r="I1016" i="3"/>
  <c r="G1016" i="3"/>
  <c r="E1016" i="3"/>
  <c r="M1015" i="3"/>
  <c r="N1015" i="3" s="1"/>
  <c r="L1015" i="3"/>
  <c r="K1015" i="3"/>
  <c r="H1015" i="3"/>
  <c r="F1015" i="3"/>
  <c r="D1015" i="3"/>
  <c r="C1015" i="3"/>
  <c r="M1014" i="3"/>
  <c r="N1014" i="3" s="1"/>
  <c r="L1014" i="3"/>
  <c r="K1014" i="3"/>
  <c r="H1014" i="3"/>
  <c r="F1014" i="3"/>
  <c r="C1014" i="3"/>
  <c r="D1014" i="3" s="1"/>
  <c r="K1013" i="3"/>
  <c r="L1013" i="3" s="1"/>
  <c r="M1013" i="3" s="1"/>
  <c r="N1013" i="3" s="1"/>
  <c r="D1013" i="3"/>
  <c r="C1013" i="3"/>
  <c r="K1012" i="3"/>
  <c r="C1012" i="3"/>
  <c r="M1011" i="3"/>
  <c r="N1011" i="3" s="1"/>
  <c r="L1011" i="3"/>
  <c r="K1011" i="3"/>
  <c r="H1011" i="3"/>
  <c r="F1011" i="3"/>
  <c r="D1011" i="3"/>
  <c r="C1011" i="3"/>
  <c r="N1010" i="3"/>
  <c r="M1010" i="3"/>
  <c r="L1010" i="3"/>
  <c r="K1010" i="3"/>
  <c r="J1010" i="3"/>
  <c r="H1010" i="3"/>
  <c r="F1010" i="3"/>
  <c r="C1010" i="3"/>
  <c r="D1010" i="3" s="1"/>
  <c r="I1009" i="3"/>
  <c r="G1009" i="3"/>
  <c r="E1009" i="3"/>
  <c r="K1008" i="3"/>
  <c r="J1008" i="3"/>
  <c r="H1008" i="3"/>
  <c r="D1008" i="3"/>
  <c r="C1008" i="3"/>
  <c r="F1008" i="3" s="1"/>
  <c r="N1007" i="3"/>
  <c r="L1007" i="3"/>
  <c r="M1007" i="3" s="1"/>
  <c r="K1007" i="3"/>
  <c r="F1007" i="3"/>
  <c r="D1007" i="3"/>
  <c r="J1007" i="3" s="1"/>
  <c r="C1007" i="3"/>
  <c r="H1007" i="3" s="1"/>
  <c r="K1006" i="3"/>
  <c r="L1006" i="3" s="1"/>
  <c r="M1006" i="3" s="1"/>
  <c r="N1006" i="3" s="1"/>
  <c r="H1006" i="3"/>
  <c r="F1006" i="3"/>
  <c r="D1006" i="3"/>
  <c r="J1006" i="3" s="1"/>
  <c r="C1006" i="3"/>
  <c r="L1005" i="3"/>
  <c r="M1005" i="3" s="1"/>
  <c r="N1005" i="3" s="1"/>
  <c r="K1005" i="3"/>
  <c r="C1005" i="3"/>
  <c r="K1004" i="3"/>
  <c r="C1004" i="3"/>
  <c r="I1003" i="3"/>
  <c r="G1003" i="3"/>
  <c r="E1003" i="3"/>
  <c r="N1002" i="3"/>
  <c r="L1002" i="3"/>
  <c r="M1002" i="3" s="1"/>
  <c r="K1002" i="3"/>
  <c r="F1002" i="3"/>
  <c r="D1002" i="3"/>
  <c r="C1002" i="3"/>
  <c r="H1002" i="3" s="1"/>
  <c r="K1001" i="3"/>
  <c r="L1001" i="3" s="1"/>
  <c r="M1001" i="3" s="1"/>
  <c r="N1001" i="3" s="1"/>
  <c r="H1001" i="3"/>
  <c r="F1001" i="3"/>
  <c r="D1001" i="3"/>
  <c r="J1001" i="3" s="1"/>
  <c r="C1001" i="3"/>
  <c r="K1000" i="3"/>
  <c r="C1000" i="3"/>
  <c r="K999" i="3"/>
  <c r="C999" i="3"/>
  <c r="I998" i="3"/>
  <c r="G998" i="3"/>
  <c r="E998" i="3"/>
  <c r="L997" i="3"/>
  <c r="M997" i="3" s="1"/>
  <c r="N997" i="3" s="1"/>
  <c r="K997" i="3"/>
  <c r="F997" i="3"/>
  <c r="D997" i="3"/>
  <c r="C997" i="3"/>
  <c r="H997" i="3" s="1"/>
  <c r="L996" i="3"/>
  <c r="M996" i="3" s="1"/>
  <c r="N996" i="3" s="1"/>
  <c r="K996" i="3"/>
  <c r="H996" i="3"/>
  <c r="F996" i="3"/>
  <c r="D996" i="3"/>
  <c r="J996" i="3" s="1"/>
  <c r="C996" i="3"/>
  <c r="K995" i="3"/>
  <c r="F995" i="3"/>
  <c r="C995" i="3"/>
  <c r="L995" i="3" s="1"/>
  <c r="M995" i="3" s="1"/>
  <c r="N995" i="3" s="1"/>
  <c r="K994" i="3"/>
  <c r="C994" i="3"/>
  <c r="N993" i="3"/>
  <c r="L993" i="3"/>
  <c r="M993" i="3" s="1"/>
  <c r="K993" i="3"/>
  <c r="K998" i="3" s="1"/>
  <c r="J993" i="3"/>
  <c r="F993" i="3"/>
  <c r="D993" i="3"/>
  <c r="C993" i="3"/>
  <c r="H993" i="3" s="1"/>
  <c r="I992" i="3"/>
  <c r="G992" i="3"/>
  <c r="E992" i="3"/>
  <c r="M991" i="3"/>
  <c r="N991" i="3" s="1"/>
  <c r="L991" i="3"/>
  <c r="K991" i="3"/>
  <c r="H991" i="3"/>
  <c r="F991" i="3"/>
  <c r="D991" i="3"/>
  <c r="C991" i="3"/>
  <c r="M990" i="3"/>
  <c r="N990" i="3" s="1"/>
  <c r="L990" i="3"/>
  <c r="K990" i="3"/>
  <c r="H990" i="3"/>
  <c r="J990" i="3" s="1"/>
  <c r="F990" i="3"/>
  <c r="C990" i="3"/>
  <c r="D990" i="3" s="1"/>
  <c r="K989" i="3"/>
  <c r="H989" i="3"/>
  <c r="D989" i="3"/>
  <c r="C989" i="3"/>
  <c r="F989" i="3" s="1"/>
  <c r="L988" i="3"/>
  <c r="M988" i="3" s="1"/>
  <c r="N988" i="3" s="1"/>
  <c r="K988" i="3"/>
  <c r="C988" i="3"/>
  <c r="C992" i="3" s="1"/>
  <c r="H992" i="3" s="1"/>
  <c r="K987" i="3"/>
  <c r="H987" i="3"/>
  <c r="F987" i="3"/>
  <c r="D987" i="3"/>
  <c r="C987" i="3"/>
  <c r="I986" i="3"/>
  <c r="G986" i="3"/>
  <c r="E986" i="3"/>
  <c r="L985" i="3"/>
  <c r="M985" i="3" s="1"/>
  <c r="N985" i="3" s="1"/>
  <c r="K985" i="3"/>
  <c r="H985" i="3"/>
  <c r="F985" i="3"/>
  <c r="C985" i="3"/>
  <c r="D985" i="3" s="1"/>
  <c r="J985" i="3" s="1"/>
  <c r="K984" i="3"/>
  <c r="C984" i="3"/>
  <c r="K983" i="3"/>
  <c r="C983" i="3"/>
  <c r="M982" i="3"/>
  <c r="N982" i="3" s="1"/>
  <c r="L982" i="3"/>
  <c r="K982" i="3"/>
  <c r="H982" i="3"/>
  <c r="F982" i="3"/>
  <c r="D982" i="3"/>
  <c r="C982" i="3"/>
  <c r="M981" i="3"/>
  <c r="N981" i="3" s="1"/>
  <c r="L981" i="3"/>
  <c r="K981" i="3"/>
  <c r="H981" i="3"/>
  <c r="J981" i="3" s="1"/>
  <c r="F981" i="3"/>
  <c r="C981" i="3"/>
  <c r="D981" i="3" s="1"/>
  <c r="K980" i="3"/>
  <c r="H980" i="3"/>
  <c r="D980" i="3"/>
  <c r="J980" i="3" s="1"/>
  <c r="C980" i="3"/>
  <c r="F980" i="3" s="1"/>
  <c r="K979" i="3"/>
  <c r="C979" i="3"/>
  <c r="D979" i="3" s="1"/>
  <c r="I978" i="3"/>
  <c r="G978" i="3"/>
  <c r="E978" i="3"/>
  <c r="K977" i="3"/>
  <c r="L977" i="3" s="1"/>
  <c r="M977" i="3" s="1"/>
  <c r="N977" i="3" s="1"/>
  <c r="H977" i="3"/>
  <c r="F977" i="3"/>
  <c r="D977" i="3"/>
  <c r="J977" i="3" s="1"/>
  <c r="C977" i="3"/>
  <c r="L976" i="3"/>
  <c r="M976" i="3" s="1"/>
  <c r="N976" i="3" s="1"/>
  <c r="K976" i="3"/>
  <c r="C976" i="3"/>
  <c r="K975" i="3"/>
  <c r="L975" i="3" s="1"/>
  <c r="M975" i="3" s="1"/>
  <c r="N975" i="3" s="1"/>
  <c r="C975" i="3"/>
  <c r="N974" i="3"/>
  <c r="L974" i="3"/>
  <c r="M974" i="3" s="1"/>
  <c r="K974" i="3"/>
  <c r="F974" i="3"/>
  <c r="J974" i="3" s="1"/>
  <c r="D974" i="3"/>
  <c r="C974" i="3"/>
  <c r="H974" i="3" s="1"/>
  <c r="I973" i="3"/>
  <c r="G973" i="3"/>
  <c r="E973" i="3"/>
  <c r="C973" i="3"/>
  <c r="H973" i="3" s="1"/>
  <c r="M972" i="3"/>
  <c r="N972" i="3" s="1"/>
  <c r="L972" i="3"/>
  <c r="K972" i="3"/>
  <c r="H972" i="3"/>
  <c r="F972" i="3"/>
  <c r="D972" i="3"/>
  <c r="C972" i="3"/>
  <c r="N971" i="3"/>
  <c r="M971" i="3"/>
  <c r="L971" i="3"/>
  <c r="K971" i="3"/>
  <c r="J971" i="3"/>
  <c r="H971" i="3"/>
  <c r="F971" i="3"/>
  <c r="C971" i="3"/>
  <c r="D971" i="3" s="1"/>
  <c r="K970" i="3"/>
  <c r="H970" i="3"/>
  <c r="D970" i="3"/>
  <c r="J970" i="3" s="1"/>
  <c r="C970" i="3"/>
  <c r="F970" i="3" s="1"/>
  <c r="K969" i="3"/>
  <c r="K973" i="3" s="1"/>
  <c r="L973" i="3" s="1"/>
  <c r="M973" i="3" s="1"/>
  <c r="N973" i="3" s="1"/>
  <c r="D969" i="3"/>
  <c r="C969" i="3"/>
  <c r="I968" i="3"/>
  <c r="G968" i="3"/>
  <c r="E968" i="3"/>
  <c r="K967" i="3"/>
  <c r="L967" i="3" s="1"/>
  <c r="M967" i="3" s="1"/>
  <c r="N967" i="3" s="1"/>
  <c r="H967" i="3"/>
  <c r="F967" i="3"/>
  <c r="D967" i="3"/>
  <c r="J967" i="3" s="1"/>
  <c r="C967" i="3"/>
  <c r="K966" i="3"/>
  <c r="C966" i="3"/>
  <c r="K965" i="3"/>
  <c r="C965" i="3"/>
  <c r="N964" i="3"/>
  <c r="L964" i="3"/>
  <c r="M964" i="3" s="1"/>
  <c r="K964" i="3"/>
  <c r="F964" i="3"/>
  <c r="J964" i="3" s="1"/>
  <c r="D964" i="3"/>
  <c r="C964" i="3"/>
  <c r="H964" i="3" s="1"/>
  <c r="L963" i="3"/>
  <c r="M963" i="3" s="1"/>
  <c r="N963" i="3" s="1"/>
  <c r="K963" i="3"/>
  <c r="H963" i="3"/>
  <c r="F963" i="3"/>
  <c r="D963" i="3"/>
  <c r="J963" i="3" s="1"/>
  <c r="C963" i="3"/>
  <c r="L962" i="3"/>
  <c r="M962" i="3" s="1"/>
  <c r="N962" i="3" s="1"/>
  <c r="K962" i="3"/>
  <c r="H962" i="3"/>
  <c r="F962" i="3"/>
  <c r="C962" i="3"/>
  <c r="D962" i="3" s="1"/>
  <c r="J962" i="3" s="1"/>
  <c r="K961" i="3"/>
  <c r="K968" i="3" s="1"/>
  <c r="C961" i="3"/>
  <c r="I960" i="3"/>
  <c r="G960" i="3"/>
  <c r="E960" i="3"/>
  <c r="N959" i="3"/>
  <c r="L959" i="3"/>
  <c r="M959" i="3" s="1"/>
  <c r="K959" i="3"/>
  <c r="F959" i="3"/>
  <c r="J959" i="3" s="1"/>
  <c r="D959" i="3"/>
  <c r="C959" i="3"/>
  <c r="H959" i="3" s="1"/>
  <c r="L958" i="3"/>
  <c r="M958" i="3" s="1"/>
  <c r="N958" i="3" s="1"/>
  <c r="K958" i="3"/>
  <c r="H958" i="3"/>
  <c r="F958" i="3"/>
  <c r="D958" i="3"/>
  <c r="J958" i="3" s="1"/>
  <c r="C958" i="3"/>
  <c r="M957" i="3"/>
  <c r="N957" i="3" s="1"/>
  <c r="L957" i="3"/>
  <c r="K957" i="3"/>
  <c r="H957" i="3"/>
  <c r="F957" i="3"/>
  <c r="C957" i="3"/>
  <c r="D957" i="3" s="1"/>
  <c r="K956" i="3"/>
  <c r="L956" i="3" s="1"/>
  <c r="M956" i="3" s="1"/>
  <c r="N956" i="3" s="1"/>
  <c r="D956" i="3"/>
  <c r="C956" i="3"/>
  <c r="I955" i="3"/>
  <c r="G955" i="3"/>
  <c r="E955" i="3"/>
  <c r="N954" i="3"/>
  <c r="L954" i="3"/>
  <c r="M954" i="3" s="1"/>
  <c r="K954" i="3"/>
  <c r="J954" i="3"/>
  <c r="F954" i="3"/>
  <c r="D954" i="3"/>
  <c r="C954" i="3"/>
  <c r="H954" i="3" s="1"/>
  <c r="M953" i="3"/>
  <c r="N953" i="3" s="1"/>
  <c r="L953" i="3"/>
  <c r="K953" i="3"/>
  <c r="H953" i="3"/>
  <c r="F953" i="3"/>
  <c r="D953" i="3"/>
  <c r="C953" i="3"/>
  <c r="M952" i="3"/>
  <c r="N952" i="3" s="1"/>
  <c r="L952" i="3"/>
  <c r="K952" i="3"/>
  <c r="H952" i="3"/>
  <c r="F952" i="3"/>
  <c r="C952" i="3"/>
  <c r="D952" i="3" s="1"/>
  <c r="K951" i="3"/>
  <c r="L951" i="3" s="1"/>
  <c r="M951" i="3" s="1"/>
  <c r="N951" i="3" s="1"/>
  <c r="D951" i="3"/>
  <c r="C951" i="3"/>
  <c r="I950" i="3"/>
  <c r="G950" i="3"/>
  <c r="E950" i="3"/>
  <c r="N949" i="3"/>
  <c r="L949" i="3"/>
  <c r="M949" i="3" s="1"/>
  <c r="K949" i="3"/>
  <c r="J949" i="3"/>
  <c r="F949" i="3"/>
  <c r="D949" i="3"/>
  <c r="C949" i="3"/>
  <c r="H949" i="3" s="1"/>
  <c r="M948" i="3"/>
  <c r="N948" i="3" s="1"/>
  <c r="L948" i="3"/>
  <c r="K948" i="3"/>
  <c r="H948" i="3"/>
  <c r="F948" i="3"/>
  <c r="D948" i="3"/>
  <c r="C948" i="3"/>
  <c r="L947" i="3"/>
  <c r="M947" i="3" s="1"/>
  <c r="N947" i="3" s="1"/>
  <c r="K947" i="3"/>
  <c r="H947" i="3"/>
  <c r="F947" i="3"/>
  <c r="C947" i="3"/>
  <c r="D947" i="3" s="1"/>
  <c r="J947" i="3" s="1"/>
  <c r="K946" i="3"/>
  <c r="C946" i="3"/>
  <c r="K945" i="3"/>
  <c r="G945" i="3"/>
  <c r="E945" i="3"/>
  <c r="K944" i="3"/>
  <c r="C944" i="3"/>
  <c r="N943" i="3"/>
  <c r="L943" i="3"/>
  <c r="M943" i="3" s="1"/>
  <c r="K943" i="3"/>
  <c r="J943" i="3"/>
  <c r="F943" i="3"/>
  <c r="D943" i="3"/>
  <c r="C943" i="3"/>
  <c r="H943" i="3" s="1"/>
  <c r="M942" i="3"/>
  <c r="N942" i="3" s="1"/>
  <c r="L942" i="3"/>
  <c r="K942" i="3"/>
  <c r="H942" i="3"/>
  <c r="F942" i="3"/>
  <c r="D942" i="3"/>
  <c r="C942" i="3"/>
  <c r="L941" i="3"/>
  <c r="M941" i="3" s="1"/>
  <c r="N941" i="3" s="1"/>
  <c r="K941" i="3"/>
  <c r="H941" i="3"/>
  <c r="F941" i="3"/>
  <c r="C941" i="3"/>
  <c r="D941" i="3" s="1"/>
  <c r="J941" i="3" s="1"/>
  <c r="I940" i="3"/>
  <c r="G940" i="3"/>
  <c r="E940" i="3"/>
  <c r="K939" i="3"/>
  <c r="H939" i="3"/>
  <c r="D939" i="3"/>
  <c r="J939" i="3" s="1"/>
  <c r="C939" i="3"/>
  <c r="F939" i="3" s="1"/>
  <c r="K938" i="3"/>
  <c r="C938" i="3"/>
  <c r="D938" i="3" s="1"/>
  <c r="K937" i="3"/>
  <c r="L937" i="3" s="1"/>
  <c r="M937" i="3" s="1"/>
  <c r="N937" i="3" s="1"/>
  <c r="H937" i="3"/>
  <c r="F937" i="3"/>
  <c r="D937" i="3"/>
  <c r="C937" i="3"/>
  <c r="K936" i="3"/>
  <c r="C936" i="3"/>
  <c r="I935" i="3"/>
  <c r="H935" i="3" s="1"/>
  <c r="G935" i="3"/>
  <c r="E935" i="3"/>
  <c r="C935" i="3"/>
  <c r="K934" i="3"/>
  <c r="L934" i="3" s="1"/>
  <c r="M934" i="3" s="1"/>
  <c r="N934" i="3" s="1"/>
  <c r="C934" i="3"/>
  <c r="N933" i="3"/>
  <c r="L933" i="3"/>
  <c r="M933" i="3" s="1"/>
  <c r="K933" i="3"/>
  <c r="F933" i="3"/>
  <c r="J933" i="3" s="1"/>
  <c r="D933" i="3"/>
  <c r="C933" i="3"/>
  <c r="H933" i="3" s="1"/>
  <c r="L932" i="3"/>
  <c r="M932" i="3" s="1"/>
  <c r="N932" i="3" s="1"/>
  <c r="K932" i="3"/>
  <c r="K935" i="3" s="1"/>
  <c r="L935" i="3" s="1"/>
  <c r="M935" i="3" s="1"/>
  <c r="N935" i="3" s="1"/>
  <c r="H932" i="3"/>
  <c r="F932" i="3"/>
  <c r="D932" i="3"/>
  <c r="J932" i="3" s="1"/>
  <c r="C932" i="3"/>
  <c r="I931" i="3"/>
  <c r="G931" i="3"/>
  <c r="E931" i="3"/>
  <c r="K930" i="3"/>
  <c r="C930" i="3"/>
  <c r="K929" i="3"/>
  <c r="H929" i="3"/>
  <c r="J929" i="3" s="1"/>
  <c r="D929" i="3"/>
  <c r="C929" i="3"/>
  <c r="F929" i="3" s="1"/>
  <c r="L928" i="3"/>
  <c r="M928" i="3" s="1"/>
  <c r="N928" i="3" s="1"/>
  <c r="K928" i="3"/>
  <c r="F928" i="3"/>
  <c r="D928" i="3"/>
  <c r="C928" i="3"/>
  <c r="H928" i="3" s="1"/>
  <c r="L927" i="3"/>
  <c r="M927" i="3" s="1"/>
  <c r="N927" i="3" s="1"/>
  <c r="K927" i="3"/>
  <c r="K931" i="3" s="1"/>
  <c r="H927" i="3"/>
  <c r="F927" i="3"/>
  <c r="D927" i="3"/>
  <c r="J927" i="3" s="1"/>
  <c r="C927" i="3"/>
  <c r="I926" i="3"/>
  <c r="G926" i="3"/>
  <c r="E926" i="3"/>
  <c r="N925" i="3"/>
  <c r="M925" i="3"/>
  <c r="L925" i="3"/>
  <c r="K925" i="3"/>
  <c r="J925" i="3"/>
  <c r="H925" i="3"/>
  <c r="F925" i="3"/>
  <c r="C925" i="3"/>
  <c r="D925" i="3" s="1"/>
  <c r="K924" i="3"/>
  <c r="H924" i="3"/>
  <c r="D924" i="3"/>
  <c r="J924" i="3" s="1"/>
  <c r="C924" i="3"/>
  <c r="F924" i="3" s="1"/>
  <c r="K923" i="3"/>
  <c r="L923" i="3" s="1"/>
  <c r="M923" i="3" s="1"/>
  <c r="N923" i="3" s="1"/>
  <c r="D923" i="3"/>
  <c r="C923" i="3"/>
  <c r="K922" i="3"/>
  <c r="L922" i="3" s="1"/>
  <c r="M922" i="3" s="1"/>
  <c r="N922" i="3" s="1"/>
  <c r="H922" i="3"/>
  <c r="F922" i="3"/>
  <c r="D922" i="3"/>
  <c r="C922" i="3"/>
  <c r="K921" i="3"/>
  <c r="C921" i="3"/>
  <c r="K920" i="3"/>
  <c r="H920" i="3"/>
  <c r="D920" i="3"/>
  <c r="C920" i="3"/>
  <c r="I919" i="3"/>
  <c r="G919" i="3"/>
  <c r="E919" i="3"/>
  <c r="L918" i="3"/>
  <c r="M918" i="3" s="1"/>
  <c r="N918" i="3" s="1"/>
  <c r="K918" i="3"/>
  <c r="C918" i="3"/>
  <c r="K917" i="3"/>
  <c r="H917" i="3"/>
  <c r="F917" i="3"/>
  <c r="D917" i="3"/>
  <c r="C917" i="3"/>
  <c r="K916" i="3"/>
  <c r="C916" i="3"/>
  <c r="K915" i="3"/>
  <c r="H915" i="3"/>
  <c r="J915" i="3" s="1"/>
  <c r="D915" i="3"/>
  <c r="C915" i="3"/>
  <c r="F915" i="3" s="1"/>
  <c r="I914" i="3"/>
  <c r="G914" i="3"/>
  <c r="E914" i="3"/>
  <c r="K913" i="3"/>
  <c r="L913" i="3" s="1"/>
  <c r="M913" i="3" s="1"/>
  <c r="N913" i="3" s="1"/>
  <c r="D913" i="3"/>
  <c r="C913" i="3"/>
  <c r="K912" i="3"/>
  <c r="H912" i="3"/>
  <c r="F912" i="3"/>
  <c r="D912" i="3"/>
  <c r="C912" i="3"/>
  <c r="K911" i="3"/>
  <c r="C911" i="3"/>
  <c r="I910" i="3"/>
  <c r="G910" i="3"/>
  <c r="E910" i="3"/>
  <c r="C910" i="3"/>
  <c r="K909" i="3"/>
  <c r="C909" i="3"/>
  <c r="N908" i="3"/>
  <c r="L908" i="3"/>
  <c r="M908" i="3" s="1"/>
  <c r="K908" i="3"/>
  <c r="F908" i="3"/>
  <c r="J908" i="3" s="1"/>
  <c r="D908" i="3"/>
  <c r="C908" i="3"/>
  <c r="H908" i="3" s="1"/>
  <c r="L907" i="3"/>
  <c r="M907" i="3" s="1"/>
  <c r="N907" i="3" s="1"/>
  <c r="K907" i="3"/>
  <c r="H907" i="3"/>
  <c r="F907" i="3"/>
  <c r="D907" i="3"/>
  <c r="J907" i="3" s="1"/>
  <c r="C907" i="3"/>
  <c r="L906" i="3"/>
  <c r="M906" i="3" s="1"/>
  <c r="N906" i="3" s="1"/>
  <c r="K906" i="3"/>
  <c r="H906" i="3"/>
  <c r="F906" i="3"/>
  <c r="C906" i="3"/>
  <c r="D906" i="3" s="1"/>
  <c r="J906" i="3" s="1"/>
  <c r="K905" i="3"/>
  <c r="C905" i="3"/>
  <c r="K904" i="3"/>
  <c r="L904" i="3" s="1"/>
  <c r="M904" i="3" s="1"/>
  <c r="N904" i="3" s="1"/>
  <c r="I904" i="3"/>
  <c r="G904" i="3"/>
  <c r="F904" i="3"/>
  <c r="E904" i="3"/>
  <c r="C904" i="3"/>
  <c r="N903" i="3"/>
  <c r="L903" i="3"/>
  <c r="M903" i="3" s="1"/>
  <c r="K903" i="3"/>
  <c r="F903" i="3"/>
  <c r="J903" i="3" s="1"/>
  <c r="D903" i="3"/>
  <c r="C903" i="3"/>
  <c r="H903" i="3" s="1"/>
  <c r="L902" i="3"/>
  <c r="M902" i="3" s="1"/>
  <c r="N902" i="3" s="1"/>
  <c r="K902" i="3"/>
  <c r="H902" i="3"/>
  <c r="F902" i="3"/>
  <c r="D902" i="3"/>
  <c r="J902" i="3" s="1"/>
  <c r="C902" i="3"/>
  <c r="M901" i="3"/>
  <c r="N901" i="3" s="1"/>
  <c r="L901" i="3"/>
  <c r="K901" i="3"/>
  <c r="H901" i="3"/>
  <c r="F901" i="3"/>
  <c r="D901" i="3"/>
  <c r="L900" i="3"/>
  <c r="M900" i="3" s="1"/>
  <c r="N900" i="3" s="1"/>
  <c r="I900" i="3"/>
  <c r="G900" i="3"/>
  <c r="E900" i="3"/>
  <c r="K899" i="3"/>
  <c r="C899" i="3"/>
  <c r="K898" i="3"/>
  <c r="J898" i="3"/>
  <c r="H898" i="3"/>
  <c r="D898" i="3"/>
  <c r="C898" i="3"/>
  <c r="F898" i="3" s="1"/>
  <c r="N897" i="3"/>
  <c r="L897" i="3"/>
  <c r="M897" i="3" s="1"/>
  <c r="K897" i="3"/>
  <c r="F897" i="3"/>
  <c r="D897" i="3"/>
  <c r="J897" i="3" s="1"/>
  <c r="C897" i="3"/>
  <c r="H897" i="3" s="1"/>
  <c r="K896" i="3"/>
  <c r="K900" i="3" s="1"/>
  <c r="H896" i="3"/>
  <c r="F896" i="3"/>
  <c r="D896" i="3"/>
  <c r="J896" i="3" s="1"/>
  <c r="C896" i="3"/>
  <c r="C900" i="3" s="1"/>
  <c r="F900" i="3" s="1"/>
  <c r="I895" i="3"/>
  <c r="G895" i="3"/>
  <c r="E895" i="3"/>
  <c r="M894" i="3"/>
  <c r="N894" i="3" s="1"/>
  <c r="L894" i="3"/>
  <c r="K894" i="3"/>
  <c r="H894" i="3"/>
  <c r="J894" i="3" s="1"/>
  <c r="F894" i="3"/>
  <c r="C894" i="3"/>
  <c r="D894" i="3" s="1"/>
  <c r="M893" i="3"/>
  <c r="N893" i="3" s="1"/>
  <c r="K893" i="3"/>
  <c r="L893" i="3" s="1"/>
  <c r="H893" i="3"/>
  <c r="F893" i="3"/>
  <c r="D893" i="3"/>
  <c r="J893" i="3" s="1"/>
  <c r="C893" i="3"/>
  <c r="K892" i="3"/>
  <c r="H892" i="3"/>
  <c r="C892" i="3"/>
  <c r="I891" i="3"/>
  <c r="G891" i="3"/>
  <c r="E891" i="3"/>
  <c r="K890" i="3"/>
  <c r="L890" i="3" s="1"/>
  <c r="M890" i="3" s="1"/>
  <c r="N890" i="3" s="1"/>
  <c r="C890" i="3"/>
  <c r="L889" i="3"/>
  <c r="M889" i="3" s="1"/>
  <c r="N889" i="3" s="1"/>
  <c r="K889" i="3"/>
  <c r="F889" i="3"/>
  <c r="D889" i="3"/>
  <c r="C889" i="3"/>
  <c r="H889" i="3" s="1"/>
  <c r="I888" i="3"/>
  <c r="G888" i="3"/>
  <c r="E888" i="3"/>
  <c r="M887" i="3"/>
  <c r="N887" i="3" s="1"/>
  <c r="L887" i="3"/>
  <c r="K887" i="3"/>
  <c r="K888" i="3" s="1"/>
  <c r="H887" i="3"/>
  <c r="F887" i="3"/>
  <c r="D887" i="3"/>
  <c r="C887" i="3"/>
  <c r="K886" i="3"/>
  <c r="C886" i="3"/>
  <c r="H886" i="3" s="1"/>
  <c r="I885" i="3"/>
  <c r="G885" i="3"/>
  <c r="F885" i="3" s="1"/>
  <c r="E885" i="3"/>
  <c r="C885" i="3"/>
  <c r="K884" i="3"/>
  <c r="D884" i="3"/>
  <c r="C884" i="3"/>
  <c r="K883" i="3"/>
  <c r="K885" i="3" s="1"/>
  <c r="L885" i="3" s="1"/>
  <c r="M885" i="3" s="1"/>
  <c r="N885" i="3" s="1"/>
  <c r="F883" i="3"/>
  <c r="D883" i="3"/>
  <c r="C883" i="3"/>
  <c r="H883" i="3" s="1"/>
  <c r="L882" i="3"/>
  <c r="M882" i="3" s="1"/>
  <c r="N882" i="3" s="1"/>
  <c r="K882" i="3"/>
  <c r="H882" i="3"/>
  <c r="F882" i="3"/>
  <c r="D882" i="3"/>
  <c r="J882" i="3" s="1"/>
  <c r="C882" i="3"/>
  <c r="K881" i="3"/>
  <c r="C881" i="3"/>
  <c r="H881" i="3" s="1"/>
  <c r="I880" i="3"/>
  <c r="G880" i="3"/>
  <c r="E880" i="3"/>
  <c r="K879" i="3"/>
  <c r="C879" i="3"/>
  <c r="L878" i="3"/>
  <c r="M878" i="3" s="1"/>
  <c r="N878" i="3" s="1"/>
  <c r="K878" i="3"/>
  <c r="F878" i="3"/>
  <c r="D878" i="3"/>
  <c r="J878" i="3" s="1"/>
  <c r="C878" i="3"/>
  <c r="H878" i="3" s="1"/>
  <c r="L877" i="3"/>
  <c r="M877" i="3" s="1"/>
  <c r="N877" i="3" s="1"/>
  <c r="K877" i="3"/>
  <c r="H877" i="3"/>
  <c r="F877" i="3"/>
  <c r="D877" i="3"/>
  <c r="J877" i="3" s="1"/>
  <c r="C877" i="3"/>
  <c r="K876" i="3"/>
  <c r="H876" i="3"/>
  <c r="C876" i="3"/>
  <c r="I875" i="3"/>
  <c r="G875" i="3"/>
  <c r="E875" i="3"/>
  <c r="K874" i="3"/>
  <c r="L874" i="3" s="1"/>
  <c r="M874" i="3" s="1"/>
  <c r="N874" i="3" s="1"/>
  <c r="C874" i="3"/>
  <c r="L873" i="3"/>
  <c r="M873" i="3" s="1"/>
  <c r="N873" i="3" s="1"/>
  <c r="K873" i="3"/>
  <c r="F873" i="3"/>
  <c r="D873" i="3"/>
  <c r="C873" i="3"/>
  <c r="H873" i="3" s="1"/>
  <c r="M872" i="3"/>
  <c r="N872" i="3" s="1"/>
  <c r="L872" i="3"/>
  <c r="K872" i="3"/>
  <c r="H872" i="3"/>
  <c r="F872" i="3"/>
  <c r="D872" i="3"/>
  <c r="C872" i="3"/>
  <c r="K871" i="3"/>
  <c r="H871" i="3"/>
  <c r="C871" i="3"/>
  <c r="K870" i="3"/>
  <c r="L870" i="3" s="1"/>
  <c r="M870" i="3" s="1"/>
  <c r="N870" i="3" s="1"/>
  <c r="D870" i="3"/>
  <c r="C870" i="3"/>
  <c r="I869" i="3"/>
  <c r="G869" i="3"/>
  <c r="E869" i="3"/>
  <c r="K868" i="3"/>
  <c r="L868" i="3" s="1"/>
  <c r="M868" i="3" s="1"/>
  <c r="N868" i="3" s="1"/>
  <c r="F868" i="3"/>
  <c r="D868" i="3"/>
  <c r="C868" i="3"/>
  <c r="H868" i="3" s="1"/>
  <c r="M867" i="3"/>
  <c r="N867" i="3" s="1"/>
  <c r="L867" i="3"/>
  <c r="K867" i="3"/>
  <c r="H867" i="3"/>
  <c r="F867" i="3"/>
  <c r="D867" i="3"/>
  <c r="C867" i="3"/>
  <c r="K866" i="3"/>
  <c r="C866" i="3"/>
  <c r="I865" i="3"/>
  <c r="G865" i="3"/>
  <c r="F865" i="3" s="1"/>
  <c r="E865" i="3"/>
  <c r="C865" i="3"/>
  <c r="K864" i="3"/>
  <c r="D864" i="3"/>
  <c r="C864" i="3"/>
  <c r="K863" i="3"/>
  <c r="K865" i="3" s="1"/>
  <c r="L865" i="3" s="1"/>
  <c r="M865" i="3" s="1"/>
  <c r="N865" i="3" s="1"/>
  <c r="F863" i="3"/>
  <c r="D863" i="3"/>
  <c r="C863" i="3"/>
  <c r="H863" i="3" s="1"/>
  <c r="L862" i="3"/>
  <c r="M862" i="3" s="1"/>
  <c r="N862" i="3" s="1"/>
  <c r="K862" i="3"/>
  <c r="H862" i="3"/>
  <c r="F862" i="3"/>
  <c r="D862" i="3"/>
  <c r="J862" i="3" s="1"/>
  <c r="C862" i="3"/>
  <c r="K861" i="3"/>
  <c r="C861" i="3"/>
  <c r="H861" i="3" s="1"/>
  <c r="I860" i="3"/>
  <c r="G860" i="3"/>
  <c r="E860" i="3"/>
  <c r="K859" i="3"/>
  <c r="C859" i="3"/>
  <c r="L858" i="3"/>
  <c r="M858" i="3" s="1"/>
  <c r="N858" i="3" s="1"/>
  <c r="K858" i="3"/>
  <c r="F858" i="3"/>
  <c r="D858" i="3"/>
  <c r="J858" i="3" s="1"/>
  <c r="C858" i="3"/>
  <c r="H858" i="3" s="1"/>
  <c r="L857" i="3"/>
  <c r="M857" i="3" s="1"/>
  <c r="N857" i="3" s="1"/>
  <c r="K857" i="3"/>
  <c r="H857" i="3"/>
  <c r="F857" i="3"/>
  <c r="D857" i="3"/>
  <c r="J857" i="3" s="1"/>
  <c r="C857" i="3"/>
  <c r="K856" i="3"/>
  <c r="H856" i="3"/>
  <c r="C856" i="3"/>
  <c r="I855" i="3"/>
  <c r="G855" i="3"/>
  <c r="E855" i="3"/>
  <c r="K854" i="3"/>
  <c r="L854" i="3" s="1"/>
  <c r="M854" i="3" s="1"/>
  <c r="N854" i="3" s="1"/>
  <c r="C854" i="3"/>
  <c r="C855" i="3" s="1"/>
  <c r="F855" i="3" s="1"/>
  <c r="L853" i="3"/>
  <c r="M853" i="3" s="1"/>
  <c r="N853" i="3" s="1"/>
  <c r="K853" i="3"/>
  <c r="F853" i="3"/>
  <c r="D853" i="3"/>
  <c r="C853" i="3"/>
  <c r="H853" i="3" s="1"/>
  <c r="M852" i="3"/>
  <c r="N852" i="3" s="1"/>
  <c r="L852" i="3"/>
  <c r="K852" i="3"/>
  <c r="H852" i="3"/>
  <c r="F852" i="3"/>
  <c r="D852" i="3"/>
  <c r="C852" i="3"/>
  <c r="I851" i="3"/>
  <c r="G851" i="3"/>
  <c r="E851" i="3"/>
  <c r="K850" i="3"/>
  <c r="C850" i="3"/>
  <c r="K849" i="3"/>
  <c r="D849" i="3"/>
  <c r="C849" i="3"/>
  <c r="K848" i="3"/>
  <c r="K851" i="3" s="1"/>
  <c r="F848" i="3"/>
  <c r="D848" i="3"/>
  <c r="C848" i="3"/>
  <c r="I847" i="3"/>
  <c r="H847" i="3" s="1"/>
  <c r="G847" i="3"/>
  <c r="E847" i="3"/>
  <c r="D847" i="3" s="1"/>
  <c r="L846" i="3"/>
  <c r="M846" i="3" s="1"/>
  <c r="N846" i="3" s="1"/>
  <c r="K846" i="3"/>
  <c r="H846" i="3"/>
  <c r="F846" i="3"/>
  <c r="D846" i="3"/>
  <c r="J846" i="3" s="1"/>
  <c r="C846" i="3"/>
  <c r="K845" i="3"/>
  <c r="H845" i="3"/>
  <c r="C845" i="3"/>
  <c r="K844" i="3"/>
  <c r="L844" i="3" s="1"/>
  <c r="M844" i="3" s="1"/>
  <c r="N844" i="3" s="1"/>
  <c r="C844" i="3"/>
  <c r="D844" i="3" s="1"/>
  <c r="L843" i="3"/>
  <c r="M843" i="3" s="1"/>
  <c r="N843" i="3" s="1"/>
  <c r="K843" i="3"/>
  <c r="F843" i="3"/>
  <c r="D843" i="3"/>
  <c r="C843" i="3"/>
  <c r="C847" i="3" s="1"/>
  <c r="I842" i="3"/>
  <c r="G842" i="3"/>
  <c r="E842" i="3"/>
  <c r="M841" i="3"/>
  <c r="N841" i="3" s="1"/>
  <c r="L841" i="3"/>
  <c r="K841" i="3"/>
  <c r="H841" i="3"/>
  <c r="F841" i="3"/>
  <c r="D841" i="3"/>
  <c r="C841" i="3"/>
  <c r="K840" i="3"/>
  <c r="C840" i="3"/>
  <c r="K839" i="3"/>
  <c r="D839" i="3"/>
  <c r="C839" i="3"/>
  <c r="K838" i="3"/>
  <c r="K842" i="3" s="1"/>
  <c r="F838" i="3"/>
  <c r="D838" i="3"/>
  <c r="C838" i="3"/>
  <c r="I837" i="3"/>
  <c r="H837" i="3" s="1"/>
  <c r="G837" i="3"/>
  <c r="E837" i="3"/>
  <c r="D837" i="3" s="1"/>
  <c r="L836" i="3"/>
  <c r="M836" i="3" s="1"/>
  <c r="N836" i="3" s="1"/>
  <c r="K836" i="3"/>
  <c r="H836" i="3"/>
  <c r="F836" i="3"/>
  <c r="D836" i="3"/>
  <c r="J836" i="3" s="1"/>
  <c r="C836" i="3"/>
  <c r="K835" i="3"/>
  <c r="H835" i="3"/>
  <c r="C835" i="3"/>
  <c r="K834" i="3"/>
  <c r="L834" i="3" s="1"/>
  <c r="M834" i="3" s="1"/>
  <c r="N834" i="3" s="1"/>
  <c r="C834" i="3"/>
  <c r="L833" i="3"/>
  <c r="M833" i="3" s="1"/>
  <c r="N833" i="3" s="1"/>
  <c r="K833" i="3"/>
  <c r="F833" i="3"/>
  <c r="D833" i="3"/>
  <c r="C833" i="3"/>
  <c r="C837" i="3" s="1"/>
  <c r="I832" i="3"/>
  <c r="G832" i="3"/>
  <c r="E832" i="3"/>
  <c r="M831" i="3"/>
  <c r="N831" i="3" s="1"/>
  <c r="L831" i="3"/>
  <c r="K831" i="3"/>
  <c r="H831" i="3"/>
  <c r="F831" i="3"/>
  <c r="D831" i="3"/>
  <c r="C831" i="3"/>
  <c r="K830" i="3"/>
  <c r="C830" i="3"/>
  <c r="K829" i="3"/>
  <c r="D829" i="3"/>
  <c r="C829" i="3"/>
  <c r="K828" i="3"/>
  <c r="L828" i="3" s="1"/>
  <c r="M828" i="3" s="1"/>
  <c r="N828" i="3" s="1"/>
  <c r="F828" i="3"/>
  <c r="D828" i="3"/>
  <c r="C828" i="3"/>
  <c r="L827" i="3"/>
  <c r="M827" i="3" s="1"/>
  <c r="N827" i="3" s="1"/>
  <c r="K827" i="3"/>
  <c r="H827" i="3"/>
  <c r="F827" i="3"/>
  <c r="D827" i="3"/>
  <c r="J827" i="3" s="1"/>
  <c r="C827" i="3"/>
  <c r="I826" i="3"/>
  <c r="G826" i="3"/>
  <c r="E826" i="3"/>
  <c r="K825" i="3"/>
  <c r="H825" i="3"/>
  <c r="C825" i="3"/>
  <c r="K824" i="3"/>
  <c r="L824" i="3" s="1"/>
  <c r="M824" i="3" s="1"/>
  <c r="N824" i="3" s="1"/>
  <c r="C824" i="3"/>
  <c r="D824" i="3" s="1"/>
  <c r="L823" i="3"/>
  <c r="M823" i="3" s="1"/>
  <c r="N823" i="3" s="1"/>
  <c r="K823" i="3"/>
  <c r="F823" i="3"/>
  <c r="D823" i="3"/>
  <c r="C823" i="3"/>
  <c r="H823" i="3" s="1"/>
  <c r="M822" i="3"/>
  <c r="N822" i="3" s="1"/>
  <c r="L822" i="3"/>
  <c r="K822" i="3"/>
  <c r="H822" i="3"/>
  <c r="F822" i="3"/>
  <c r="D822" i="3"/>
  <c r="C822" i="3"/>
  <c r="K821" i="3"/>
  <c r="H821" i="3"/>
  <c r="C821" i="3"/>
  <c r="K820" i="3"/>
  <c r="D820" i="3"/>
  <c r="C820" i="3"/>
  <c r="I819" i="3"/>
  <c r="G819" i="3"/>
  <c r="E819" i="3"/>
  <c r="K818" i="3"/>
  <c r="K819" i="3" s="1"/>
  <c r="F818" i="3"/>
  <c r="D818" i="3"/>
  <c r="C818" i="3"/>
  <c r="H818" i="3" s="1"/>
  <c r="M817" i="3"/>
  <c r="N817" i="3" s="1"/>
  <c r="L817" i="3"/>
  <c r="K817" i="3"/>
  <c r="H817" i="3"/>
  <c r="F817" i="3"/>
  <c r="D817" i="3"/>
  <c r="C817" i="3"/>
  <c r="K816" i="3"/>
  <c r="C816" i="3"/>
  <c r="K815" i="3"/>
  <c r="D815" i="3"/>
  <c r="C815" i="3"/>
  <c r="K814" i="3"/>
  <c r="L814" i="3" s="1"/>
  <c r="M814" i="3" s="1"/>
  <c r="N814" i="3" s="1"/>
  <c r="F814" i="3"/>
  <c r="D814" i="3"/>
  <c r="C814" i="3"/>
  <c r="H814" i="3" s="1"/>
  <c r="L813" i="3"/>
  <c r="M813" i="3" s="1"/>
  <c r="N813" i="3" s="1"/>
  <c r="K813" i="3"/>
  <c r="H813" i="3"/>
  <c r="F813" i="3"/>
  <c r="D813" i="3"/>
  <c r="J813" i="3" s="1"/>
  <c r="C813" i="3"/>
  <c r="K812" i="3"/>
  <c r="C812" i="3"/>
  <c r="C819" i="3" s="1"/>
  <c r="I811" i="3"/>
  <c r="G811" i="3"/>
  <c r="E811" i="3"/>
  <c r="K810" i="3"/>
  <c r="C810" i="3"/>
  <c r="D810" i="3" s="1"/>
  <c r="L809" i="3"/>
  <c r="M809" i="3" s="1"/>
  <c r="N809" i="3" s="1"/>
  <c r="K809" i="3"/>
  <c r="F809" i="3"/>
  <c r="D809" i="3"/>
  <c r="J809" i="3" s="1"/>
  <c r="C809" i="3"/>
  <c r="H809" i="3" s="1"/>
  <c r="L808" i="3"/>
  <c r="M808" i="3" s="1"/>
  <c r="N808" i="3" s="1"/>
  <c r="K808" i="3"/>
  <c r="H808" i="3"/>
  <c r="F808" i="3"/>
  <c r="D808" i="3"/>
  <c r="J808" i="3" s="1"/>
  <c r="C808" i="3"/>
  <c r="K807" i="3"/>
  <c r="H807" i="3"/>
  <c r="C807" i="3"/>
  <c r="K806" i="3"/>
  <c r="L806" i="3" s="1"/>
  <c r="M806" i="3" s="1"/>
  <c r="N806" i="3" s="1"/>
  <c r="C806" i="3"/>
  <c r="I805" i="3"/>
  <c r="G805" i="3"/>
  <c r="F805" i="3" s="1"/>
  <c r="E805" i="3"/>
  <c r="C805" i="3"/>
  <c r="H805" i="3" s="1"/>
  <c r="L804" i="3"/>
  <c r="M804" i="3" s="1"/>
  <c r="N804" i="3" s="1"/>
  <c r="K804" i="3"/>
  <c r="F804" i="3"/>
  <c r="D804" i="3"/>
  <c r="C804" i="3"/>
  <c r="H804" i="3" s="1"/>
  <c r="M803" i="3"/>
  <c r="N803" i="3" s="1"/>
  <c r="L803" i="3"/>
  <c r="K803" i="3"/>
  <c r="H803" i="3"/>
  <c r="F803" i="3"/>
  <c r="D803" i="3"/>
  <c r="C803" i="3"/>
  <c r="K802" i="3"/>
  <c r="H802" i="3"/>
  <c r="C802" i="3"/>
  <c r="K801" i="3"/>
  <c r="L801" i="3" s="1"/>
  <c r="M801" i="3" s="1"/>
  <c r="N801" i="3" s="1"/>
  <c r="D801" i="3"/>
  <c r="C801" i="3"/>
  <c r="I800" i="3"/>
  <c r="G800" i="3"/>
  <c r="E800" i="3"/>
  <c r="K799" i="3"/>
  <c r="L799" i="3" s="1"/>
  <c r="M799" i="3" s="1"/>
  <c r="N799" i="3" s="1"/>
  <c r="F799" i="3"/>
  <c r="D799" i="3"/>
  <c r="C799" i="3"/>
  <c r="H799" i="3" s="1"/>
  <c r="M798" i="3"/>
  <c r="N798" i="3" s="1"/>
  <c r="L798" i="3"/>
  <c r="K798" i="3"/>
  <c r="H798" i="3"/>
  <c r="F798" i="3"/>
  <c r="D798" i="3"/>
  <c r="C798" i="3"/>
  <c r="K797" i="3"/>
  <c r="C797" i="3"/>
  <c r="K796" i="3"/>
  <c r="D796" i="3"/>
  <c r="C796" i="3"/>
  <c r="C800" i="3" s="1"/>
  <c r="K795" i="3"/>
  <c r="L795" i="3" s="1"/>
  <c r="M795" i="3" s="1"/>
  <c r="N795" i="3" s="1"/>
  <c r="F795" i="3"/>
  <c r="D795" i="3"/>
  <c r="C795" i="3"/>
  <c r="H795" i="3" s="1"/>
  <c r="L794" i="3"/>
  <c r="M794" i="3" s="1"/>
  <c r="N794" i="3" s="1"/>
  <c r="K794" i="3"/>
  <c r="H794" i="3"/>
  <c r="F794" i="3"/>
  <c r="D794" i="3"/>
  <c r="J794" i="3" s="1"/>
  <c r="C794" i="3"/>
  <c r="I793" i="3"/>
  <c r="G793" i="3"/>
  <c r="E793" i="3"/>
  <c r="D793" i="3" s="1"/>
  <c r="K792" i="3"/>
  <c r="H792" i="3"/>
  <c r="C792" i="3"/>
  <c r="K791" i="3"/>
  <c r="L791" i="3" s="1"/>
  <c r="M791" i="3" s="1"/>
  <c r="N791" i="3" s="1"/>
  <c r="C791" i="3"/>
  <c r="D791" i="3" s="1"/>
  <c r="L790" i="3"/>
  <c r="M790" i="3" s="1"/>
  <c r="N790" i="3" s="1"/>
  <c r="K790" i="3"/>
  <c r="F790" i="3"/>
  <c r="D790" i="3"/>
  <c r="C790" i="3"/>
  <c r="H790" i="3" s="1"/>
  <c r="M789" i="3"/>
  <c r="N789" i="3" s="1"/>
  <c r="L789" i="3"/>
  <c r="K789" i="3"/>
  <c r="H789" i="3"/>
  <c r="F789" i="3"/>
  <c r="D789" i="3"/>
  <c r="C789" i="3"/>
  <c r="C793" i="3" s="1"/>
  <c r="F793" i="3" s="1"/>
  <c r="I788" i="3"/>
  <c r="G788" i="3"/>
  <c r="E788" i="3"/>
  <c r="K787" i="3"/>
  <c r="C787" i="3"/>
  <c r="H787" i="3" s="1"/>
  <c r="K786" i="3"/>
  <c r="D786" i="3"/>
  <c r="C786" i="3"/>
  <c r="K785" i="3"/>
  <c r="L785" i="3" s="1"/>
  <c r="M785" i="3" s="1"/>
  <c r="N785" i="3" s="1"/>
  <c r="F785" i="3"/>
  <c r="D785" i="3"/>
  <c r="C785" i="3"/>
  <c r="H785" i="3" s="1"/>
  <c r="L784" i="3"/>
  <c r="M784" i="3" s="1"/>
  <c r="N784" i="3" s="1"/>
  <c r="K784" i="3"/>
  <c r="H784" i="3"/>
  <c r="F784" i="3"/>
  <c r="D784" i="3"/>
  <c r="J784" i="3" s="1"/>
  <c r="C784" i="3"/>
  <c r="K783" i="3"/>
  <c r="K788" i="3" s="1"/>
  <c r="C783" i="3"/>
  <c r="I782" i="3"/>
  <c r="G782" i="3"/>
  <c r="E782" i="3"/>
  <c r="K781" i="3"/>
  <c r="C781" i="3"/>
  <c r="L780" i="3"/>
  <c r="M780" i="3" s="1"/>
  <c r="N780" i="3" s="1"/>
  <c r="K780" i="3"/>
  <c r="F780" i="3"/>
  <c r="D780" i="3"/>
  <c r="J780" i="3" s="1"/>
  <c r="C780" i="3"/>
  <c r="H780" i="3" s="1"/>
  <c r="I779" i="3"/>
  <c r="G779" i="3"/>
  <c r="E779" i="3"/>
  <c r="M778" i="3"/>
  <c r="N778" i="3" s="1"/>
  <c r="L778" i="3"/>
  <c r="K778" i="3"/>
  <c r="K779" i="3" s="1"/>
  <c r="H778" i="3"/>
  <c r="F778" i="3"/>
  <c r="D778" i="3"/>
  <c r="C778" i="3"/>
  <c r="K777" i="3"/>
  <c r="H777" i="3"/>
  <c r="C777" i="3"/>
  <c r="I776" i="3"/>
  <c r="G776" i="3"/>
  <c r="F776" i="3"/>
  <c r="E776" i="3"/>
  <c r="D776" i="3" s="1"/>
  <c r="C776" i="3"/>
  <c r="K775" i="3"/>
  <c r="L775" i="3" s="1"/>
  <c r="M775" i="3" s="1"/>
  <c r="N775" i="3" s="1"/>
  <c r="D775" i="3"/>
  <c r="C775" i="3"/>
  <c r="I774" i="3"/>
  <c r="G774" i="3"/>
  <c r="F774" i="3" s="1"/>
  <c r="E774" i="3"/>
  <c r="D774" i="3"/>
  <c r="C774" i="3"/>
  <c r="H774" i="3" s="1"/>
  <c r="K773" i="3"/>
  <c r="L773" i="3" s="1"/>
  <c r="M773" i="3" s="1"/>
  <c r="N773" i="3" s="1"/>
  <c r="F773" i="3"/>
  <c r="D773" i="3"/>
  <c r="C773" i="3"/>
  <c r="H773" i="3" s="1"/>
  <c r="I772" i="3"/>
  <c r="G772" i="3"/>
  <c r="E772" i="3"/>
  <c r="L771" i="3"/>
  <c r="M771" i="3" s="1"/>
  <c r="N771" i="3" s="1"/>
  <c r="K771" i="3"/>
  <c r="K772" i="3" s="1"/>
  <c r="H771" i="3"/>
  <c r="F771" i="3"/>
  <c r="D771" i="3"/>
  <c r="J771" i="3" s="1"/>
  <c r="C771" i="3"/>
  <c r="K770" i="3"/>
  <c r="C770" i="3"/>
  <c r="H770" i="3" s="1"/>
  <c r="I769" i="3"/>
  <c r="G769" i="3"/>
  <c r="E769" i="3"/>
  <c r="K768" i="3"/>
  <c r="C768" i="3"/>
  <c r="L767" i="3"/>
  <c r="M767" i="3" s="1"/>
  <c r="N767" i="3" s="1"/>
  <c r="K767" i="3"/>
  <c r="F767" i="3"/>
  <c r="D767" i="3"/>
  <c r="J767" i="3" s="1"/>
  <c r="C767" i="3"/>
  <c r="H767" i="3" s="1"/>
  <c r="I766" i="3"/>
  <c r="G766" i="3"/>
  <c r="E766" i="3"/>
  <c r="M765" i="3"/>
  <c r="N765" i="3" s="1"/>
  <c r="L765" i="3"/>
  <c r="K765" i="3"/>
  <c r="H765" i="3"/>
  <c r="F765" i="3"/>
  <c r="D765" i="3"/>
  <c r="C765" i="3"/>
  <c r="K764" i="3"/>
  <c r="H764" i="3"/>
  <c r="C764" i="3"/>
  <c r="K763" i="3"/>
  <c r="D763" i="3"/>
  <c r="C763" i="3"/>
  <c r="I762" i="3"/>
  <c r="G762" i="3"/>
  <c r="F762" i="3" s="1"/>
  <c r="E762" i="3"/>
  <c r="D762" i="3"/>
  <c r="C762" i="3"/>
  <c r="H762" i="3" s="1"/>
  <c r="K761" i="3"/>
  <c r="L761" i="3" s="1"/>
  <c r="M761" i="3" s="1"/>
  <c r="N761" i="3" s="1"/>
  <c r="F761" i="3"/>
  <c r="D761" i="3"/>
  <c r="C761" i="3"/>
  <c r="H761" i="3" s="1"/>
  <c r="M760" i="3"/>
  <c r="N760" i="3" s="1"/>
  <c r="L760" i="3"/>
  <c r="K760" i="3"/>
  <c r="H760" i="3"/>
  <c r="F760" i="3"/>
  <c r="D760" i="3"/>
  <c r="C760" i="3"/>
  <c r="I759" i="3"/>
  <c r="G759" i="3"/>
  <c r="E759" i="3"/>
  <c r="K758" i="3"/>
  <c r="C758" i="3"/>
  <c r="K757" i="3"/>
  <c r="C757" i="3"/>
  <c r="L756" i="3"/>
  <c r="M756" i="3" s="1"/>
  <c r="N756" i="3" s="1"/>
  <c r="K756" i="3"/>
  <c r="F756" i="3"/>
  <c r="D756" i="3"/>
  <c r="C756" i="3"/>
  <c r="I755" i="3"/>
  <c r="G755" i="3"/>
  <c r="E755" i="3"/>
  <c r="M754" i="3"/>
  <c r="N754" i="3" s="1"/>
  <c r="L754" i="3"/>
  <c r="K754" i="3"/>
  <c r="H754" i="3"/>
  <c r="F754" i="3"/>
  <c r="D754" i="3"/>
  <c r="C754" i="3"/>
  <c r="K753" i="3"/>
  <c r="H753" i="3"/>
  <c r="C753" i="3"/>
  <c r="K752" i="3"/>
  <c r="D752" i="3"/>
  <c r="C752" i="3"/>
  <c r="I751" i="3"/>
  <c r="G751" i="3"/>
  <c r="E751" i="3"/>
  <c r="K750" i="3"/>
  <c r="L750" i="3" s="1"/>
  <c r="M750" i="3" s="1"/>
  <c r="N750" i="3" s="1"/>
  <c r="F750" i="3"/>
  <c r="D750" i="3"/>
  <c r="C750" i="3"/>
  <c r="H750" i="3" s="1"/>
  <c r="M749" i="3"/>
  <c r="N749" i="3" s="1"/>
  <c r="L749" i="3"/>
  <c r="K749" i="3"/>
  <c r="H749" i="3"/>
  <c r="F749" i="3"/>
  <c r="D749" i="3"/>
  <c r="C749" i="3"/>
  <c r="K748" i="3"/>
  <c r="C748" i="3"/>
  <c r="I747" i="3"/>
  <c r="G747" i="3"/>
  <c r="F747" i="3" s="1"/>
  <c r="E747" i="3"/>
  <c r="C747" i="3"/>
  <c r="K746" i="3"/>
  <c r="D746" i="3"/>
  <c r="C746" i="3"/>
  <c r="K745" i="3"/>
  <c r="K747" i="3" s="1"/>
  <c r="L747" i="3" s="1"/>
  <c r="M747" i="3" s="1"/>
  <c r="N747" i="3" s="1"/>
  <c r="F745" i="3"/>
  <c r="D745" i="3"/>
  <c r="C745" i="3"/>
  <c r="H745" i="3" s="1"/>
  <c r="I744" i="3"/>
  <c r="H744" i="3" s="1"/>
  <c r="G744" i="3"/>
  <c r="E744" i="3"/>
  <c r="D744" i="3" s="1"/>
  <c r="L743" i="3"/>
  <c r="M743" i="3" s="1"/>
  <c r="N743" i="3" s="1"/>
  <c r="K743" i="3"/>
  <c r="H743" i="3"/>
  <c r="F743" i="3"/>
  <c r="D743" i="3"/>
  <c r="J743" i="3" s="1"/>
  <c r="C743" i="3"/>
  <c r="K742" i="3"/>
  <c r="H742" i="3"/>
  <c r="C742" i="3"/>
  <c r="K741" i="3"/>
  <c r="L741" i="3" s="1"/>
  <c r="M741" i="3" s="1"/>
  <c r="N741" i="3" s="1"/>
  <c r="C741" i="3"/>
  <c r="L740" i="3"/>
  <c r="M740" i="3" s="1"/>
  <c r="N740" i="3" s="1"/>
  <c r="K740" i="3"/>
  <c r="F740" i="3"/>
  <c r="D740" i="3"/>
  <c r="C740" i="3"/>
  <c r="C744" i="3" s="1"/>
  <c r="I739" i="3"/>
  <c r="G739" i="3"/>
  <c r="E739" i="3"/>
  <c r="M738" i="3"/>
  <c r="N738" i="3" s="1"/>
  <c r="L738" i="3"/>
  <c r="K738" i="3"/>
  <c r="K739" i="3" s="1"/>
  <c r="H738" i="3"/>
  <c r="F738" i="3"/>
  <c r="D738" i="3"/>
  <c r="C738" i="3"/>
  <c r="K737" i="3"/>
  <c r="C737" i="3"/>
  <c r="H737" i="3" s="1"/>
  <c r="I736" i="3"/>
  <c r="H736" i="3" s="1"/>
  <c r="G736" i="3"/>
  <c r="F736" i="3" s="1"/>
  <c r="E736" i="3"/>
  <c r="C736" i="3"/>
  <c r="K735" i="3"/>
  <c r="D735" i="3"/>
  <c r="C735" i="3"/>
  <c r="K734" i="3"/>
  <c r="K736" i="3" s="1"/>
  <c r="L736" i="3" s="1"/>
  <c r="M736" i="3" s="1"/>
  <c r="N736" i="3" s="1"/>
  <c r="F734" i="3"/>
  <c r="D734" i="3"/>
  <c r="C734" i="3"/>
  <c r="H734" i="3" s="1"/>
  <c r="L733" i="3"/>
  <c r="M733" i="3" s="1"/>
  <c r="N733" i="3" s="1"/>
  <c r="I733" i="3"/>
  <c r="H733" i="3" s="1"/>
  <c r="G733" i="3"/>
  <c r="F733" i="3" s="1"/>
  <c r="E733" i="3"/>
  <c r="D733" i="3" s="1"/>
  <c r="C733" i="3"/>
  <c r="L732" i="3"/>
  <c r="M732" i="3" s="1"/>
  <c r="N732" i="3" s="1"/>
  <c r="K732" i="3"/>
  <c r="H732" i="3"/>
  <c r="F732" i="3"/>
  <c r="D732" i="3"/>
  <c r="J732" i="3" s="1"/>
  <c r="M731" i="3"/>
  <c r="N731" i="3" s="1"/>
  <c r="L731" i="3"/>
  <c r="K731" i="3"/>
  <c r="K733" i="3" s="1"/>
  <c r="H731" i="3"/>
  <c r="F731" i="3"/>
  <c r="D731" i="3"/>
  <c r="I730" i="3"/>
  <c r="G730" i="3"/>
  <c r="E730" i="3"/>
  <c r="L729" i="3"/>
  <c r="M729" i="3" s="1"/>
  <c r="N729" i="3" s="1"/>
  <c r="K729" i="3"/>
  <c r="K730" i="3" s="1"/>
  <c r="H729" i="3"/>
  <c r="F729" i="3"/>
  <c r="D729" i="3"/>
  <c r="J729" i="3" s="1"/>
  <c r="C729" i="3"/>
  <c r="K728" i="3"/>
  <c r="H728" i="3"/>
  <c r="C728" i="3"/>
  <c r="I727" i="3"/>
  <c r="G727" i="3"/>
  <c r="F727" i="3"/>
  <c r="E727" i="3"/>
  <c r="D727" i="3" s="1"/>
  <c r="C727" i="3"/>
  <c r="K726" i="3"/>
  <c r="L726" i="3" s="1"/>
  <c r="M726" i="3" s="1"/>
  <c r="N726" i="3" s="1"/>
  <c r="H726" i="3"/>
  <c r="F726" i="3"/>
  <c r="D726" i="3"/>
  <c r="J726" i="3" s="1"/>
  <c r="N725" i="3"/>
  <c r="K725" i="3"/>
  <c r="L725" i="3" s="1"/>
  <c r="M725" i="3" s="1"/>
  <c r="J725" i="3"/>
  <c r="H725" i="3"/>
  <c r="F725" i="3"/>
  <c r="D725" i="3"/>
  <c r="K724" i="3"/>
  <c r="L724" i="3" s="1"/>
  <c r="M724" i="3" s="1"/>
  <c r="N724" i="3" s="1"/>
  <c r="H724" i="3"/>
  <c r="F724" i="3"/>
  <c r="D724" i="3"/>
  <c r="J724" i="3" s="1"/>
  <c r="N723" i="3"/>
  <c r="K723" i="3"/>
  <c r="L723" i="3" s="1"/>
  <c r="M723" i="3" s="1"/>
  <c r="J723" i="3"/>
  <c r="H723" i="3"/>
  <c r="F723" i="3"/>
  <c r="D723" i="3"/>
  <c r="I722" i="3"/>
  <c r="G722" i="3"/>
  <c r="E722" i="3"/>
  <c r="K721" i="3"/>
  <c r="L721" i="3" s="1"/>
  <c r="M721" i="3" s="1"/>
  <c r="N721" i="3" s="1"/>
  <c r="C721" i="3"/>
  <c r="L720" i="3"/>
  <c r="M720" i="3" s="1"/>
  <c r="N720" i="3" s="1"/>
  <c r="K720" i="3"/>
  <c r="F720" i="3"/>
  <c r="D720" i="3"/>
  <c r="C720" i="3"/>
  <c r="H720" i="3" s="1"/>
  <c r="M719" i="3"/>
  <c r="N719" i="3" s="1"/>
  <c r="L719" i="3"/>
  <c r="K719" i="3"/>
  <c r="H719" i="3"/>
  <c r="F719" i="3"/>
  <c r="D719" i="3"/>
  <c r="C719" i="3"/>
  <c r="K718" i="3"/>
  <c r="H718" i="3"/>
  <c r="C718" i="3"/>
  <c r="K717" i="3"/>
  <c r="L717" i="3" s="1"/>
  <c r="M717" i="3" s="1"/>
  <c r="N717" i="3" s="1"/>
  <c r="D717" i="3"/>
  <c r="C717" i="3"/>
  <c r="I716" i="3"/>
  <c r="G716" i="3"/>
  <c r="E716" i="3"/>
  <c r="K715" i="3"/>
  <c r="L715" i="3" s="1"/>
  <c r="M715" i="3" s="1"/>
  <c r="N715" i="3" s="1"/>
  <c r="F715" i="3"/>
  <c r="D715" i="3"/>
  <c r="C715" i="3"/>
  <c r="H715" i="3" s="1"/>
  <c r="M714" i="3"/>
  <c r="N714" i="3" s="1"/>
  <c r="L714" i="3"/>
  <c r="K714" i="3"/>
  <c r="H714" i="3"/>
  <c r="F714" i="3"/>
  <c r="D714" i="3"/>
  <c r="C714" i="3"/>
  <c r="K713" i="3"/>
  <c r="C713" i="3"/>
  <c r="H713" i="3" s="1"/>
  <c r="K712" i="3"/>
  <c r="D712" i="3"/>
  <c r="C712" i="3"/>
  <c r="C716" i="3" s="1"/>
  <c r="K711" i="3"/>
  <c r="L711" i="3" s="1"/>
  <c r="M711" i="3" s="1"/>
  <c r="N711" i="3" s="1"/>
  <c r="F711" i="3"/>
  <c r="D711" i="3"/>
  <c r="C711" i="3"/>
  <c r="H711" i="3" s="1"/>
  <c r="I710" i="3"/>
  <c r="G710" i="3"/>
  <c r="E710" i="3"/>
  <c r="L709" i="3"/>
  <c r="M709" i="3" s="1"/>
  <c r="N709" i="3" s="1"/>
  <c r="K709" i="3"/>
  <c r="H709" i="3"/>
  <c r="F709" i="3"/>
  <c r="D709" i="3"/>
  <c r="J709" i="3" s="1"/>
  <c r="C709" i="3"/>
  <c r="K708" i="3"/>
  <c r="H708" i="3"/>
  <c r="C708" i="3"/>
  <c r="K707" i="3"/>
  <c r="C707" i="3"/>
  <c r="D707" i="3" s="1"/>
  <c r="I706" i="3"/>
  <c r="G706" i="3"/>
  <c r="F706" i="3" s="1"/>
  <c r="E706" i="3"/>
  <c r="C706" i="3"/>
  <c r="D706" i="3" s="1"/>
  <c r="L705" i="3"/>
  <c r="M705" i="3" s="1"/>
  <c r="N705" i="3" s="1"/>
  <c r="K705" i="3"/>
  <c r="K706" i="3" s="1"/>
  <c r="L706" i="3" s="1"/>
  <c r="M706" i="3" s="1"/>
  <c r="N706" i="3" s="1"/>
  <c r="F705" i="3"/>
  <c r="D705" i="3"/>
  <c r="C705" i="3"/>
  <c r="H705" i="3" s="1"/>
  <c r="M704" i="3"/>
  <c r="N704" i="3" s="1"/>
  <c r="L704" i="3"/>
  <c r="K704" i="3"/>
  <c r="H704" i="3"/>
  <c r="F704" i="3"/>
  <c r="D704" i="3"/>
  <c r="C704" i="3"/>
  <c r="K703" i="3"/>
  <c r="H703" i="3"/>
  <c r="C703" i="3"/>
  <c r="I702" i="3"/>
  <c r="G702" i="3"/>
  <c r="E702" i="3"/>
  <c r="K701" i="3"/>
  <c r="L701" i="3" s="1"/>
  <c r="M701" i="3" s="1"/>
  <c r="N701" i="3" s="1"/>
  <c r="D701" i="3"/>
  <c r="C701" i="3"/>
  <c r="K700" i="3"/>
  <c r="K702" i="3" s="1"/>
  <c r="F700" i="3"/>
  <c r="D700" i="3"/>
  <c r="C700" i="3"/>
  <c r="H700" i="3" s="1"/>
  <c r="M699" i="3"/>
  <c r="N699" i="3" s="1"/>
  <c r="L699" i="3"/>
  <c r="K699" i="3"/>
  <c r="H699" i="3"/>
  <c r="F699" i="3"/>
  <c r="D699" i="3"/>
  <c r="C699" i="3"/>
  <c r="K698" i="3"/>
  <c r="C698" i="3"/>
  <c r="K697" i="3"/>
  <c r="D697" i="3"/>
  <c r="C697" i="3"/>
  <c r="I696" i="3"/>
  <c r="G696" i="3"/>
  <c r="E696" i="3"/>
  <c r="K695" i="3"/>
  <c r="L695" i="3" s="1"/>
  <c r="M695" i="3" s="1"/>
  <c r="N695" i="3" s="1"/>
  <c r="F695" i="3"/>
  <c r="D695" i="3"/>
  <c r="C695" i="3"/>
  <c r="H695" i="3" s="1"/>
  <c r="L694" i="3"/>
  <c r="M694" i="3" s="1"/>
  <c r="N694" i="3" s="1"/>
  <c r="K694" i="3"/>
  <c r="H694" i="3"/>
  <c r="F694" i="3"/>
  <c r="D694" i="3"/>
  <c r="J694" i="3" s="1"/>
  <c r="C694" i="3"/>
  <c r="K693" i="3"/>
  <c r="C693" i="3"/>
  <c r="K692" i="3"/>
  <c r="C692" i="3"/>
  <c r="L691" i="3"/>
  <c r="M691" i="3" s="1"/>
  <c r="N691" i="3" s="1"/>
  <c r="K691" i="3"/>
  <c r="F691" i="3"/>
  <c r="D691" i="3"/>
  <c r="J691" i="3" s="1"/>
  <c r="C691" i="3"/>
  <c r="H691" i="3" s="1"/>
  <c r="I690" i="3"/>
  <c r="G690" i="3"/>
  <c r="E690" i="3"/>
  <c r="M689" i="3"/>
  <c r="N689" i="3" s="1"/>
  <c r="L689" i="3"/>
  <c r="K689" i="3"/>
  <c r="H689" i="3"/>
  <c r="F689" i="3"/>
  <c r="D689" i="3"/>
  <c r="C689" i="3"/>
  <c r="K688" i="3"/>
  <c r="H688" i="3"/>
  <c r="C688" i="3"/>
  <c r="K687" i="3"/>
  <c r="L687" i="3" s="1"/>
  <c r="M687" i="3" s="1"/>
  <c r="N687" i="3" s="1"/>
  <c r="D687" i="3"/>
  <c r="C687" i="3"/>
  <c r="K686" i="3"/>
  <c r="L686" i="3" s="1"/>
  <c r="M686" i="3" s="1"/>
  <c r="N686" i="3" s="1"/>
  <c r="F686" i="3"/>
  <c r="D686" i="3"/>
  <c r="C686" i="3"/>
  <c r="H686" i="3" s="1"/>
  <c r="M685" i="3"/>
  <c r="N685" i="3" s="1"/>
  <c r="L685" i="3"/>
  <c r="K685" i="3"/>
  <c r="H685" i="3"/>
  <c r="F685" i="3"/>
  <c r="D685" i="3"/>
  <c r="C685" i="3"/>
  <c r="K684" i="3"/>
  <c r="C684" i="3"/>
  <c r="K683" i="3"/>
  <c r="D683" i="3"/>
  <c r="C683" i="3"/>
  <c r="I682" i="3"/>
  <c r="G682" i="3"/>
  <c r="E682" i="3"/>
  <c r="K681" i="3"/>
  <c r="K682" i="3" s="1"/>
  <c r="F681" i="3"/>
  <c r="D681" i="3"/>
  <c r="C681" i="3"/>
  <c r="H681" i="3" s="1"/>
  <c r="L680" i="3"/>
  <c r="M680" i="3" s="1"/>
  <c r="N680" i="3" s="1"/>
  <c r="K680" i="3"/>
  <c r="H680" i="3"/>
  <c r="F680" i="3"/>
  <c r="D680" i="3"/>
  <c r="J680" i="3" s="1"/>
  <c r="C680" i="3"/>
  <c r="K679" i="3"/>
  <c r="C679" i="3"/>
  <c r="H679" i="3" s="1"/>
  <c r="K678" i="3"/>
  <c r="C678" i="3"/>
  <c r="I677" i="3"/>
  <c r="G677" i="3"/>
  <c r="E677" i="3"/>
  <c r="C677" i="3"/>
  <c r="H677" i="3" s="1"/>
  <c r="L676" i="3"/>
  <c r="M676" i="3" s="1"/>
  <c r="N676" i="3" s="1"/>
  <c r="K676" i="3"/>
  <c r="F676" i="3"/>
  <c r="D676" i="3"/>
  <c r="J676" i="3" s="1"/>
  <c r="C676" i="3"/>
  <c r="H676" i="3" s="1"/>
  <c r="L675" i="3"/>
  <c r="M675" i="3" s="1"/>
  <c r="N675" i="3" s="1"/>
  <c r="K675" i="3"/>
  <c r="H675" i="3"/>
  <c r="F675" i="3"/>
  <c r="D675" i="3"/>
  <c r="J675" i="3" s="1"/>
  <c r="C675" i="3"/>
  <c r="K674" i="3"/>
  <c r="H674" i="3"/>
  <c r="C674" i="3"/>
  <c r="K673" i="3"/>
  <c r="L673" i="3" s="1"/>
  <c r="M673" i="3" s="1"/>
  <c r="N673" i="3" s="1"/>
  <c r="C673" i="3"/>
  <c r="D673" i="3" s="1"/>
  <c r="L672" i="3"/>
  <c r="M672" i="3" s="1"/>
  <c r="N672" i="3" s="1"/>
  <c r="K672" i="3"/>
  <c r="K677" i="3" s="1"/>
  <c r="L677" i="3" s="1"/>
  <c r="M677" i="3" s="1"/>
  <c r="N677" i="3" s="1"/>
  <c r="F672" i="3"/>
  <c r="D672" i="3"/>
  <c r="C672" i="3"/>
  <c r="H672" i="3" s="1"/>
  <c r="I671" i="3"/>
  <c r="G671" i="3"/>
  <c r="E671" i="3"/>
  <c r="M670" i="3"/>
  <c r="N670" i="3" s="1"/>
  <c r="L670" i="3"/>
  <c r="K670" i="3"/>
  <c r="H670" i="3"/>
  <c r="F670" i="3"/>
  <c r="D670" i="3"/>
  <c r="C670" i="3"/>
  <c r="K669" i="3"/>
  <c r="C669" i="3"/>
  <c r="K668" i="3"/>
  <c r="D668" i="3"/>
  <c r="C668" i="3"/>
  <c r="K667" i="3"/>
  <c r="K671" i="3" s="1"/>
  <c r="F667" i="3"/>
  <c r="D667" i="3"/>
  <c r="C667" i="3"/>
  <c r="I666" i="3"/>
  <c r="H666" i="3" s="1"/>
  <c r="G666" i="3"/>
  <c r="E666" i="3"/>
  <c r="D666" i="3" s="1"/>
  <c r="L665" i="3"/>
  <c r="M665" i="3" s="1"/>
  <c r="N665" i="3" s="1"/>
  <c r="K665" i="3"/>
  <c r="H665" i="3"/>
  <c r="F665" i="3"/>
  <c r="D665" i="3"/>
  <c r="J665" i="3" s="1"/>
  <c r="C665" i="3"/>
  <c r="K664" i="3"/>
  <c r="H664" i="3"/>
  <c r="C664" i="3"/>
  <c r="K663" i="3"/>
  <c r="L663" i="3" s="1"/>
  <c r="M663" i="3" s="1"/>
  <c r="N663" i="3" s="1"/>
  <c r="C663" i="3"/>
  <c r="L662" i="3"/>
  <c r="M662" i="3" s="1"/>
  <c r="N662" i="3" s="1"/>
  <c r="K662" i="3"/>
  <c r="F662" i="3"/>
  <c r="D662" i="3"/>
  <c r="C662" i="3"/>
  <c r="C666" i="3" s="1"/>
  <c r="M661" i="3"/>
  <c r="N661" i="3" s="1"/>
  <c r="L661" i="3"/>
  <c r="K661" i="3"/>
  <c r="H661" i="3"/>
  <c r="F661" i="3"/>
  <c r="D661" i="3"/>
  <c r="C661" i="3"/>
  <c r="I660" i="3"/>
  <c r="G660" i="3"/>
  <c r="E660" i="3"/>
  <c r="K659" i="3"/>
  <c r="C659" i="3"/>
  <c r="H659" i="3" s="1"/>
  <c r="K658" i="3"/>
  <c r="D658" i="3"/>
  <c r="C658" i="3"/>
  <c r="K657" i="3"/>
  <c r="L657" i="3" s="1"/>
  <c r="M657" i="3" s="1"/>
  <c r="N657" i="3" s="1"/>
  <c r="F657" i="3"/>
  <c r="D657" i="3"/>
  <c r="C657" i="3"/>
  <c r="H657" i="3" s="1"/>
  <c r="L656" i="3"/>
  <c r="M656" i="3" s="1"/>
  <c r="N656" i="3" s="1"/>
  <c r="K656" i="3"/>
  <c r="H656" i="3"/>
  <c r="F656" i="3"/>
  <c r="D656" i="3"/>
  <c r="J656" i="3" s="1"/>
  <c r="C656" i="3"/>
  <c r="K655" i="3"/>
  <c r="C655" i="3"/>
  <c r="H655" i="3" s="1"/>
  <c r="K654" i="3"/>
  <c r="C654" i="3"/>
  <c r="I653" i="3"/>
  <c r="G653" i="3"/>
  <c r="E653" i="3"/>
  <c r="C653" i="3"/>
  <c r="D653" i="3" s="1"/>
  <c r="L652" i="3"/>
  <c r="M652" i="3" s="1"/>
  <c r="N652" i="3" s="1"/>
  <c r="K652" i="3"/>
  <c r="K653" i="3" s="1"/>
  <c r="L653" i="3" s="1"/>
  <c r="M653" i="3" s="1"/>
  <c r="N653" i="3" s="1"/>
  <c r="F652" i="3"/>
  <c r="D652" i="3"/>
  <c r="J652" i="3" s="1"/>
  <c r="C652" i="3"/>
  <c r="H652" i="3" s="1"/>
  <c r="L651" i="3"/>
  <c r="M651" i="3" s="1"/>
  <c r="N651" i="3" s="1"/>
  <c r="K651" i="3"/>
  <c r="H651" i="3"/>
  <c r="F651" i="3"/>
  <c r="D651" i="3"/>
  <c r="J651" i="3" s="1"/>
  <c r="C651" i="3"/>
  <c r="K650" i="3"/>
  <c r="H650" i="3"/>
  <c r="C650" i="3"/>
  <c r="I649" i="3"/>
  <c r="G649" i="3"/>
  <c r="E649" i="3"/>
  <c r="K648" i="3"/>
  <c r="L648" i="3" s="1"/>
  <c r="M648" i="3" s="1"/>
  <c r="N648" i="3" s="1"/>
  <c r="C648" i="3"/>
  <c r="I647" i="3"/>
  <c r="G647" i="3"/>
  <c r="F647" i="3" s="1"/>
  <c r="E647" i="3"/>
  <c r="C647" i="3"/>
  <c r="H647" i="3" s="1"/>
  <c r="L646" i="3"/>
  <c r="M646" i="3" s="1"/>
  <c r="N646" i="3" s="1"/>
  <c r="K646" i="3"/>
  <c r="K647" i="3" s="1"/>
  <c r="L647" i="3" s="1"/>
  <c r="M647" i="3" s="1"/>
  <c r="N647" i="3" s="1"/>
  <c r="H646" i="3"/>
  <c r="F646" i="3"/>
  <c r="D646" i="3"/>
  <c r="J646" i="3" s="1"/>
  <c r="L645" i="3"/>
  <c r="M645" i="3" s="1"/>
  <c r="N645" i="3" s="1"/>
  <c r="K645" i="3"/>
  <c r="H645" i="3"/>
  <c r="F645" i="3"/>
  <c r="D645" i="3"/>
  <c r="I644" i="3"/>
  <c r="G644" i="3"/>
  <c r="E644" i="3"/>
  <c r="D644" i="3"/>
  <c r="C644" i="3"/>
  <c r="H644" i="3" s="1"/>
  <c r="K643" i="3"/>
  <c r="L643" i="3" s="1"/>
  <c r="M643" i="3" s="1"/>
  <c r="N643" i="3" s="1"/>
  <c r="H643" i="3"/>
  <c r="F643" i="3"/>
  <c r="D643" i="3"/>
  <c r="K642" i="3"/>
  <c r="L642" i="3" s="1"/>
  <c r="M642" i="3" s="1"/>
  <c r="N642" i="3" s="1"/>
  <c r="H642" i="3"/>
  <c r="F642" i="3"/>
  <c r="D642" i="3"/>
  <c r="J642" i="3" s="1"/>
  <c r="I641" i="3"/>
  <c r="G641" i="3"/>
  <c r="F641" i="3" s="1"/>
  <c r="E641" i="3"/>
  <c r="C641" i="3"/>
  <c r="H641" i="3" s="1"/>
  <c r="L640" i="3"/>
  <c r="M640" i="3" s="1"/>
  <c r="N640" i="3" s="1"/>
  <c r="K640" i="3"/>
  <c r="K641" i="3" s="1"/>
  <c r="L641" i="3" s="1"/>
  <c r="M641" i="3" s="1"/>
  <c r="N641" i="3" s="1"/>
  <c r="F640" i="3"/>
  <c r="D640" i="3"/>
  <c r="C640" i="3"/>
  <c r="H640" i="3" s="1"/>
  <c r="M639" i="3"/>
  <c r="N639" i="3" s="1"/>
  <c r="L639" i="3"/>
  <c r="K639" i="3"/>
  <c r="H639" i="3"/>
  <c r="F639" i="3"/>
  <c r="D639" i="3"/>
  <c r="C639" i="3"/>
  <c r="I638" i="3"/>
  <c r="G638" i="3"/>
  <c r="E638" i="3"/>
  <c r="K637" i="3"/>
  <c r="K638" i="3" s="1"/>
  <c r="C637" i="3"/>
  <c r="H637" i="3" s="1"/>
  <c r="I636" i="3"/>
  <c r="G636" i="3"/>
  <c r="F636" i="3" s="1"/>
  <c r="E636" i="3"/>
  <c r="C636" i="3"/>
  <c r="K635" i="3"/>
  <c r="D635" i="3"/>
  <c r="C635" i="3"/>
  <c r="K634" i="3"/>
  <c r="K636" i="3" s="1"/>
  <c r="L636" i="3" s="1"/>
  <c r="M636" i="3" s="1"/>
  <c r="N636" i="3" s="1"/>
  <c r="F634" i="3"/>
  <c r="D634" i="3"/>
  <c r="C634" i="3"/>
  <c r="H634" i="3" s="1"/>
  <c r="L633" i="3"/>
  <c r="M633" i="3" s="1"/>
  <c r="N633" i="3" s="1"/>
  <c r="K633" i="3"/>
  <c r="H633" i="3"/>
  <c r="F633" i="3"/>
  <c r="D633" i="3"/>
  <c r="J633" i="3" s="1"/>
  <c r="C633" i="3"/>
  <c r="I632" i="3"/>
  <c r="G632" i="3"/>
  <c r="E632" i="3"/>
  <c r="D632" i="3" s="1"/>
  <c r="K631" i="3"/>
  <c r="H631" i="3"/>
  <c r="C631" i="3"/>
  <c r="K630" i="3"/>
  <c r="L630" i="3" s="1"/>
  <c r="M630" i="3" s="1"/>
  <c r="N630" i="3" s="1"/>
  <c r="C630" i="3"/>
  <c r="L629" i="3"/>
  <c r="M629" i="3" s="1"/>
  <c r="N629" i="3" s="1"/>
  <c r="K629" i="3"/>
  <c r="F629" i="3"/>
  <c r="D629" i="3"/>
  <c r="C629" i="3"/>
  <c r="H629" i="3" s="1"/>
  <c r="M628" i="3"/>
  <c r="N628" i="3" s="1"/>
  <c r="L628" i="3"/>
  <c r="K628" i="3"/>
  <c r="H628" i="3"/>
  <c r="F628" i="3"/>
  <c r="D628" i="3"/>
  <c r="C628" i="3"/>
  <c r="C632" i="3" s="1"/>
  <c r="F632" i="3" s="1"/>
  <c r="I627" i="3"/>
  <c r="G627" i="3"/>
  <c r="E627" i="3"/>
  <c r="K626" i="3"/>
  <c r="C626" i="3"/>
  <c r="H626" i="3" s="1"/>
  <c r="K625" i="3"/>
  <c r="D625" i="3"/>
  <c r="C625" i="3"/>
  <c r="K624" i="3"/>
  <c r="L624" i="3" s="1"/>
  <c r="M624" i="3" s="1"/>
  <c r="N624" i="3" s="1"/>
  <c r="F624" i="3"/>
  <c r="D624" i="3"/>
  <c r="C624" i="3"/>
  <c r="H624" i="3" s="1"/>
  <c r="L623" i="3"/>
  <c r="M623" i="3" s="1"/>
  <c r="N623" i="3" s="1"/>
  <c r="K623" i="3"/>
  <c r="H623" i="3"/>
  <c r="F623" i="3"/>
  <c r="D623" i="3"/>
  <c r="J623" i="3" s="1"/>
  <c r="C623" i="3"/>
  <c r="K622" i="3"/>
  <c r="K627" i="3" s="1"/>
  <c r="C622" i="3"/>
  <c r="H622" i="3" s="1"/>
  <c r="I621" i="3"/>
  <c r="G621" i="3"/>
  <c r="E621" i="3"/>
  <c r="K620" i="3"/>
  <c r="C620" i="3"/>
  <c r="D620" i="3" s="1"/>
  <c r="L619" i="3"/>
  <c r="M619" i="3" s="1"/>
  <c r="N619" i="3" s="1"/>
  <c r="K619" i="3"/>
  <c r="F619" i="3"/>
  <c r="D619" i="3"/>
  <c r="J619" i="3" s="1"/>
  <c r="C619" i="3"/>
  <c r="H619" i="3" s="1"/>
  <c r="L618" i="3"/>
  <c r="M618" i="3" s="1"/>
  <c r="N618" i="3" s="1"/>
  <c r="K618" i="3"/>
  <c r="H618" i="3"/>
  <c r="F618" i="3"/>
  <c r="D618" i="3"/>
  <c r="J618" i="3" s="1"/>
  <c r="C618" i="3"/>
  <c r="I617" i="3"/>
  <c r="G617" i="3"/>
  <c r="E617" i="3"/>
  <c r="K616" i="3"/>
  <c r="H616" i="3"/>
  <c r="C616" i="3"/>
  <c r="K615" i="3"/>
  <c r="L615" i="3" s="1"/>
  <c r="M615" i="3" s="1"/>
  <c r="N615" i="3" s="1"/>
  <c r="D615" i="3"/>
  <c r="C615" i="3"/>
  <c r="K614" i="3"/>
  <c r="L614" i="3" s="1"/>
  <c r="M614" i="3" s="1"/>
  <c r="N614" i="3" s="1"/>
  <c r="F614" i="3"/>
  <c r="D614" i="3"/>
  <c r="C614" i="3"/>
  <c r="H614" i="3" s="1"/>
  <c r="M613" i="3"/>
  <c r="N613" i="3" s="1"/>
  <c r="L613" i="3"/>
  <c r="K613" i="3"/>
  <c r="H613" i="3"/>
  <c r="F613" i="3"/>
  <c r="D613" i="3"/>
  <c r="C613" i="3"/>
  <c r="I612" i="3"/>
  <c r="G612" i="3"/>
  <c r="E612" i="3"/>
  <c r="K611" i="3"/>
  <c r="C611" i="3"/>
  <c r="H611" i="3" s="1"/>
  <c r="K610" i="3"/>
  <c r="C610" i="3"/>
  <c r="L609" i="3"/>
  <c r="M609" i="3" s="1"/>
  <c r="N609" i="3" s="1"/>
  <c r="K609" i="3"/>
  <c r="F609" i="3"/>
  <c r="D609" i="3"/>
  <c r="C609" i="3"/>
  <c r="I608" i="3"/>
  <c r="H608" i="3" s="1"/>
  <c r="G608" i="3"/>
  <c r="E608" i="3"/>
  <c r="D608" i="3"/>
  <c r="M607" i="3"/>
  <c r="N607" i="3" s="1"/>
  <c r="L607" i="3"/>
  <c r="K607" i="3"/>
  <c r="H607" i="3"/>
  <c r="F607" i="3"/>
  <c r="D607" i="3"/>
  <c r="C607" i="3"/>
  <c r="K606" i="3"/>
  <c r="H606" i="3"/>
  <c r="C606" i="3"/>
  <c r="K605" i="3"/>
  <c r="L605" i="3" s="1"/>
  <c r="M605" i="3" s="1"/>
  <c r="N605" i="3" s="1"/>
  <c r="D605" i="3"/>
  <c r="C605" i="3"/>
  <c r="K604" i="3"/>
  <c r="K608" i="3" s="1"/>
  <c r="L608" i="3" s="1"/>
  <c r="M608" i="3" s="1"/>
  <c r="N608" i="3" s="1"/>
  <c r="F604" i="3"/>
  <c r="D604" i="3"/>
  <c r="C604" i="3"/>
  <c r="C608" i="3" s="1"/>
  <c r="I603" i="3"/>
  <c r="G603" i="3"/>
  <c r="E603" i="3"/>
  <c r="L602" i="3"/>
  <c r="M602" i="3" s="1"/>
  <c r="N602" i="3" s="1"/>
  <c r="K602" i="3"/>
  <c r="H602" i="3"/>
  <c r="F602" i="3"/>
  <c r="D602" i="3"/>
  <c r="J602" i="3" s="1"/>
  <c r="C602" i="3"/>
  <c r="K601" i="3"/>
  <c r="C601" i="3"/>
  <c r="K600" i="3"/>
  <c r="C600" i="3"/>
  <c r="I599" i="3"/>
  <c r="G599" i="3"/>
  <c r="E599" i="3"/>
  <c r="C599" i="3"/>
  <c r="H599" i="3" s="1"/>
  <c r="L598" i="3"/>
  <c r="M598" i="3" s="1"/>
  <c r="N598" i="3" s="1"/>
  <c r="K598" i="3"/>
  <c r="K599" i="3" s="1"/>
  <c r="L599" i="3" s="1"/>
  <c r="M599" i="3" s="1"/>
  <c r="N599" i="3" s="1"/>
  <c r="F598" i="3"/>
  <c r="D598" i="3"/>
  <c r="J598" i="3" s="1"/>
  <c r="C598" i="3"/>
  <c r="H598" i="3" s="1"/>
  <c r="L597" i="3"/>
  <c r="M597" i="3" s="1"/>
  <c r="N597" i="3" s="1"/>
  <c r="K597" i="3"/>
  <c r="H597" i="3"/>
  <c r="F597" i="3"/>
  <c r="D597" i="3"/>
  <c r="J597" i="3" s="1"/>
  <c r="C597" i="3"/>
  <c r="K596" i="3"/>
  <c r="H596" i="3"/>
  <c r="C596" i="3"/>
  <c r="I595" i="3"/>
  <c r="G595" i="3"/>
  <c r="E595" i="3"/>
  <c r="K594" i="3"/>
  <c r="L594" i="3" s="1"/>
  <c r="M594" i="3" s="1"/>
  <c r="N594" i="3" s="1"/>
  <c r="C594" i="3"/>
  <c r="D594" i="3" s="1"/>
  <c r="L593" i="3"/>
  <c r="M593" i="3" s="1"/>
  <c r="N593" i="3" s="1"/>
  <c r="K593" i="3"/>
  <c r="F593" i="3"/>
  <c r="D593" i="3"/>
  <c r="C593" i="3"/>
  <c r="H593" i="3" s="1"/>
  <c r="M592" i="3"/>
  <c r="N592" i="3" s="1"/>
  <c r="L592" i="3"/>
  <c r="K592" i="3"/>
  <c r="H592" i="3"/>
  <c r="F592" i="3"/>
  <c r="D592" i="3"/>
  <c r="C592" i="3"/>
  <c r="K591" i="3"/>
  <c r="H591" i="3"/>
  <c r="C591" i="3"/>
  <c r="K590" i="3"/>
  <c r="L590" i="3" s="1"/>
  <c r="M590" i="3" s="1"/>
  <c r="N590" i="3" s="1"/>
  <c r="D590" i="3"/>
  <c r="C590" i="3"/>
  <c r="K589" i="3"/>
  <c r="L589" i="3" s="1"/>
  <c r="M589" i="3" s="1"/>
  <c r="N589" i="3" s="1"/>
  <c r="F589" i="3"/>
  <c r="D589" i="3"/>
  <c r="C589" i="3"/>
  <c r="H589" i="3" s="1"/>
  <c r="I588" i="3"/>
  <c r="G588" i="3"/>
  <c r="E588" i="3"/>
  <c r="D588" i="3" s="1"/>
  <c r="L587" i="3"/>
  <c r="M587" i="3" s="1"/>
  <c r="N587" i="3" s="1"/>
  <c r="K587" i="3"/>
  <c r="H587" i="3"/>
  <c r="F587" i="3"/>
  <c r="D587" i="3"/>
  <c r="J587" i="3" s="1"/>
  <c r="C587" i="3"/>
  <c r="K586" i="3"/>
  <c r="C586" i="3"/>
  <c r="H586" i="3" s="1"/>
  <c r="K585" i="3"/>
  <c r="C585" i="3"/>
  <c r="L584" i="3"/>
  <c r="M584" i="3" s="1"/>
  <c r="N584" i="3" s="1"/>
  <c r="K584" i="3"/>
  <c r="F584" i="3"/>
  <c r="D584" i="3"/>
  <c r="J584" i="3" s="1"/>
  <c r="C584" i="3"/>
  <c r="H584" i="3" s="1"/>
  <c r="L583" i="3"/>
  <c r="M583" i="3" s="1"/>
  <c r="N583" i="3" s="1"/>
  <c r="K583" i="3"/>
  <c r="H583" i="3"/>
  <c r="F583" i="3"/>
  <c r="D583" i="3"/>
  <c r="J583" i="3" s="1"/>
  <c r="C583" i="3"/>
  <c r="K582" i="3"/>
  <c r="H582" i="3"/>
  <c r="C582" i="3"/>
  <c r="K581" i="3"/>
  <c r="L581" i="3" s="1"/>
  <c r="M581" i="3" s="1"/>
  <c r="N581" i="3" s="1"/>
  <c r="C581" i="3"/>
  <c r="D581" i="3" s="1"/>
  <c r="L580" i="3"/>
  <c r="M580" i="3" s="1"/>
  <c r="N580" i="3" s="1"/>
  <c r="K580" i="3"/>
  <c r="F580" i="3"/>
  <c r="D580" i="3"/>
  <c r="C580" i="3"/>
  <c r="C588" i="3" s="1"/>
  <c r="H588" i="3" s="1"/>
  <c r="I579" i="3"/>
  <c r="G579" i="3"/>
  <c r="E579" i="3"/>
  <c r="M578" i="3"/>
  <c r="N578" i="3" s="1"/>
  <c r="L578" i="3"/>
  <c r="K578" i="3"/>
  <c r="H578" i="3"/>
  <c r="F578" i="3"/>
  <c r="D578" i="3"/>
  <c r="C578" i="3"/>
  <c r="K577" i="3"/>
  <c r="C577" i="3"/>
  <c r="K576" i="3"/>
  <c r="D576" i="3"/>
  <c r="C576" i="3"/>
  <c r="K575" i="3"/>
  <c r="L575" i="3" s="1"/>
  <c r="M575" i="3" s="1"/>
  <c r="N575" i="3" s="1"/>
  <c r="F575" i="3"/>
  <c r="D575" i="3"/>
  <c r="C575" i="3"/>
  <c r="H575" i="3" s="1"/>
  <c r="L574" i="3"/>
  <c r="M574" i="3" s="1"/>
  <c r="N574" i="3" s="1"/>
  <c r="K574" i="3"/>
  <c r="H574" i="3"/>
  <c r="F574" i="3"/>
  <c r="D574" i="3"/>
  <c r="J574" i="3" s="1"/>
  <c r="C574" i="3"/>
  <c r="K573" i="3"/>
  <c r="C573" i="3"/>
  <c r="I572" i="3"/>
  <c r="G572" i="3"/>
  <c r="E572" i="3"/>
  <c r="K571" i="3"/>
  <c r="C571" i="3"/>
  <c r="L570" i="3"/>
  <c r="M570" i="3" s="1"/>
  <c r="N570" i="3" s="1"/>
  <c r="K570" i="3"/>
  <c r="F570" i="3"/>
  <c r="D570" i="3"/>
  <c r="J570" i="3" s="1"/>
  <c r="C570" i="3"/>
  <c r="H570" i="3" s="1"/>
  <c r="L569" i="3"/>
  <c r="M569" i="3" s="1"/>
  <c r="N569" i="3" s="1"/>
  <c r="K569" i="3"/>
  <c r="H569" i="3"/>
  <c r="F569" i="3"/>
  <c r="D569" i="3"/>
  <c r="J569" i="3" s="1"/>
  <c r="C569" i="3"/>
  <c r="K568" i="3"/>
  <c r="H568" i="3"/>
  <c r="C568" i="3"/>
  <c r="K567" i="3"/>
  <c r="L567" i="3" s="1"/>
  <c r="M567" i="3" s="1"/>
  <c r="N567" i="3" s="1"/>
  <c r="C567" i="3"/>
  <c r="D567" i="3" s="1"/>
  <c r="L566" i="3"/>
  <c r="M566" i="3" s="1"/>
  <c r="N566" i="3" s="1"/>
  <c r="K566" i="3"/>
  <c r="F566" i="3"/>
  <c r="D566" i="3"/>
  <c r="C566" i="3"/>
  <c r="H566" i="3" s="1"/>
  <c r="M565" i="3"/>
  <c r="N565" i="3" s="1"/>
  <c r="L565" i="3"/>
  <c r="K565" i="3"/>
  <c r="H565" i="3"/>
  <c r="F565" i="3"/>
  <c r="D565" i="3"/>
  <c r="C565" i="3"/>
  <c r="K564" i="3"/>
  <c r="H564" i="3"/>
  <c r="C564" i="3"/>
  <c r="K563" i="3"/>
  <c r="L563" i="3" s="1"/>
  <c r="M563" i="3" s="1"/>
  <c r="N563" i="3" s="1"/>
  <c r="D563" i="3"/>
  <c r="C563" i="3"/>
  <c r="I562" i="3"/>
  <c r="G562" i="3"/>
  <c r="E562" i="3"/>
  <c r="K561" i="3"/>
  <c r="L561" i="3" s="1"/>
  <c r="M561" i="3" s="1"/>
  <c r="N561" i="3" s="1"/>
  <c r="F561" i="3"/>
  <c r="D561" i="3"/>
  <c r="C561" i="3"/>
  <c r="H561" i="3" s="1"/>
  <c r="M560" i="3"/>
  <c r="N560" i="3" s="1"/>
  <c r="L560" i="3"/>
  <c r="K560" i="3"/>
  <c r="H560" i="3"/>
  <c r="F560" i="3"/>
  <c r="D560" i="3"/>
  <c r="C560" i="3"/>
  <c r="K559" i="3"/>
  <c r="C559" i="3"/>
  <c r="K558" i="3"/>
  <c r="D558" i="3"/>
  <c r="C558" i="3"/>
  <c r="C562" i="3" s="1"/>
  <c r="K557" i="3"/>
  <c r="L557" i="3" s="1"/>
  <c r="M557" i="3" s="1"/>
  <c r="N557" i="3" s="1"/>
  <c r="F557" i="3"/>
  <c r="D557" i="3"/>
  <c r="C557" i="3"/>
  <c r="H557" i="3" s="1"/>
  <c r="L556" i="3"/>
  <c r="M556" i="3" s="1"/>
  <c r="N556" i="3" s="1"/>
  <c r="K556" i="3"/>
  <c r="H556" i="3"/>
  <c r="F556" i="3"/>
  <c r="D556" i="3"/>
  <c r="J556" i="3" s="1"/>
  <c r="C556" i="3"/>
  <c r="I555" i="3"/>
  <c r="G555" i="3"/>
  <c r="E555" i="3"/>
  <c r="D555" i="3" s="1"/>
  <c r="K554" i="3"/>
  <c r="H554" i="3"/>
  <c r="C554" i="3"/>
  <c r="K553" i="3"/>
  <c r="L553" i="3" s="1"/>
  <c r="M553" i="3" s="1"/>
  <c r="N553" i="3" s="1"/>
  <c r="C553" i="3"/>
  <c r="L552" i="3"/>
  <c r="M552" i="3" s="1"/>
  <c r="N552" i="3" s="1"/>
  <c r="K552" i="3"/>
  <c r="F552" i="3"/>
  <c r="D552" i="3"/>
  <c r="C552" i="3"/>
  <c r="H552" i="3" s="1"/>
  <c r="M551" i="3"/>
  <c r="N551" i="3" s="1"/>
  <c r="L551" i="3"/>
  <c r="K551" i="3"/>
  <c r="H551" i="3"/>
  <c r="F551" i="3"/>
  <c r="D551" i="3"/>
  <c r="C551" i="3"/>
  <c r="C555" i="3" s="1"/>
  <c r="F555" i="3" s="1"/>
  <c r="I550" i="3"/>
  <c r="H550" i="3" s="1"/>
  <c r="G550" i="3"/>
  <c r="F550" i="3"/>
  <c r="E550" i="3"/>
  <c r="D550" i="3" s="1"/>
  <c r="J550" i="3" s="1"/>
  <c r="C550" i="3"/>
  <c r="N549" i="3"/>
  <c r="M549" i="3"/>
  <c r="L549" i="3"/>
  <c r="K549" i="3"/>
  <c r="J549" i="3"/>
  <c r="H549" i="3"/>
  <c r="F549" i="3"/>
  <c r="D549" i="3"/>
  <c r="N548" i="3"/>
  <c r="M548" i="3"/>
  <c r="L548" i="3"/>
  <c r="K548" i="3"/>
  <c r="J548" i="3"/>
  <c r="H548" i="3"/>
  <c r="F548" i="3"/>
  <c r="D548" i="3"/>
  <c r="N547" i="3"/>
  <c r="M547" i="3"/>
  <c r="L547" i="3"/>
  <c r="K547" i="3"/>
  <c r="J547" i="3"/>
  <c r="H547" i="3"/>
  <c r="F547" i="3"/>
  <c r="D547" i="3"/>
  <c r="N546" i="3"/>
  <c r="M546" i="3"/>
  <c r="L546" i="3"/>
  <c r="K546" i="3"/>
  <c r="J546" i="3"/>
  <c r="H546" i="3"/>
  <c r="F546" i="3"/>
  <c r="D546" i="3"/>
  <c r="N545" i="3"/>
  <c r="M545" i="3"/>
  <c r="L545" i="3"/>
  <c r="K545" i="3"/>
  <c r="K550" i="3" s="1"/>
  <c r="L550" i="3" s="1"/>
  <c r="M550" i="3" s="1"/>
  <c r="N550" i="3" s="1"/>
  <c r="J545" i="3"/>
  <c r="H545" i="3"/>
  <c r="F545" i="3"/>
  <c r="D545" i="3"/>
  <c r="I544" i="3"/>
  <c r="G544" i="3"/>
  <c r="E544" i="3"/>
  <c r="M543" i="3"/>
  <c r="N543" i="3" s="1"/>
  <c r="L543" i="3"/>
  <c r="K543" i="3"/>
  <c r="H543" i="3"/>
  <c r="J543" i="3" s="1"/>
  <c r="F543" i="3"/>
  <c r="D543" i="3"/>
  <c r="M542" i="3"/>
  <c r="N542" i="3" s="1"/>
  <c r="L542" i="3"/>
  <c r="K542" i="3"/>
  <c r="H542" i="3"/>
  <c r="J542" i="3" s="1"/>
  <c r="F542" i="3"/>
  <c r="D542" i="3"/>
  <c r="M541" i="3"/>
  <c r="N541" i="3" s="1"/>
  <c r="L541" i="3"/>
  <c r="K541" i="3"/>
  <c r="H541" i="3"/>
  <c r="J541" i="3" s="1"/>
  <c r="F541" i="3"/>
  <c r="D541" i="3"/>
  <c r="M540" i="3"/>
  <c r="N540" i="3" s="1"/>
  <c r="L540" i="3"/>
  <c r="K540" i="3"/>
  <c r="H540" i="3"/>
  <c r="J540" i="3" s="1"/>
  <c r="F540" i="3"/>
  <c r="D540" i="3"/>
  <c r="K539" i="3"/>
  <c r="K544" i="3" s="1"/>
  <c r="C539" i="3"/>
  <c r="H539" i="3" s="1"/>
  <c r="I538" i="3"/>
  <c r="G538" i="3"/>
  <c r="F538" i="3" s="1"/>
  <c r="E538" i="3"/>
  <c r="C538" i="3"/>
  <c r="K537" i="3"/>
  <c r="D537" i="3"/>
  <c r="C537" i="3"/>
  <c r="K536" i="3"/>
  <c r="K538" i="3" s="1"/>
  <c r="L538" i="3" s="1"/>
  <c r="M538" i="3" s="1"/>
  <c r="N538" i="3" s="1"/>
  <c r="F536" i="3"/>
  <c r="D536" i="3"/>
  <c r="C536" i="3"/>
  <c r="H536" i="3" s="1"/>
  <c r="L535" i="3"/>
  <c r="M535" i="3" s="1"/>
  <c r="N535" i="3" s="1"/>
  <c r="K535" i="3"/>
  <c r="H535" i="3"/>
  <c r="F535" i="3"/>
  <c r="D535" i="3"/>
  <c r="J535" i="3" s="1"/>
  <c r="C535" i="3"/>
  <c r="I534" i="3"/>
  <c r="G534" i="3"/>
  <c r="E534" i="3"/>
  <c r="K533" i="3"/>
  <c r="H533" i="3"/>
  <c r="C533" i="3"/>
  <c r="K532" i="3"/>
  <c r="L532" i="3" s="1"/>
  <c r="M532" i="3" s="1"/>
  <c r="N532" i="3" s="1"/>
  <c r="C532" i="3"/>
  <c r="D532" i="3" s="1"/>
  <c r="L531" i="3"/>
  <c r="M531" i="3" s="1"/>
  <c r="N531" i="3" s="1"/>
  <c r="K531" i="3"/>
  <c r="F531" i="3"/>
  <c r="D531" i="3"/>
  <c r="C531" i="3"/>
  <c r="H531" i="3" s="1"/>
  <c r="M530" i="3"/>
  <c r="N530" i="3" s="1"/>
  <c r="L530" i="3"/>
  <c r="K530" i="3"/>
  <c r="H530" i="3"/>
  <c r="F530" i="3"/>
  <c r="D530" i="3"/>
  <c r="C530" i="3"/>
  <c r="K529" i="3"/>
  <c r="H529" i="3"/>
  <c r="C529" i="3"/>
  <c r="I528" i="3"/>
  <c r="G528" i="3"/>
  <c r="E528" i="3"/>
  <c r="K527" i="3"/>
  <c r="L527" i="3" s="1"/>
  <c r="M527" i="3" s="1"/>
  <c r="N527" i="3" s="1"/>
  <c r="D527" i="3"/>
  <c r="C527" i="3"/>
  <c r="K526" i="3"/>
  <c r="L526" i="3" s="1"/>
  <c r="M526" i="3" s="1"/>
  <c r="N526" i="3" s="1"/>
  <c r="F526" i="3"/>
  <c r="D526" i="3"/>
  <c r="C526" i="3"/>
  <c r="H526" i="3" s="1"/>
  <c r="M525" i="3"/>
  <c r="N525" i="3" s="1"/>
  <c r="L525" i="3"/>
  <c r="K525" i="3"/>
  <c r="H525" i="3"/>
  <c r="F525" i="3"/>
  <c r="D525" i="3"/>
  <c r="C525" i="3"/>
  <c r="K524" i="3"/>
  <c r="C524" i="3"/>
  <c r="K523" i="3"/>
  <c r="D523" i="3"/>
  <c r="C523" i="3"/>
  <c r="K522" i="3"/>
  <c r="K528" i="3" s="1"/>
  <c r="F522" i="3"/>
  <c r="D522" i="3"/>
  <c r="C522" i="3"/>
  <c r="H522" i="3" s="1"/>
  <c r="I521" i="3"/>
  <c r="H521" i="3" s="1"/>
  <c r="G521" i="3"/>
  <c r="E521" i="3"/>
  <c r="D521" i="3" s="1"/>
  <c r="L520" i="3"/>
  <c r="M520" i="3" s="1"/>
  <c r="N520" i="3" s="1"/>
  <c r="K520" i="3"/>
  <c r="H520" i="3"/>
  <c r="F520" i="3"/>
  <c r="D520" i="3"/>
  <c r="J520" i="3" s="1"/>
  <c r="C520" i="3"/>
  <c r="K519" i="3"/>
  <c r="H519" i="3"/>
  <c r="C519" i="3"/>
  <c r="K518" i="3"/>
  <c r="L518" i="3" s="1"/>
  <c r="M518" i="3" s="1"/>
  <c r="N518" i="3" s="1"/>
  <c r="C518" i="3"/>
  <c r="D518" i="3" s="1"/>
  <c r="L517" i="3"/>
  <c r="M517" i="3" s="1"/>
  <c r="N517" i="3" s="1"/>
  <c r="K517" i="3"/>
  <c r="F517" i="3"/>
  <c r="D517" i="3"/>
  <c r="C517" i="3"/>
  <c r="C521" i="3" s="1"/>
  <c r="M516" i="3"/>
  <c r="N516" i="3" s="1"/>
  <c r="L516" i="3"/>
  <c r="K516" i="3"/>
  <c r="H516" i="3"/>
  <c r="F516" i="3"/>
  <c r="D516" i="3"/>
  <c r="C516" i="3"/>
  <c r="I515" i="3"/>
  <c r="G515" i="3"/>
  <c r="E515" i="3"/>
  <c r="K514" i="3"/>
  <c r="C514" i="3"/>
  <c r="H514" i="3" s="1"/>
  <c r="K513" i="3"/>
  <c r="D513" i="3"/>
  <c r="C513" i="3"/>
  <c r="K512" i="3"/>
  <c r="L512" i="3" s="1"/>
  <c r="M512" i="3" s="1"/>
  <c r="N512" i="3" s="1"/>
  <c r="F512" i="3"/>
  <c r="D512" i="3"/>
  <c r="C512" i="3"/>
  <c r="H512" i="3" s="1"/>
  <c r="L511" i="3"/>
  <c r="M511" i="3" s="1"/>
  <c r="N511" i="3" s="1"/>
  <c r="K511" i="3"/>
  <c r="H511" i="3"/>
  <c r="F511" i="3"/>
  <c r="D511" i="3"/>
  <c r="J511" i="3" s="1"/>
  <c r="C511" i="3"/>
  <c r="I510" i="3"/>
  <c r="G510" i="3"/>
  <c r="E510" i="3"/>
  <c r="K509" i="3"/>
  <c r="H509" i="3"/>
  <c r="C509" i="3"/>
  <c r="K508" i="3"/>
  <c r="L508" i="3" s="1"/>
  <c r="M508" i="3" s="1"/>
  <c r="N508" i="3" s="1"/>
  <c r="C508" i="3"/>
  <c r="D508" i="3" s="1"/>
  <c r="L507" i="3"/>
  <c r="M507" i="3" s="1"/>
  <c r="N507" i="3" s="1"/>
  <c r="K507" i="3"/>
  <c r="F507" i="3"/>
  <c r="D507" i="3"/>
  <c r="C507" i="3"/>
  <c r="H507" i="3" s="1"/>
  <c r="M506" i="3"/>
  <c r="N506" i="3" s="1"/>
  <c r="L506" i="3"/>
  <c r="K506" i="3"/>
  <c r="H506" i="3"/>
  <c r="F506" i="3"/>
  <c r="D506" i="3"/>
  <c r="C506" i="3"/>
  <c r="K505" i="3"/>
  <c r="H505" i="3"/>
  <c r="C505" i="3"/>
  <c r="K504" i="3"/>
  <c r="D504" i="3"/>
  <c r="C504" i="3"/>
  <c r="I503" i="3"/>
  <c r="G503" i="3"/>
  <c r="E503" i="3"/>
  <c r="K502" i="3"/>
  <c r="L502" i="3" s="1"/>
  <c r="M502" i="3" s="1"/>
  <c r="N502" i="3" s="1"/>
  <c r="F502" i="3"/>
  <c r="D502" i="3"/>
  <c r="C502" i="3"/>
  <c r="H502" i="3" s="1"/>
  <c r="M501" i="3"/>
  <c r="N501" i="3" s="1"/>
  <c r="L501" i="3"/>
  <c r="K501" i="3"/>
  <c r="H501" i="3"/>
  <c r="F501" i="3"/>
  <c r="D501" i="3"/>
  <c r="C501" i="3"/>
  <c r="K500" i="3"/>
  <c r="C500" i="3"/>
  <c r="K499" i="3"/>
  <c r="D499" i="3"/>
  <c r="C499" i="3"/>
  <c r="C503" i="3" s="1"/>
  <c r="K498" i="3"/>
  <c r="L498" i="3" s="1"/>
  <c r="M498" i="3" s="1"/>
  <c r="N498" i="3" s="1"/>
  <c r="F498" i="3"/>
  <c r="D498" i="3"/>
  <c r="C498" i="3"/>
  <c r="H498" i="3" s="1"/>
  <c r="I497" i="3"/>
  <c r="G497" i="3"/>
  <c r="E497" i="3"/>
  <c r="L496" i="3"/>
  <c r="M496" i="3" s="1"/>
  <c r="N496" i="3" s="1"/>
  <c r="K496" i="3"/>
  <c r="H496" i="3"/>
  <c r="F496" i="3"/>
  <c r="D496" i="3"/>
  <c r="J496" i="3" s="1"/>
  <c r="C496" i="3"/>
  <c r="K495" i="3"/>
  <c r="H495" i="3"/>
  <c r="C495" i="3"/>
  <c r="K494" i="3"/>
  <c r="C494" i="3"/>
  <c r="I493" i="3"/>
  <c r="G493" i="3"/>
  <c r="F493" i="3" s="1"/>
  <c r="E493" i="3"/>
  <c r="C493" i="3"/>
  <c r="D493" i="3" s="1"/>
  <c r="L492" i="3"/>
  <c r="M492" i="3" s="1"/>
  <c r="N492" i="3" s="1"/>
  <c r="K492" i="3"/>
  <c r="F492" i="3"/>
  <c r="D492" i="3"/>
  <c r="C492" i="3"/>
  <c r="H492" i="3" s="1"/>
  <c r="M491" i="3"/>
  <c r="N491" i="3" s="1"/>
  <c r="L491" i="3"/>
  <c r="K491" i="3"/>
  <c r="H491" i="3"/>
  <c r="F491" i="3"/>
  <c r="D491" i="3"/>
  <c r="C491" i="3"/>
  <c r="K490" i="3"/>
  <c r="H490" i="3"/>
  <c r="C490" i="3"/>
  <c r="K489" i="3"/>
  <c r="L489" i="3" s="1"/>
  <c r="M489" i="3" s="1"/>
  <c r="N489" i="3" s="1"/>
  <c r="D489" i="3"/>
  <c r="C489" i="3"/>
  <c r="I488" i="3"/>
  <c r="G488" i="3"/>
  <c r="E488" i="3"/>
  <c r="K487" i="3"/>
  <c r="L487" i="3" s="1"/>
  <c r="M487" i="3" s="1"/>
  <c r="N487" i="3" s="1"/>
  <c r="F487" i="3"/>
  <c r="D487" i="3"/>
  <c r="C487" i="3"/>
  <c r="H487" i="3" s="1"/>
  <c r="M486" i="3"/>
  <c r="N486" i="3" s="1"/>
  <c r="L486" i="3"/>
  <c r="K486" i="3"/>
  <c r="H486" i="3"/>
  <c r="F486" i="3"/>
  <c r="D486" i="3"/>
  <c r="C486" i="3"/>
  <c r="K485" i="3"/>
  <c r="C485" i="3"/>
  <c r="K484" i="3"/>
  <c r="D484" i="3"/>
  <c r="C484" i="3"/>
  <c r="C488" i="3" s="1"/>
  <c r="I483" i="3"/>
  <c r="G483" i="3"/>
  <c r="E483" i="3"/>
  <c r="K482" i="3"/>
  <c r="L482" i="3" s="1"/>
  <c r="M482" i="3" s="1"/>
  <c r="N482" i="3" s="1"/>
  <c r="F482" i="3"/>
  <c r="D482" i="3"/>
  <c r="C482" i="3"/>
  <c r="H482" i="3" s="1"/>
  <c r="L481" i="3"/>
  <c r="M481" i="3" s="1"/>
  <c r="N481" i="3" s="1"/>
  <c r="K481" i="3"/>
  <c r="H481" i="3"/>
  <c r="F481" i="3"/>
  <c r="D481" i="3"/>
  <c r="J481" i="3" s="1"/>
  <c r="C481" i="3"/>
  <c r="K480" i="3"/>
  <c r="C480" i="3"/>
  <c r="H480" i="3" s="1"/>
  <c r="K479" i="3"/>
  <c r="C479" i="3"/>
  <c r="D479" i="3" s="1"/>
  <c r="I478" i="3"/>
  <c r="G478" i="3"/>
  <c r="E478" i="3"/>
  <c r="C478" i="3"/>
  <c r="D478" i="3" s="1"/>
  <c r="L477" i="3"/>
  <c r="M477" i="3" s="1"/>
  <c r="N477" i="3" s="1"/>
  <c r="K477" i="3"/>
  <c r="K478" i="3" s="1"/>
  <c r="L478" i="3" s="1"/>
  <c r="M478" i="3" s="1"/>
  <c r="N478" i="3" s="1"/>
  <c r="F477" i="3"/>
  <c r="D477" i="3"/>
  <c r="J477" i="3" s="1"/>
  <c r="C477" i="3"/>
  <c r="H477" i="3" s="1"/>
  <c r="L476" i="3"/>
  <c r="M476" i="3" s="1"/>
  <c r="N476" i="3" s="1"/>
  <c r="K476" i="3"/>
  <c r="H476" i="3"/>
  <c r="F476" i="3"/>
  <c r="D476" i="3"/>
  <c r="J476" i="3" s="1"/>
  <c r="C476" i="3"/>
  <c r="K475" i="3"/>
  <c r="H475" i="3"/>
  <c r="C475" i="3"/>
  <c r="I474" i="3"/>
  <c r="G474" i="3"/>
  <c r="E474" i="3"/>
  <c r="K473" i="3"/>
  <c r="L473" i="3" s="1"/>
  <c r="M473" i="3" s="1"/>
  <c r="N473" i="3" s="1"/>
  <c r="C473" i="3"/>
  <c r="L472" i="3"/>
  <c r="M472" i="3" s="1"/>
  <c r="N472" i="3" s="1"/>
  <c r="K472" i="3"/>
  <c r="F472" i="3"/>
  <c r="D472" i="3"/>
  <c r="C472" i="3"/>
  <c r="H472" i="3" s="1"/>
  <c r="M471" i="3"/>
  <c r="N471" i="3" s="1"/>
  <c r="L471" i="3"/>
  <c r="K471" i="3"/>
  <c r="H471" i="3"/>
  <c r="F471" i="3"/>
  <c r="D471" i="3"/>
  <c r="C471" i="3"/>
  <c r="K470" i="3"/>
  <c r="H470" i="3"/>
  <c r="C470" i="3"/>
  <c r="C474" i="3" s="1"/>
  <c r="F474" i="3" s="1"/>
  <c r="I469" i="3"/>
  <c r="G469" i="3"/>
  <c r="E469" i="3"/>
  <c r="K468" i="3"/>
  <c r="L468" i="3" s="1"/>
  <c r="M468" i="3" s="1"/>
  <c r="N468" i="3" s="1"/>
  <c r="D468" i="3"/>
  <c r="C468" i="3"/>
  <c r="K467" i="3"/>
  <c r="L467" i="3" s="1"/>
  <c r="M467" i="3" s="1"/>
  <c r="N467" i="3" s="1"/>
  <c r="F467" i="3"/>
  <c r="D467" i="3"/>
  <c r="C467" i="3"/>
  <c r="H467" i="3" s="1"/>
  <c r="M466" i="3"/>
  <c r="N466" i="3" s="1"/>
  <c r="L466" i="3"/>
  <c r="K466" i="3"/>
  <c r="H466" i="3"/>
  <c r="F466" i="3"/>
  <c r="D466" i="3"/>
  <c r="C466" i="3"/>
  <c r="K465" i="3"/>
  <c r="C465" i="3"/>
  <c r="K464" i="3"/>
  <c r="D464" i="3"/>
  <c r="C464" i="3"/>
  <c r="I463" i="3"/>
  <c r="G463" i="3"/>
  <c r="E463" i="3"/>
  <c r="K462" i="3"/>
  <c r="K463" i="3" s="1"/>
  <c r="F462" i="3"/>
  <c r="D462" i="3"/>
  <c r="C462" i="3"/>
  <c r="H462" i="3" s="1"/>
  <c r="L461" i="3"/>
  <c r="M461" i="3" s="1"/>
  <c r="N461" i="3" s="1"/>
  <c r="K461" i="3"/>
  <c r="H461" i="3"/>
  <c r="F461" i="3"/>
  <c r="D461" i="3"/>
  <c r="J461" i="3" s="1"/>
  <c r="C461" i="3"/>
  <c r="K460" i="3"/>
  <c r="C460" i="3"/>
  <c r="K459" i="3"/>
  <c r="C459" i="3"/>
  <c r="I458" i="3"/>
  <c r="G458" i="3"/>
  <c r="E458" i="3"/>
  <c r="C458" i="3"/>
  <c r="H458" i="3" s="1"/>
  <c r="L457" i="3"/>
  <c r="M457" i="3" s="1"/>
  <c r="N457" i="3" s="1"/>
  <c r="K457" i="3"/>
  <c r="F457" i="3"/>
  <c r="D457" i="3"/>
  <c r="J457" i="3" s="1"/>
  <c r="C457" i="3"/>
  <c r="H457" i="3" s="1"/>
  <c r="L456" i="3"/>
  <c r="M456" i="3" s="1"/>
  <c r="N456" i="3" s="1"/>
  <c r="K456" i="3"/>
  <c r="H456" i="3"/>
  <c r="F456" i="3"/>
  <c r="D456" i="3"/>
  <c r="J456" i="3" s="1"/>
  <c r="C456" i="3"/>
  <c r="K455" i="3"/>
  <c r="H455" i="3"/>
  <c r="C455" i="3"/>
  <c r="K454" i="3"/>
  <c r="L454" i="3" s="1"/>
  <c r="M454" i="3" s="1"/>
  <c r="N454" i="3" s="1"/>
  <c r="C454" i="3"/>
  <c r="D454" i="3" s="1"/>
  <c r="L453" i="3"/>
  <c r="M453" i="3" s="1"/>
  <c r="N453" i="3" s="1"/>
  <c r="K453" i="3"/>
  <c r="K458" i="3" s="1"/>
  <c r="L458" i="3" s="1"/>
  <c r="M458" i="3" s="1"/>
  <c r="N458" i="3" s="1"/>
  <c r="F453" i="3"/>
  <c r="D453" i="3"/>
  <c r="C453" i="3"/>
  <c r="H453" i="3" s="1"/>
  <c r="I452" i="3"/>
  <c r="G452" i="3"/>
  <c r="E452" i="3"/>
  <c r="M451" i="3"/>
  <c r="N451" i="3" s="1"/>
  <c r="L451" i="3"/>
  <c r="K451" i="3"/>
  <c r="H451" i="3"/>
  <c r="F451" i="3"/>
  <c r="D451" i="3"/>
  <c r="C451" i="3"/>
  <c r="K450" i="3"/>
  <c r="C450" i="3"/>
  <c r="K449" i="3"/>
  <c r="D449" i="3"/>
  <c r="C449" i="3"/>
  <c r="K448" i="3"/>
  <c r="L448" i="3" s="1"/>
  <c r="M448" i="3" s="1"/>
  <c r="N448" i="3" s="1"/>
  <c r="F448" i="3"/>
  <c r="D448" i="3"/>
  <c r="C448" i="3"/>
  <c r="L447" i="3"/>
  <c r="M447" i="3" s="1"/>
  <c r="N447" i="3" s="1"/>
  <c r="K447" i="3"/>
  <c r="H447" i="3"/>
  <c r="F447" i="3"/>
  <c r="D447" i="3"/>
  <c r="J447" i="3" s="1"/>
  <c r="C447" i="3"/>
  <c r="I446" i="3"/>
  <c r="G446" i="3"/>
  <c r="E446" i="3"/>
  <c r="K445" i="3"/>
  <c r="H445" i="3"/>
  <c r="C445" i="3"/>
  <c r="K444" i="3"/>
  <c r="L444" i="3" s="1"/>
  <c r="M444" i="3" s="1"/>
  <c r="N444" i="3" s="1"/>
  <c r="C444" i="3"/>
  <c r="L443" i="3"/>
  <c r="M443" i="3" s="1"/>
  <c r="N443" i="3" s="1"/>
  <c r="K443" i="3"/>
  <c r="F443" i="3"/>
  <c r="D443" i="3"/>
  <c r="C443" i="3"/>
  <c r="H443" i="3" s="1"/>
  <c r="M442" i="3"/>
  <c r="N442" i="3" s="1"/>
  <c r="L442" i="3"/>
  <c r="K442" i="3"/>
  <c r="H442" i="3"/>
  <c r="F442" i="3"/>
  <c r="D442" i="3"/>
  <c r="C442" i="3"/>
  <c r="K441" i="3"/>
  <c r="H441" i="3"/>
  <c r="F441" i="3"/>
  <c r="C441" i="3"/>
  <c r="K440" i="3"/>
  <c r="F440" i="3"/>
  <c r="C440" i="3"/>
  <c r="I439" i="3"/>
  <c r="G439" i="3"/>
  <c r="E439" i="3"/>
  <c r="L438" i="3"/>
  <c r="M438" i="3" s="1"/>
  <c r="N438" i="3" s="1"/>
  <c r="K438" i="3"/>
  <c r="F438" i="3"/>
  <c r="D438" i="3"/>
  <c r="J438" i="3" s="1"/>
  <c r="C438" i="3"/>
  <c r="H438" i="3" s="1"/>
  <c r="L437" i="3"/>
  <c r="M437" i="3" s="1"/>
  <c r="N437" i="3" s="1"/>
  <c r="K437" i="3"/>
  <c r="H437" i="3"/>
  <c r="F437" i="3"/>
  <c r="D437" i="3"/>
  <c r="J437" i="3" s="1"/>
  <c r="C437" i="3"/>
  <c r="K436" i="3"/>
  <c r="H436" i="3"/>
  <c r="C436" i="3"/>
  <c r="K435" i="3"/>
  <c r="L435" i="3" s="1"/>
  <c r="M435" i="3" s="1"/>
  <c r="N435" i="3" s="1"/>
  <c r="F435" i="3"/>
  <c r="C435" i="3"/>
  <c r="H435" i="3" s="1"/>
  <c r="I434" i="3"/>
  <c r="G434" i="3"/>
  <c r="E434" i="3"/>
  <c r="C434" i="3"/>
  <c r="D434" i="3" s="1"/>
  <c r="L433" i="3"/>
  <c r="M433" i="3" s="1"/>
  <c r="N433" i="3" s="1"/>
  <c r="K433" i="3"/>
  <c r="K434" i="3" s="1"/>
  <c r="L434" i="3" s="1"/>
  <c r="M434" i="3" s="1"/>
  <c r="N434" i="3" s="1"/>
  <c r="F433" i="3"/>
  <c r="D433" i="3"/>
  <c r="J433" i="3" s="1"/>
  <c r="C433" i="3"/>
  <c r="H433" i="3" s="1"/>
  <c r="L432" i="3"/>
  <c r="M432" i="3" s="1"/>
  <c r="N432" i="3" s="1"/>
  <c r="K432" i="3"/>
  <c r="H432" i="3"/>
  <c r="F432" i="3"/>
  <c r="D432" i="3"/>
  <c r="J432" i="3" s="1"/>
  <c r="C432" i="3"/>
  <c r="K431" i="3"/>
  <c r="F431" i="3"/>
  <c r="C431" i="3"/>
  <c r="I430" i="3"/>
  <c r="G430" i="3"/>
  <c r="E430" i="3"/>
  <c r="K429" i="3"/>
  <c r="C429" i="3"/>
  <c r="L428" i="3"/>
  <c r="M428" i="3" s="1"/>
  <c r="N428" i="3" s="1"/>
  <c r="K428" i="3"/>
  <c r="F428" i="3"/>
  <c r="D428" i="3"/>
  <c r="J428" i="3" s="1"/>
  <c r="C428" i="3"/>
  <c r="H428" i="3" s="1"/>
  <c r="L427" i="3"/>
  <c r="M427" i="3" s="1"/>
  <c r="N427" i="3" s="1"/>
  <c r="K427" i="3"/>
  <c r="H427" i="3"/>
  <c r="F427" i="3"/>
  <c r="D427" i="3"/>
  <c r="J427" i="3" s="1"/>
  <c r="C427" i="3"/>
  <c r="K426" i="3"/>
  <c r="H426" i="3"/>
  <c r="C426" i="3"/>
  <c r="K425" i="3"/>
  <c r="L425" i="3" s="1"/>
  <c r="M425" i="3" s="1"/>
  <c r="N425" i="3" s="1"/>
  <c r="C425" i="3"/>
  <c r="D425" i="3" s="1"/>
  <c r="I424" i="3"/>
  <c r="G424" i="3"/>
  <c r="F424" i="3" s="1"/>
  <c r="E424" i="3"/>
  <c r="C424" i="3"/>
  <c r="D424" i="3" s="1"/>
  <c r="L423" i="3"/>
  <c r="M423" i="3" s="1"/>
  <c r="N423" i="3" s="1"/>
  <c r="K423" i="3"/>
  <c r="K424" i="3" s="1"/>
  <c r="L424" i="3" s="1"/>
  <c r="M424" i="3" s="1"/>
  <c r="N424" i="3" s="1"/>
  <c r="F423" i="3"/>
  <c r="D423" i="3"/>
  <c r="C423" i="3"/>
  <c r="H423" i="3" s="1"/>
  <c r="M422" i="3"/>
  <c r="N422" i="3" s="1"/>
  <c r="L422" i="3"/>
  <c r="K422" i="3"/>
  <c r="H422" i="3"/>
  <c r="F422" i="3"/>
  <c r="D422" i="3"/>
  <c r="C422" i="3"/>
  <c r="K421" i="3"/>
  <c r="H421" i="3"/>
  <c r="C421" i="3"/>
  <c r="I420" i="3"/>
  <c r="G420" i="3"/>
  <c r="E420" i="3"/>
  <c r="K419" i="3"/>
  <c r="L419" i="3" s="1"/>
  <c r="M419" i="3" s="1"/>
  <c r="N419" i="3" s="1"/>
  <c r="D419" i="3"/>
  <c r="C419" i="3"/>
  <c r="K418" i="3"/>
  <c r="K420" i="3" s="1"/>
  <c r="F418" i="3"/>
  <c r="D418" i="3"/>
  <c r="C418" i="3"/>
  <c r="H418" i="3" s="1"/>
  <c r="M417" i="3"/>
  <c r="N417" i="3" s="1"/>
  <c r="L417" i="3"/>
  <c r="K417" i="3"/>
  <c r="H417" i="3"/>
  <c r="F417" i="3"/>
  <c r="D417" i="3"/>
  <c r="C417" i="3"/>
  <c r="K416" i="3"/>
  <c r="C416" i="3"/>
  <c r="K415" i="3"/>
  <c r="D415" i="3"/>
  <c r="C415" i="3"/>
  <c r="I414" i="3"/>
  <c r="G414" i="3"/>
  <c r="E414" i="3"/>
  <c r="K413" i="3"/>
  <c r="L413" i="3" s="1"/>
  <c r="M413" i="3" s="1"/>
  <c r="N413" i="3" s="1"/>
  <c r="F413" i="3"/>
  <c r="D413" i="3"/>
  <c r="C413" i="3"/>
  <c r="H413" i="3" s="1"/>
  <c r="L412" i="3"/>
  <c r="M412" i="3" s="1"/>
  <c r="N412" i="3" s="1"/>
  <c r="K412" i="3"/>
  <c r="H412" i="3"/>
  <c r="F412" i="3"/>
  <c r="D412" i="3"/>
  <c r="J412" i="3" s="1"/>
  <c r="C412" i="3"/>
  <c r="K411" i="3"/>
  <c r="C411" i="3"/>
  <c r="K410" i="3"/>
  <c r="C410" i="3"/>
  <c r="I409" i="3"/>
  <c r="G409" i="3"/>
  <c r="E409" i="3"/>
  <c r="L408" i="3"/>
  <c r="M408" i="3" s="1"/>
  <c r="N408" i="3" s="1"/>
  <c r="K408" i="3"/>
  <c r="F408" i="3"/>
  <c r="D408" i="3"/>
  <c r="J408" i="3" s="1"/>
  <c r="C408" i="3"/>
  <c r="H408" i="3" s="1"/>
  <c r="K407" i="3"/>
  <c r="L407" i="3" s="1"/>
  <c r="M407" i="3" s="1"/>
  <c r="N407" i="3" s="1"/>
  <c r="H407" i="3"/>
  <c r="F407" i="3"/>
  <c r="D407" i="3"/>
  <c r="J407" i="3" s="1"/>
  <c r="C407" i="3"/>
  <c r="K406" i="3"/>
  <c r="C406" i="3"/>
  <c r="D406" i="3" s="1"/>
  <c r="K405" i="3"/>
  <c r="L405" i="3" s="1"/>
  <c r="M405" i="3" s="1"/>
  <c r="N405" i="3" s="1"/>
  <c r="C405" i="3"/>
  <c r="F405" i="3" s="1"/>
  <c r="N404" i="3"/>
  <c r="L404" i="3"/>
  <c r="M404" i="3" s="1"/>
  <c r="K404" i="3"/>
  <c r="K409" i="3" s="1"/>
  <c r="F404" i="3"/>
  <c r="J404" i="3" s="1"/>
  <c r="D404" i="3"/>
  <c r="C404" i="3"/>
  <c r="H404" i="3" s="1"/>
  <c r="I403" i="3"/>
  <c r="G403" i="3"/>
  <c r="E403" i="3"/>
  <c r="M402" i="3"/>
  <c r="N402" i="3" s="1"/>
  <c r="L402" i="3"/>
  <c r="K402" i="3"/>
  <c r="H402" i="3"/>
  <c r="F402" i="3"/>
  <c r="D402" i="3"/>
  <c r="C402" i="3"/>
  <c r="M401" i="3"/>
  <c r="N401" i="3" s="1"/>
  <c r="L401" i="3"/>
  <c r="K401" i="3"/>
  <c r="H401" i="3"/>
  <c r="J401" i="3" s="1"/>
  <c r="F401" i="3"/>
  <c r="C401" i="3"/>
  <c r="D401" i="3" s="1"/>
  <c r="K400" i="3"/>
  <c r="H400" i="3"/>
  <c r="D400" i="3"/>
  <c r="J400" i="3" s="1"/>
  <c r="C400" i="3"/>
  <c r="F400" i="3" s="1"/>
  <c r="K399" i="3"/>
  <c r="K403" i="3" s="1"/>
  <c r="C399" i="3"/>
  <c r="H399" i="3" s="1"/>
  <c r="I398" i="3"/>
  <c r="G398" i="3"/>
  <c r="E398" i="3"/>
  <c r="K397" i="3"/>
  <c r="L397" i="3" s="1"/>
  <c r="M397" i="3" s="1"/>
  <c r="N397" i="3" s="1"/>
  <c r="H397" i="3"/>
  <c r="F397" i="3"/>
  <c r="D397" i="3"/>
  <c r="J397" i="3" s="1"/>
  <c r="C397" i="3"/>
  <c r="K396" i="3"/>
  <c r="C396" i="3"/>
  <c r="D396" i="3" s="1"/>
  <c r="K395" i="3"/>
  <c r="C395" i="3"/>
  <c r="F395" i="3" s="1"/>
  <c r="N394" i="3"/>
  <c r="L394" i="3"/>
  <c r="M394" i="3" s="1"/>
  <c r="K394" i="3"/>
  <c r="F394" i="3"/>
  <c r="J394" i="3" s="1"/>
  <c r="D394" i="3"/>
  <c r="C394" i="3"/>
  <c r="H394" i="3" s="1"/>
  <c r="I393" i="3"/>
  <c r="G393" i="3"/>
  <c r="E393" i="3"/>
  <c r="M392" i="3"/>
  <c r="N392" i="3" s="1"/>
  <c r="L392" i="3"/>
  <c r="K392" i="3"/>
  <c r="H392" i="3"/>
  <c r="F392" i="3"/>
  <c r="D392" i="3"/>
  <c r="C392" i="3"/>
  <c r="M391" i="3"/>
  <c r="N391" i="3" s="1"/>
  <c r="L391" i="3"/>
  <c r="K391" i="3"/>
  <c r="H391" i="3"/>
  <c r="J391" i="3" s="1"/>
  <c r="F391" i="3"/>
  <c r="C391" i="3"/>
  <c r="D391" i="3" s="1"/>
  <c r="K390" i="3"/>
  <c r="H390" i="3"/>
  <c r="D390" i="3"/>
  <c r="J390" i="3" s="1"/>
  <c r="C390" i="3"/>
  <c r="F390" i="3" s="1"/>
  <c r="K389" i="3"/>
  <c r="L389" i="3" s="1"/>
  <c r="M389" i="3" s="1"/>
  <c r="N389" i="3" s="1"/>
  <c r="C389" i="3"/>
  <c r="H389" i="3" s="1"/>
  <c r="K388" i="3"/>
  <c r="K393" i="3" s="1"/>
  <c r="H388" i="3"/>
  <c r="F388" i="3"/>
  <c r="D388" i="3"/>
  <c r="C388" i="3"/>
  <c r="I387" i="3"/>
  <c r="G387" i="3"/>
  <c r="E387" i="3"/>
  <c r="L386" i="3"/>
  <c r="M386" i="3" s="1"/>
  <c r="N386" i="3" s="1"/>
  <c r="K386" i="3"/>
  <c r="H386" i="3"/>
  <c r="F386" i="3"/>
  <c r="C386" i="3"/>
  <c r="D386" i="3" s="1"/>
  <c r="J386" i="3" s="1"/>
  <c r="K385" i="3"/>
  <c r="C385" i="3"/>
  <c r="F385" i="3" s="1"/>
  <c r="K384" i="3"/>
  <c r="L384" i="3" s="1"/>
  <c r="M384" i="3" s="1"/>
  <c r="N384" i="3" s="1"/>
  <c r="C384" i="3"/>
  <c r="H384" i="3" s="1"/>
  <c r="M383" i="3"/>
  <c r="N383" i="3" s="1"/>
  <c r="L383" i="3"/>
  <c r="K383" i="3"/>
  <c r="H383" i="3"/>
  <c r="F383" i="3"/>
  <c r="D383" i="3"/>
  <c r="C383" i="3"/>
  <c r="M382" i="3"/>
  <c r="N382" i="3" s="1"/>
  <c r="L382" i="3"/>
  <c r="K382" i="3"/>
  <c r="H382" i="3"/>
  <c r="J382" i="3" s="1"/>
  <c r="F382" i="3"/>
  <c r="C382" i="3"/>
  <c r="D382" i="3" s="1"/>
  <c r="K381" i="3"/>
  <c r="H381" i="3"/>
  <c r="D381" i="3"/>
  <c r="C381" i="3"/>
  <c r="I380" i="3"/>
  <c r="G380" i="3"/>
  <c r="E380" i="3"/>
  <c r="K379" i="3"/>
  <c r="L379" i="3" s="1"/>
  <c r="M379" i="3" s="1"/>
  <c r="N379" i="3" s="1"/>
  <c r="C379" i="3"/>
  <c r="H379" i="3" s="1"/>
  <c r="M378" i="3"/>
  <c r="N378" i="3" s="1"/>
  <c r="L378" i="3"/>
  <c r="K378" i="3"/>
  <c r="H378" i="3"/>
  <c r="F378" i="3"/>
  <c r="D378" i="3"/>
  <c r="C378" i="3"/>
  <c r="M377" i="3"/>
  <c r="N377" i="3" s="1"/>
  <c r="L377" i="3"/>
  <c r="K377" i="3"/>
  <c r="H377" i="3"/>
  <c r="J377" i="3" s="1"/>
  <c r="F377" i="3"/>
  <c r="C377" i="3"/>
  <c r="D377" i="3" s="1"/>
  <c r="K376" i="3"/>
  <c r="H376" i="3"/>
  <c r="D376" i="3"/>
  <c r="J376" i="3" s="1"/>
  <c r="C376" i="3"/>
  <c r="F376" i="3" s="1"/>
  <c r="K375" i="3"/>
  <c r="L375" i="3" s="1"/>
  <c r="M375" i="3" s="1"/>
  <c r="N375" i="3" s="1"/>
  <c r="C375" i="3"/>
  <c r="H375" i="3" s="1"/>
  <c r="I374" i="3"/>
  <c r="G374" i="3"/>
  <c r="E374" i="3"/>
  <c r="K373" i="3"/>
  <c r="L373" i="3" s="1"/>
  <c r="M373" i="3" s="1"/>
  <c r="N373" i="3" s="1"/>
  <c r="H373" i="3"/>
  <c r="F373" i="3"/>
  <c r="D373" i="3"/>
  <c r="J373" i="3" s="1"/>
  <c r="C373" i="3"/>
  <c r="K372" i="3"/>
  <c r="C372" i="3"/>
  <c r="D372" i="3" s="1"/>
  <c r="K371" i="3"/>
  <c r="C371" i="3"/>
  <c r="F371" i="3" s="1"/>
  <c r="N370" i="3"/>
  <c r="L370" i="3"/>
  <c r="M370" i="3" s="1"/>
  <c r="K370" i="3"/>
  <c r="F370" i="3"/>
  <c r="J370" i="3" s="1"/>
  <c r="D370" i="3"/>
  <c r="C370" i="3"/>
  <c r="H370" i="3" s="1"/>
  <c r="I369" i="3"/>
  <c r="G369" i="3"/>
  <c r="E369" i="3"/>
  <c r="M368" i="3"/>
  <c r="N368" i="3" s="1"/>
  <c r="L368" i="3"/>
  <c r="K368" i="3"/>
  <c r="H368" i="3"/>
  <c r="F368" i="3"/>
  <c r="D368" i="3"/>
  <c r="C368" i="3"/>
  <c r="M367" i="3"/>
  <c r="N367" i="3" s="1"/>
  <c r="L367" i="3"/>
  <c r="K367" i="3"/>
  <c r="H367" i="3"/>
  <c r="J367" i="3" s="1"/>
  <c r="F367" i="3"/>
  <c r="C367" i="3"/>
  <c r="D367" i="3" s="1"/>
  <c r="K366" i="3"/>
  <c r="H366" i="3"/>
  <c r="D366" i="3"/>
  <c r="J366" i="3" s="1"/>
  <c r="C366" i="3"/>
  <c r="F366" i="3" s="1"/>
  <c r="K365" i="3"/>
  <c r="L365" i="3" s="1"/>
  <c r="M365" i="3" s="1"/>
  <c r="N365" i="3" s="1"/>
  <c r="C365" i="3"/>
  <c r="H365" i="3" s="1"/>
  <c r="K364" i="3"/>
  <c r="K369" i="3" s="1"/>
  <c r="H364" i="3"/>
  <c r="F364" i="3"/>
  <c r="D364" i="3"/>
  <c r="C364" i="3"/>
  <c r="I363" i="3"/>
  <c r="G363" i="3"/>
  <c r="E363" i="3"/>
  <c r="L362" i="3"/>
  <c r="M362" i="3" s="1"/>
  <c r="N362" i="3" s="1"/>
  <c r="K362" i="3"/>
  <c r="H362" i="3"/>
  <c r="F362" i="3"/>
  <c r="C362" i="3"/>
  <c r="D362" i="3" s="1"/>
  <c r="J362" i="3" s="1"/>
  <c r="K361" i="3"/>
  <c r="L361" i="3" s="1"/>
  <c r="M361" i="3" s="1"/>
  <c r="N361" i="3" s="1"/>
  <c r="C361" i="3"/>
  <c r="F361" i="3" s="1"/>
  <c r="K360" i="3"/>
  <c r="L360" i="3" s="1"/>
  <c r="M360" i="3" s="1"/>
  <c r="N360" i="3" s="1"/>
  <c r="C360" i="3"/>
  <c r="H360" i="3" s="1"/>
  <c r="M359" i="3"/>
  <c r="N359" i="3" s="1"/>
  <c r="L359" i="3"/>
  <c r="K359" i="3"/>
  <c r="H359" i="3"/>
  <c r="F359" i="3"/>
  <c r="D359" i="3"/>
  <c r="C359" i="3"/>
  <c r="M358" i="3"/>
  <c r="N358" i="3" s="1"/>
  <c r="L358" i="3"/>
  <c r="K358" i="3"/>
  <c r="H358" i="3"/>
  <c r="F358" i="3"/>
  <c r="C358" i="3"/>
  <c r="I357" i="3"/>
  <c r="G357" i="3"/>
  <c r="E357" i="3"/>
  <c r="K356" i="3"/>
  <c r="H356" i="3"/>
  <c r="J356" i="3" s="1"/>
  <c r="D356" i="3"/>
  <c r="C356" i="3"/>
  <c r="F356" i="3" s="1"/>
  <c r="L355" i="3"/>
  <c r="M355" i="3" s="1"/>
  <c r="N355" i="3" s="1"/>
  <c r="K355" i="3"/>
  <c r="F355" i="3"/>
  <c r="D355" i="3"/>
  <c r="J355" i="3" s="1"/>
  <c r="C355" i="3"/>
  <c r="H355" i="3" s="1"/>
  <c r="K354" i="3"/>
  <c r="L354" i="3" s="1"/>
  <c r="M354" i="3" s="1"/>
  <c r="N354" i="3" s="1"/>
  <c r="H354" i="3"/>
  <c r="F354" i="3"/>
  <c r="D354" i="3"/>
  <c r="J354" i="3" s="1"/>
  <c r="C354" i="3"/>
  <c r="K353" i="3"/>
  <c r="C353" i="3"/>
  <c r="D353" i="3" s="1"/>
  <c r="K352" i="3"/>
  <c r="L352" i="3" s="1"/>
  <c r="M352" i="3" s="1"/>
  <c r="N352" i="3" s="1"/>
  <c r="C352" i="3"/>
  <c r="F352" i="3" s="1"/>
  <c r="N351" i="3"/>
  <c r="L351" i="3"/>
  <c r="M351" i="3" s="1"/>
  <c r="K351" i="3"/>
  <c r="F351" i="3"/>
  <c r="J351" i="3" s="1"/>
  <c r="D351" i="3"/>
  <c r="C351" i="3"/>
  <c r="H351" i="3" s="1"/>
  <c r="I350" i="3"/>
  <c r="G350" i="3"/>
  <c r="E350" i="3"/>
  <c r="M349" i="3"/>
  <c r="N349" i="3" s="1"/>
  <c r="L349" i="3"/>
  <c r="K349" i="3"/>
  <c r="H349" i="3"/>
  <c r="F349" i="3"/>
  <c r="D349" i="3"/>
  <c r="C349" i="3"/>
  <c r="M348" i="3"/>
  <c r="N348" i="3" s="1"/>
  <c r="L348" i="3"/>
  <c r="K348" i="3"/>
  <c r="H348" i="3"/>
  <c r="J348" i="3" s="1"/>
  <c r="F348" i="3"/>
  <c r="C348" i="3"/>
  <c r="D348" i="3" s="1"/>
  <c r="K347" i="3"/>
  <c r="H347" i="3"/>
  <c r="D347" i="3"/>
  <c r="J347" i="3" s="1"/>
  <c r="C347" i="3"/>
  <c r="F347" i="3" s="1"/>
  <c r="K346" i="3"/>
  <c r="L346" i="3" s="1"/>
  <c r="M346" i="3" s="1"/>
  <c r="N346" i="3" s="1"/>
  <c r="C346" i="3"/>
  <c r="H346" i="3" s="1"/>
  <c r="K345" i="3"/>
  <c r="K350" i="3" s="1"/>
  <c r="H345" i="3"/>
  <c r="F345" i="3"/>
  <c r="D345" i="3"/>
  <c r="C345" i="3"/>
  <c r="K344" i="3"/>
  <c r="C344" i="3"/>
  <c r="D344" i="3" s="1"/>
  <c r="K343" i="3"/>
  <c r="H343" i="3"/>
  <c r="J343" i="3" s="1"/>
  <c r="D343" i="3"/>
  <c r="C343" i="3"/>
  <c r="F343" i="3" s="1"/>
  <c r="I342" i="3"/>
  <c r="G342" i="3"/>
  <c r="E342" i="3"/>
  <c r="K341" i="3"/>
  <c r="L341" i="3" s="1"/>
  <c r="M341" i="3" s="1"/>
  <c r="N341" i="3" s="1"/>
  <c r="C341" i="3"/>
  <c r="H341" i="3" s="1"/>
  <c r="K340" i="3"/>
  <c r="K342" i="3" s="1"/>
  <c r="H340" i="3"/>
  <c r="F340" i="3"/>
  <c r="D340" i="3"/>
  <c r="C340" i="3"/>
  <c r="K339" i="3"/>
  <c r="C339" i="3"/>
  <c r="D339" i="3" s="1"/>
  <c r="K338" i="3"/>
  <c r="H338" i="3"/>
  <c r="J338" i="3" s="1"/>
  <c r="D338" i="3"/>
  <c r="C338" i="3"/>
  <c r="F338" i="3" s="1"/>
  <c r="I337" i="3"/>
  <c r="G337" i="3"/>
  <c r="E337" i="3"/>
  <c r="K336" i="3"/>
  <c r="L336" i="3" s="1"/>
  <c r="M336" i="3" s="1"/>
  <c r="N336" i="3" s="1"/>
  <c r="C336" i="3"/>
  <c r="H336" i="3" s="1"/>
  <c r="K335" i="3"/>
  <c r="K337" i="3" s="1"/>
  <c r="H335" i="3"/>
  <c r="F335" i="3"/>
  <c r="D335" i="3"/>
  <c r="C335" i="3"/>
  <c r="K334" i="3"/>
  <c r="C334" i="3"/>
  <c r="D334" i="3" s="1"/>
  <c r="K333" i="3"/>
  <c r="H333" i="3"/>
  <c r="J333" i="3" s="1"/>
  <c r="D333" i="3"/>
  <c r="C333" i="3"/>
  <c r="F333" i="3" s="1"/>
  <c r="I332" i="3"/>
  <c r="G332" i="3"/>
  <c r="E332" i="3"/>
  <c r="K331" i="3"/>
  <c r="L331" i="3" s="1"/>
  <c r="M331" i="3" s="1"/>
  <c r="N331" i="3" s="1"/>
  <c r="C331" i="3"/>
  <c r="H331" i="3" s="1"/>
  <c r="K330" i="3"/>
  <c r="K332" i="3" s="1"/>
  <c r="H330" i="3"/>
  <c r="F330" i="3"/>
  <c r="D330" i="3"/>
  <c r="C330" i="3"/>
  <c r="K329" i="3"/>
  <c r="C329" i="3"/>
  <c r="D329" i="3" s="1"/>
  <c r="K328" i="3"/>
  <c r="H328" i="3"/>
  <c r="J328" i="3" s="1"/>
  <c r="D328" i="3"/>
  <c r="C328" i="3"/>
  <c r="F328" i="3" s="1"/>
  <c r="I327" i="3"/>
  <c r="H327" i="3"/>
  <c r="G327" i="3"/>
  <c r="F327" i="3" s="1"/>
  <c r="E327" i="3"/>
  <c r="D327" i="3"/>
  <c r="C327" i="3"/>
  <c r="K326" i="3"/>
  <c r="L326" i="3" s="1"/>
  <c r="M326" i="3" s="1"/>
  <c r="N326" i="3" s="1"/>
  <c r="H326" i="3"/>
  <c r="F326" i="3"/>
  <c r="D326" i="3"/>
  <c r="J326" i="3" s="1"/>
  <c r="K325" i="3"/>
  <c r="L325" i="3" s="1"/>
  <c r="M325" i="3" s="1"/>
  <c r="N325" i="3" s="1"/>
  <c r="J325" i="3"/>
  <c r="H325" i="3"/>
  <c r="F325" i="3"/>
  <c r="D325" i="3"/>
  <c r="N324" i="3"/>
  <c r="L324" i="3"/>
  <c r="M324" i="3" s="1"/>
  <c r="K324" i="3"/>
  <c r="J324" i="3"/>
  <c r="H324" i="3"/>
  <c r="F324" i="3"/>
  <c r="D324" i="3"/>
  <c r="L323" i="3"/>
  <c r="M323" i="3" s="1"/>
  <c r="N323" i="3" s="1"/>
  <c r="K323" i="3"/>
  <c r="H323" i="3"/>
  <c r="F323" i="3"/>
  <c r="D323" i="3"/>
  <c r="J323" i="3" s="1"/>
  <c r="K322" i="3"/>
  <c r="K327" i="3" s="1"/>
  <c r="L327" i="3" s="1"/>
  <c r="M327" i="3" s="1"/>
  <c r="N327" i="3" s="1"/>
  <c r="H322" i="3"/>
  <c r="F322" i="3"/>
  <c r="D322" i="3"/>
  <c r="J322" i="3" s="1"/>
  <c r="I321" i="3"/>
  <c r="G321" i="3"/>
  <c r="F321" i="3"/>
  <c r="E321" i="3"/>
  <c r="C321" i="3"/>
  <c r="H321" i="3" s="1"/>
  <c r="N320" i="3"/>
  <c r="L320" i="3"/>
  <c r="M320" i="3" s="1"/>
  <c r="K320" i="3"/>
  <c r="J320" i="3"/>
  <c r="H320" i="3"/>
  <c r="F320" i="3"/>
  <c r="D320" i="3"/>
  <c r="L319" i="3"/>
  <c r="M319" i="3" s="1"/>
  <c r="N319" i="3" s="1"/>
  <c r="K319" i="3"/>
  <c r="H319" i="3"/>
  <c r="F319" i="3"/>
  <c r="D319" i="3"/>
  <c r="J319" i="3" s="1"/>
  <c r="K318" i="3"/>
  <c r="L318" i="3" s="1"/>
  <c r="M318" i="3" s="1"/>
  <c r="N318" i="3" s="1"/>
  <c r="H318" i="3"/>
  <c r="F318" i="3"/>
  <c r="D318" i="3"/>
  <c r="J318" i="3" s="1"/>
  <c r="K317" i="3"/>
  <c r="K321" i="3" s="1"/>
  <c r="L321" i="3" s="1"/>
  <c r="M321" i="3" s="1"/>
  <c r="N321" i="3" s="1"/>
  <c r="J317" i="3"/>
  <c r="H317" i="3"/>
  <c r="F317" i="3"/>
  <c r="D317" i="3"/>
  <c r="I316" i="3"/>
  <c r="G316" i="3"/>
  <c r="E316" i="3"/>
  <c r="L315" i="3"/>
  <c r="M315" i="3" s="1"/>
  <c r="N315" i="3" s="1"/>
  <c r="K315" i="3"/>
  <c r="F315" i="3"/>
  <c r="D315" i="3"/>
  <c r="J315" i="3" s="1"/>
  <c r="C315" i="3"/>
  <c r="H315" i="3" s="1"/>
  <c r="K314" i="3"/>
  <c r="L314" i="3" s="1"/>
  <c r="M314" i="3" s="1"/>
  <c r="N314" i="3" s="1"/>
  <c r="H314" i="3"/>
  <c r="F314" i="3"/>
  <c r="D314" i="3"/>
  <c r="J314" i="3" s="1"/>
  <c r="C314" i="3"/>
  <c r="K313" i="3"/>
  <c r="C313" i="3"/>
  <c r="D313" i="3" s="1"/>
  <c r="K312" i="3"/>
  <c r="L312" i="3" s="1"/>
  <c r="M312" i="3" s="1"/>
  <c r="N312" i="3" s="1"/>
  <c r="C312" i="3"/>
  <c r="F312" i="3" s="1"/>
  <c r="N311" i="3"/>
  <c r="L311" i="3"/>
  <c r="M311" i="3" s="1"/>
  <c r="K311" i="3"/>
  <c r="K316" i="3" s="1"/>
  <c r="F311" i="3"/>
  <c r="J311" i="3" s="1"/>
  <c r="D311" i="3"/>
  <c r="C311" i="3"/>
  <c r="H311" i="3" s="1"/>
  <c r="I310" i="3"/>
  <c r="G310" i="3"/>
  <c r="E310" i="3"/>
  <c r="M309" i="3"/>
  <c r="N309" i="3" s="1"/>
  <c r="L309" i="3"/>
  <c r="K309" i="3"/>
  <c r="H309" i="3"/>
  <c r="F309" i="3"/>
  <c r="D309" i="3"/>
  <c r="C309" i="3"/>
  <c r="M308" i="3"/>
  <c r="N308" i="3" s="1"/>
  <c r="L308" i="3"/>
  <c r="K308" i="3"/>
  <c r="H308" i="3"/>
  <c r="J308" i="3" s="1"/>
  <c r="F308" i="3"/>
  <c r="C308" i="3"/>
  <c r="D308" i="3" s="1"/>
  <c r="K307" i="3"/>
  <c r="H307" i="3"/>
  <c r="D307" i="3"/>
  <c r="J307" i="3" s="1"/>
  <c r="C307" i="3"/>
  <c r="F307" i="3" s="1"/>
  <c r="K306" i="3"/>
  <c r="L306" i="3" s="1"/>
  <c r="M306" i="3" s="1"/>
  <c r="N306" i="3" s="1"/>
  <c r="C306" i="3"/>
  <c r="H306" i="3" s="1"/>
  <c r="K305" i="3"/>
  <c r="K310" i="3" s="1"/>
  <c r="H305" i="3"/>
  <c r="F305" i="3"/>
  <c r="D305" i="3"/>
  <c r="C305" i="3"/>
  <c r="I304" i="3"/>
  <c r="G304" i="3"/>
  <c r="E304" i="3"/>
  <c r="L303" i="3"/>
  <c r="M303" i="3" s="1"/>
  <c r="N303" i="3" s="1"/>
  <c r="K303" i="3"/>
  <c r="H303" i="3"/>
  <c r="F303" i="3"/>
  <c r="C303" i="3"/>
  <c r="D303" i="3" s="1"/>
  <c r="J303" i="3" s="1"/>
  <c r="K302" i="3"/>
  <c r="C302" i="3"/>
  <c r="F302" i="3" s="1"/>
  <c r="K301" i="3"/>
  <c r="L301" i="3" s="1"/>
  <c r="M301" i="3" s="1"/>
  <c r="N301" i="3" s="1"/>
  <c r="C301" i="3"/>
  <c r="H301" i="3" s="1"/>
  <c r="M300" i="3"/>
  <c r="N300" i="3" s="1"/>
  <c r="L300" i="3"/>
  <c r="K300" i="3"/>
  <c r="H300" i="3"/>
  <c r="F300" i="3"/>
  <c r="D300" i="3"/>
  <c r="C300" i="3"/>
  <c r="M299" i="3"/>
  <c r="N299" i="3" s="1"/>
  <c r="L299" i="3"/>
  <c r="K299" i="3"/>
  <c r="H299" i="3"/>
  <c r="J299" i="3" s="1"/>
  <c r="F299" i="3"/>
  <c r="C299" i="3"/>
  <c r="D299" i="3" s="1"/>
  <c r="K298" i="3"/>
  <c r="H298" i="3"/>
  <c r="D298" i="3"/>
  <c r="C298" i="3"/>
  <c r="I297" i="3"/>
  <c r="G297" i="3"/>
  <c r="E297" i="3"/>
  <c r="K296" i="3"/>
  <c r="L296" i="3" s="1"/>
  <c r="M296" i="3" s="1"/>
  <c r="N296" i="3" s="1"/>
  <c r="C296" i="3"/>
  <c r="H296" i="3" s="1"/>
  <c r="M295" i="3"/>
  <c r="N295" i="3" s="1"/>
  <c r="L295" i="3"/>
  <c r="K295" i="3"/>
  <c r="H295" i="3"/>
  <c r="F295" i="3"/>
  <c r="D295" i="3"/>
  <c r="C295" i="3"/>
  <c r="M294" i="3"/>
  <c r="N294" i="3" s="1"/>
  <c r="L294" i="3"/>
  <c r="K294" i="3"/>
  <c r="H294" i="3"/>
  <c r="J294" i="3" s="1"/>
  <c r="F294" i="3"/>
  <c r="C294" i="3"/>
  <c r="D294" i="3" s="1"/>
  <c r="K293" i="3"/>
  <c r="H293" i="3"/>
  <c r="D293" i="3"/>
  <c r="J293" i="3" s="1"/>
  <c r="C293" i="3"/>
  <c r="F293" i="3" s="1"/>
  <c r="K292" i="3"/>
  <c r="L292" i="3" s="1"/>
  <c r="M292" i="3" s="1"/>
  <c r="N292" i="3" s="1"/>
  <c r="C292" i="3"/>
  <c r="H292" i="3" s="1"/>
  <c r="K291" i="3"/>
  <c r="L291" i="3" s="1"/>
  <c r="M291" i="3" s="1"/>
  <c r="N291" i="3" s="1"/>
  <c r="H291" i="3"/>
  <c r="F291" i="3"/>
  <c r="D291" i="3"/>
  <c r="C291" i="3"/>
  <c r="K290" i="3"/>
  <c r="C290" i="3"/>
  <c r="D290" i="3" s="1"/>
  <c r="K289" i="3"/>
  <c r="H289" i="3"/>
  <c r="J289" i="3" s="1"/>
  <c r="D289" i="3"/>
  <c r="C289" i="3"/>
  <c r="F289" i="3" s="1"/>
  <c r="I288" i="3"/>
  <c r="G288" i="3"/>
  <c r="E288" i="3"/>
  <c r="K287" i="3"/>
  <c r="L287" i="3" s="1"/>
  <c r="M287" i="3" s="1"/>
  <c r="N287" i="3" s="1"/>
  <c r="C287" i="3"/>
  <c r="H287" i="3" s="1"/>
  <c r="K286" i="3"/>
  <c r="L286" i="3" s="1"/>
  <c r="M286" i="3" s="1"/>
  <c r="N286" i="3" s="1"/>
  <c r="H286" i="3"/>
  <c r="F286" i="3"/>
  <c r="D286" i="3"/>
  <c r="C286" i="3"/>
  <c r="K285" i="3"/>
  <c r="C285" i="3"/>
  <c r="D285" i="3" s="1"/>
  <c r="K284" i="3"/>
  <c r="H284" i="3"/>
  <c r="J284" i="3" s="1"/>
  <c r="D284" i="3"/>
  <c r="C284" i="3"/>
  <c r="F284" i="3" s="1"/>
  <c r="L283" i="3"/>
  <c r="M283" i="3" s="1"/>
  <c r="N283" i="3" s="1"/>
  <c r="K283" i="3"/>
  <c r="F283" i="3"/>
  <c r="D283" i="3"/>
  <c r="J283" i="3" s="1"/>
  <c r="C283" i="3"/>
  <c r="H283" i="3" s="1"/>
  <c r="K282" i="3"/>
  <c r="K288" i="3" s="1"/>
  <c r="H282" i="3"/>
  <c r="F282" i="3"/>
  <c r="D282" i="3"/>
  <c r="J282" i="3" s="1"/>
  <c r="C282" i="3"/>
  <c r="K281" i="3"/>
  <c r="C281" i="3"/>
  <c r="D281" i="3" s="1"/>
  <c r="I280" i="3"/>
  <c r="G280" i="3"/>
  <c r="E280" i="3"/>
  <c r="K279" i="3"/>
  <c r="L279" i="3" s="1"/>
  <c r="M279" i="3" s="1"/>
  <c r="N279" i="3" s="1"/>
  <c r="C279" i="3"/>
  <c r="F279" i="3" s="1"/>
  <c r="K278" i="3"/>
  <c r="L278" i="3" s="1"/>
  <c r="M278" i="3" s="1"/>
  <c r="N278" i="3" s="1"/>
  <c r="C278" i="3"/>
  <c r="H278" i="3" s="1"/>
  <c r="M277" i="3"/>
  <c r="N277" i="3" s="1"/>
  <c r="L277" i="3"/>
  <c r="K277" i="3"/>
  <c r="H277" i="3"/>
  <c r="F277" i="3"/>
  <c r="D277" i="3"/>
  <c r="C277" i="3"/>
  <c r="M276" i="3"/>
  <c r="N276" i="3" s="1"/>
  <c r="L276" i="3"/>
  <c r="K276" i="3"/>
  <c r="H276" i="3"/>
  <c r="J276" i="3" s="1"/>
  <c r="F276" i="3"/>
  <c r="C276" i="3"/>
  <c r="D276" i="3" s="1"/>
  <c r="K275" i="3"/>
  <c r="H275" i="3"/>
  <c r="D275" i="3"/>
  <c r="J275" i="3" s="1"/>
  <c r="C275" i="3"/>
  <c r="F275" i="3" s="1"/>
  <c r="K274" i="3"/>
  <c r="L274" i="3" s="1"/>
  <c r="M274" i="3" s="1"/>
  <c r="N274" i="3" s="1"/>
  <c r="C274" i="3"/>
  <c r="H274" i="3" s="1"/>
  <c r="I273" i="3"/>
  <c r="G273" i="3"/>
  <c r="E273" i="3"/>
  <c r="K272" i="3"/>
  <c r="L272" i="3" s="1"/>
  <c r="M272" i="3" s="1"/>
  <c r="N272" i="3" s="1"/>
  <c r="H272" i="3"/>
  <c r="F272" i="3"/>
  <c r="D272" i="3"/>
  <c r="J272" i="3" s="1"/>
  <c r="C272" i="3"/>
  <c r="K271" i="3"/>
  <c r="C271" i="3"/>
  <c r="D271" i="3" s="1"/>
  <c r="K270" i="3"/>
  <c r="L270" i="3" s="1"/>
  <c r="M270" i="3" s="1"/>
  <c r="N270" i="3" s="1"/>
  <c r="C270" i="3"/>
  <c r="F270" i="3" s="1"/>
  <c r="N269" i="3"/>
  <c r="L269" i="3"/>
  <c r="M269" i="3" s="1"/>
  <c r="K269" i="3"/>
  <c r="F269" i="3"/>
  <c r="J269" i="3" s="1"/>
  <c r="D269" i="3"/>
  <c r="C269" i="3"/>
  <c r="H269" i="3" s="1"/>
  <c r="L268" i="3"/>
  <c r="M268" i="3" s="1"/>
  <c r="N268" i="3" s="1"/>
  <c r="K268" i="3"/>
  <c r="H268" i="3"/>
  <c r="F268" i="3"/>
  <c r="D268" i="3"/>
  <c r="J268" i="3" s="1"/>
  <c r="C268" i="3"/>
  <c r="I267" i="3"/>
  <c r="G267" i="3"/>
  <c r="E267" i="3"/>
  <c r="K266" i="3"/>
  <c r="C266" i="3"/>
  <c r="D266" i="3" s="1"/>
  <c r="K265" i="3"/>
  <c r="H265" i="3"/>
  <c r="J265" i="3" s="1"/>
  <c r="D265" i="3"/>
  <c r="C265" i="3"/>
  <c r="F265" i="3" s="1"/>
  <c r="L264" i="3"/>
  <c r="M264" i="3" s="1"/>
  <c r="N264" i="3" s="1"/>
  <c r="K264" i="3"/>
  <c r="F264" i="3"/>
  <c r="D264" i="3"/>
  <c r="J264" i="3" s="1"/>
  <c r="C264" i="3"/>
  <c r="H264" i="3" s="1"/>
  <c r="K263" i="3"/>
  <c r="L263" i="3" s="1"/>
  <c r="M263" i="3" s="1"/>
  <c r="N263" i="3" s="1"/>
  <c r="H263" i="3"/>
  <c r="F263" i="3"/>
  <c r="D263" i="3"/>
  <c r="J263" i="3" s="1"/>
  <c r="C263" i="3"/>
  <c r="K262" i="3"/>
  <c r="C262" i="3"/>
  <c r="D262" i="3" s="1"/>
  <c r="K261" i="3"/>
  <c r="C261" i="3"/>
  <c r="F261" i="3" s="1"/>
  <c r="N260" i="3"/>
  <c r="L260" i="3"/>
  <c r="M260" i="3" s="1"/>
  <c r="K260" i="3"/>
  <c r="F260" i="3"/>
  <c r="D260" i="3"/>
  <c r="C260" i="3"/>
  <c r="I259" i="3"/>
  <c r="G259" i="3"/>
  <c r="E259" i="3"/>
  <c r="M258" i="3"/>
  <c r="N258" i="3" s="1"/>
  <c r="L258" i="3"/>
  <c r="K258" i="3"/>
  <c r="H258" i="3"/>
  <c r="F258" i="3"/>
  <c r="D258" i="3"/>
  <c r="C258" i="3"/>
  <c r="M257" i="3"/>
  <c r="N257" i="3" s="1"/>
  <c r="L257" i="3"/>
  <c r="K257" i="3"/>
  <c r="H257" i="3"/>
  <c r="J257" i="3" s="1"/>
  <c r="F257" i="3"/>
  <c r="C257" i="3"/>
  <c r="D257" i="3" s="1"/>
  <c r="K256" i="3"/>
  <c r="H256" i="3"/>
  <c r="D256" i="3"/>
  <c r="J256" i="3" s="1"/>
  <c r="C256" i="3"/>
  <c r="F256" i="3" s="1"/>
  <c r="K255" i="3"/>
  <c r="L255" i="3" s="1"/>
  <c r="M255" i="3" s="1"/>
  <c r="N255" i="3" s="1"/>
  <c r="C255" i="3"/>
  <c r="H255" i="3" s="1"/>
  <c r="K254" i="3"/>
  <c r="K259" i="3" s="1"/>
  <c r="H254" i="3"/>
  <c r="F254" i="3"/>
  <c r="D254" i="3"/>
  <c r="C254" i="3"/>
  <c r="I253" i="3"/>
  <c r="G253" i="3"/>
  <c r="E253" i="3"/>
  <c r="L252" i="3"/>
  <c r="M252" i="3" s="1"/>
  <c r="N252" i="3" s="1"/>
  <c r="K252" i="3"/>
  <c r="H252" i="3"/>
  <c r="F252" i="3"/>
  <c r="C252" i="3"/>
  <c r="D252" i="3" s="1"/>
  <c r="J252" i="3" s="1"/>
  <c r="K251" i="3"/>
  <c r="L251" i="3" s="1"/>
  <c r="M251" i="3" s="1"/>
  <c r="N251" i="3" s="1"/>
  <c r="C251" i="3"/>
  <c r="F251" i="3" s="1"/>
  <c r="K250" i="3"/>
  <c r="L250" i="3" s="1"/>
  <c r="M250" i="3" s="1"/>
  <c r="N250" i="3" s="1"/>
  <c r="C250" i="3"/>
  <c r="H250" i="3" s="1"/>
  <c r="M249" i="3"/>
  <c r="N249" i="3" s="1"/>
  <c r="L249" i="3"/>
  <c r="K249" i="3"/>
  <c r="H249" i="3"/>
  <c r="F249" i="3"/>
  <c r="D249" i="3"/>
  <c r="C249" i="3"/>
  <c r="M248" i="3"/>
  <c r="N248" i="3" s="1"/>
  <c r="L248" i="3"/>
  <c r="K248" i="3"/>
  <c r="H248" i="3"/>
  <c r="J248" i="3" s="1"/>
  <c r="F248" i="3"/>
  <c r="C248" i="3"/>
  <c r="D248" i="3" s="1"/>
  <c r="K247" i="3"/>
  <c r="H247" i="3"/>
  <c r="D247" i="3"/>
  <c r="C247" i="3"/>
  <c r="I246" i="3"/>
  <c r="G246" i="3"/>
  <c r="E246" i="3"/>
  <c r="K245" i="3"/>
  <c r="L245" i="3" s="1"/>
  <c r="M245" i="3" s="1"/>
  <c r="N245" i="3" s="1"/>
  <c r="C245" i="3"/>
  <c r="H245" i="3" s="1"/>
  <c r="M244" i="3"/>
  <c r="N244" i="3" s="1"/>
  <c r="L244" i="3"/>
  <c r="K244" i="3"/>
  <c r="H244" i="3"/>
  <c r="F244" i="3"/>
  <c r="D244" i="3"/>
  <c r="C244" i="3"/>
  <c r="M243" i="3"/>
  <c r="N243" i="3" s="1"/>
  <c r="L243" i="3"/>
  <c r="K243" i="3"/>
  <c r="H243" i="3"/>
  <c r="J243" i="3" s="1"/>
  <c r="F243" i="3"/>
  <c r="C243" i="3"/>
  <c r="D243" i="3" s="1"/>
  <c r="K242" i="3"/>
  <c r="H242" i="3"/>
  <c r="D242" i="3"/>
  <c r="J242" i="3" s="1"/>
  <c r="C242" i="3"/>
  <c r="F242" i="3" s="1"/>
  <c r="K241" i="3"/>
  <c r="K246" i="3" s="1"/>
  <c r="C241" i="3"/>
  <c r="H241" i="3" s="1"/>
  <c r="K240" i="3"/>
  <c r="L240" i="3" s="1"/>
  <c r="M240" i="3" s="1"/>
  <c r="N240" i="3" s="1"/>
  <c r="H240" i="3"/>
  <c r="F240" i="3"/>
  <c r="D240" i="3"/>
  <c r="C240" i="3"/>
  <c r="I239" i="3"/>
  <c r="G239" i="3"/>
  <c r="E239" i="3"/>
  <c r="L238" i="3"/>
  <c r="M238" i="3" s="1"/>
  <c r="N238" i="3" s="1"/>
  <c r="K238" i="3"/>
  <c r="H238" i="3"/>
  <c r="F238" i="3"/>
  <c r="C238" i="3"/>
  <c r="D238" i="3" s="1"/>
  <c r="J238" i="3" s="1"/>
  <c r="K237" i="3"/>
  <c r="C237" i="3"/>
  <c r="F237" i="3" s="1"/>
  <c r="K236" i="3"/>
  <c r="C236" i="3"/>
  <c r="D236" i="3" s="1"/>
  <c r="I235" i="3"/>
  <c r="G235" i="3"/>
  <c r="E235" i="3"/>
  <c r="C235" i="3"/>
  <c r="D235" i="3" s="1"/>
  <c r="K234" i="3"/>
  <c r="L234" i="3" s="1"/>
  <c r="M234" i="3" s="1"/>
  <c r="N234" i="3" s="1"/>
  <c r="H234" i="3"/>
  <c r="F234" i="3"/>
  <c r="D234" i="3"/>
  <c r="C234" i="3"/>
  <c r="K233" i="3"/>
  <c r="C233" i="3"/>
  <c r="D233" i="3" s="1"/>
  <c r="K232" i="3"/>
  <c r="H232" i="3"/>
  <c r="J232" i="3" s="1"/>
  <c r="D232" i="3"/>
  <c r="C232" i="3"/>
  <c r="F232" i="3" s="1"/>
  <c r="I231" i="3"/>
  <c r="G231" i="3"/>
  <c r="E231" i="3"/>
  <c r="K230" i="3"/>
  <c r="L230" i="3" s="1"/>
  <c r="M230" i="3" s="1"/>
  <c r="N230" i="3" s="1"/>
  <c r="C230" i="3"/>
  <c r="H230" i="3" s="1"/>
  <c r="K229" i="3"/>
  <c r="K231" i="3" s="1"/>
  <c r="H229" i="3"/>
  <c r="F229" i="3"/>
  <c r="D229" i="3"/>
  <c r="C229" i="3"/>
  <c r="K228" i="3"/>
  <c r="C228" i="3"/>
  <c r="D228" i="3" s="1"/>
  <c r="K227" i="3"/>
  <c r="H227" i="3"/>
  <c r="J227" i="3" s="1"/>
  <c r="D227" i="3"/>
  <c r="C227" i="3"/>
  <c r="F227" i="3" s="1"/>
  <c r="I226" i="3"/>
  <c r="G226" i="3"/>
  <c r="E226" i="3"/>
  <c r="K225" i="3"/>
  <c r="L225" i="3" s="1"/>
  <c r="M225" i="3" s="1"/>
  <c r="N225" i="3" s="1"/>
  <c r="C225" i="3"/>
  <c r="H225" i="3" s="1"/>
  <c r="K224" i="3"/>
  <c r="K226" i="3" s="1"/>
  <c r="H224" i="3"/>
  <c r="F224" i="3"/>
  <c r="D224" i="3"/>
  <c r="C224" i="3"/>
  <c r="K223" i="3"/>
  <c r="C223" i="3"/>
  <c r="D223" i="3" s="1"/>
  <c r="K222" i="3"/>
  <c r="H222" i="3"/>
  <c r="J222" i="3" s="1"/>
  <c r="D222" i="3"/>
  <c r="C222" i="3"/>
  <c r="F222" i="3" s="1"/>
  <c r="I221" i="3"/>
  <c r="H221" i="3"/>
  <c r="G221" i="3"/>
  <c r="F221" i="3" s="1"/>
  <c r="E221" i="3"/>
  <c r="D221" i="3"/>
  <c r="J221" i="3" s="1"/>
  <c r="C221" i="3"/>
  <c r="K220" i="3"/>
  <c r="L220" i="3" s="1"/>
  <c r="M220" i="3" s="1"/>
  <c r="N220" i="3" s="1"/>
  <c r="H220" i="3"/>
  <c r="F220" i="3"/>
  <c r="D220" i="3"/>
  <c r="J220" i="3" s="1"/>
  <c r="K219" i="3"/>
  <c r="K221" i="3" s="1"/>
  <c r="L221" i="3" s="1"/>
  <c r="M221" i="3" s="1"/>
  <c r="N221" i="3" s="1"/>
  <c r="J219" i="3"/>
  <c r="H219" i="3"/>
  <c r="F219" i="3"/>
  <c r="D219" i="3"/>
  <c r="N218" i="3"/>
  <c r="L218" i="3"/>
  <c r="M218" i="3" s="1"/>
  <c r="K218" i="3"/>
  <c r="J218" i="3"/>
  <c r="H218" i="3"/>
  <c r="F218" i="3"/>
  <c r="D218" i="3"/>
  <c r="I217" i="3"/>
  <c r="G217" i="3"/>
  <c r="E217" i="3"/>
  <c r="K216" i="3"/>
  <c r="L216" i="3" s="1"/>
  <c r="M216" i="3" s="1"/>
  <c r="N216" i="3" s="1"/>
  <c r="C216" i="3"/>
  <c r="H216" i="3" s="1"/>
  <c r="K215" i="3"/>
  <c r="L215" i="3" s="1"/>
  <c r="M215" i="3" s="1"/>
  <c r="N215" i="3" s="1"/>
  <c r="H215" i="3"/>
  <c r="F215" i="3"/>
  <c r="D215" i="3"/>
  <c r="C215" i="3"/>
  <c r="K214" i="3"/>
  <c r="C214" i="3"/>
  <c r="D214" i="3" s="1"/>
  <c r="K213" i="3"/>
  <c r="H213" i="3"/>
  <c r="J213" i="3" s="1"/>
  <c r="D213" i="3"/>
  <c r="C213" i="3"/>
  <c r="F213" i="3" s="1"/>
  <c r="L212" i="3"/>
  <c r="M212" i="3" s="1"/>
  <c r="N212" i="3" s="1"/>
  <c r="K212" i="3"/>
  <c r="K217" i="3" s="1"/>
  <c r="F212" i="3"/>
  <c r="D212" i="3"/>
  <c r="J212" i="3" s="1"/>
  <c r="C212" i="3"/>
  <c r="H212" i="3" s="1"/>
  <c r="I211" i="3"/>
  <c r="G211" i="3"/>
  <c r="E211" i="3"/>
  <c r="L210" i="3"/>
  <c r="M210" i="3" s="1"/>
  <c r="N210" i="3" s="1"/>
  <c r="K210" i="3"/>
  <c r="H210" i="3"/>
  <c r="F210" i="3"/>
  <c r="D210" i="3"/>
  <c r="J210" i="3" s="1"/>
  <c r="C210" i="3"/>
  <c r="L209" i="3"/>
  <c r="M209" i="3" s="1"/>
  <c r="N209" i="3" s="1"/>
  <c r="K209" i="3"/>
  <c r="H209" i="3"/>
  <c r="F209" i="3"/>
  <c r="C209" i="3"/>
  <c r="D209" i="3" s="1"/>
  <c r="J209" i="3" s="1"/>
  <c r="K208" i="3"/>
  <c r="L208" i="3" s="1"/>
  <c r="M208" i="3" s="1"/>
  <c r="N208" i="3" s="1"/>
  <c r="C208" i="3"/>
  <c r="F208" i="3" s="1"/>
  <c r="K207" i="3"/>
  <c r="L207" i="3" s="1"/>
  <c r="M207" i="3" s="1"/>
  <c r="N207" i="3" s="1"/>
  <c r="I207" i="3"/>
  <c r="G207" i="3"/>
  <c r="F207" i="3"/>
  <c r="E207" i="3"/>
  <c r="C207" i="3"/>
  <c r="H207" i="3" s="1"/>
  <c r="N206" i="3"/>
  <c r="L206" i="3"/>
  <c r="M206" i="3" s="1"/>
  <c r="K206" i="3"/>
  <c r="F206" i="3"/>
  <c r="J206" i="3" s="1"/>
  <c r="D206" i="3"/>
  <c r="C206" i="3"/>
  <c r="H206" i="3" s="1"/>
  <c r="L205" i="3"/>
  <c r="M205" i="3" s="1"/>
  <c r="N205" i="3" s="1"/>
  <c r="K205" i="3"/>
  <c r="H205" i="3"/>
  <c r="F205" i="3"/>
  <c r="D205" i="3"/>
  <c r="J205" i="3" s="1"/>
  <c r="C205" i="3"/>
  <c r="L204" i="3"/>
  <c r="M204" i="3" s="1"/>
  <c r="N204" i="3" s="1"/>
  <c r="K204" i="3"/>
  <c r="H204" i="3"/>
  <c r="F204" i="3"/>
  <c r="C204" i="3"/>
  <c r="D204" i="3" s="1"/>
  <c r="J204" i="3" s="1"/>
  <c r="I203" i="3"/>
  <c r="G203" i="3"/>
  <c r="E203" i="3"/>
  <c r="K202" i="3"/>
  <c r="H202" i="3"/>
  <c r="D202" i="3"/>
  <c r="J202" i="3" s="1"/>
  <c r="C202" i="3"/>
  <c r="F202" i="3" s="1"/>
  <c r="K201" i="3"/>
  <c r="K203" i="3" s="1"/>
  <c r="C201" i="3"/>
  <c r="H201" i="3" s="1"/>
  <c r="K200" i="3"/>
  <c r="L200" i="3" s="1"/>
  <c r="M200" i="3" s="1"/>
  <c r="N200" i="3" s="1"/>
  <c r="H200" i="3"/>
  <c r="F200" i="3"/>
  <c r="D200" i="3"/>
  <c r="C200" i="3"/>
  <c r="I199" i="3"/>
  <c r="G199" i="3"/>
  <c r="E199" i="3"/>
  <c r="L198" i="3"/>
  <c r="M198" i="3" s="1"/>
  <c r="N198" i="3" s="1"/>
  <c r="K198" i="3"/>
  <c r="H198" i="3"/>
  <c r="F198" i="3"/>
  <c r="C198" i="3"/>
  <c r="D198" i="3" s="1"/>
  <c r="J198" i="3" s="1"/>
  <c r="K197" i="3"/>
  <c r="L197" i="3" s="1"/>
  <c r="M197" i="3" s="1"/>
  <c r="N197" i="3" s="1"/>
  <c r="C197" i="3"/>
  <c r="F197" i="3" s="1"/>
  <c r="K196" i="3"/>
  <c r="C196" i="3"/>
  <c r="D196" i="3" s="1"/>
  <c r="I195" i="3"/>
  <c r="G195" i="3"/>
  <c r="E195" i="3"/>
  <c r="C195" i="3"/>
  <c r="D195" i="3" s="1"/>
  <c r="K194" i="3"/>
  <c r="L194" i="3" s="1"/>
  <c r="M194" i="3" s="1"/>
  <c r="N194" i="3" s="1"/>
  <c r="H194" i="3"/>
  <c r="F194" i="3"/>
  <c r="D194" i="3"/>
  <c r="C194" i="3"/>
  <c r="K193" i="3"/>
  <c r="C193" i="3"/>
  <c r="D193" i="3" s="1"/>
  <c r="K192" i="3"/>
  <c r="H192" i="3"/>
  <c r="J192" i="3" s="1"/>
  <c r="D192" i="3"/>
  <c r="C192" i="3"/>
  <c r="F192" i="3" s="1"/>
  <c r="I191" i="3"/>
  <c r="G191" i="3"/>
  <c r="E191" i="3"/>
  <c r="K190" i="3"/>
  <c r="L190" i="3" s="1"/>
  <c r="M190" i="3" s="1"/>
  <c r="N190" i="3" s="1"/>
  <c r="C190" i="3"/>
  <c r="H190" i="3" s="1"/>
  <c r="K189" i="3"/>
  <c r="K191" i="3" s="1"/>
  <c r="H189" i="3"/>
  <c r="F189" i="3"/>
  <c r="D189" i="3"/>
  <c r="C189" i="3"/>
  <c r="K188" i="3"/>
  <c r="C188" i="3"/>
  <c r="D188" i="3" s="1"/>
  <c r="I187" i="3"/>
  <c r="H187" i="3" s="1"/>
  <c r="G187" i="3"/>
  <c r="F187" i="3" s="1"/>
  <c r="E187" i="3"/>
  <c r="C187" i="3"/>
  <c r="K186" i="3"/>
  <c r="C186" i="3"/>
  <c r="F186" i="3" s="1"/>
  <c r="N185" i="3"/>
  <c r="L185" i="3"/>
  <c r="M185" i="3" s="1"/>
  <c r="K185" i="3"/>
  <c r="F185" i="3"/>
  <c r="J185" i="3" s="1"/>
  <c r="D185" i="3"/>
  <c r="C185" i="3"/>
  <c r="H185" i="3" s="1"/>
  <c r="L184" i="3"/>
  <c r="M184" i="3" s="1"/>
  <c r="N184" i="3" s="1"/>
  <c r="K184" i="3"/>
  <c r="K187" i="3" s="1"/>
  <c r="L187" i="3" s="1"/>
  <c r="M187" i="3" s="1"/>
  <c r="N187" i="3" s="1"/>
  <c r="H184" i="3"/>
  <c r="F184" i="3"/>
  <c r="D184" i="3"/>
  <c r="J184" i="3" s="1"/>
  <c r="C184" i="3"/>
  <c r="I183" i="3"/>
  <c r="G183" i="3"/>
  <c r="E183" i="3"/>
  <c r="K182" i="3"/>
  <c r="C182" i="3"/>
  <c r="D182" i="3" s="1"/>
  <c r="K181" i="3"/>
  <c r="H181" i="3"/>
  <c r="J181" i="3" s="1"/>
  <c r="D181" i="3"/>
  <c r="C181" i="3"/>
  <c r="F181" i="3" s="1"/>
  <c r="L180" i="3"/>
  <c r="M180" i="3" s="1"/>
  <c r="N180" i="3" s="1"/>
  <c r="K180" i="3"/>
  <c r="K183" i="3" s="1"/>
  <c r="F180" i="3"/>
  <c r="D180" i="3"/>
  <c r="C180" i="3"/>
  <c r="I179" i="3"/>
  <c r="G179" i="3"/>
  <c r="E179" i="3"/>
  <c r="L178" i="3"/>
  <c r="M178" i="3" s="1"/>
  <c r="N178" i="3" s="1"/>
  <c r="K178" i="3"/>
  <c r="H178" i="3"/>
  <c r="F178" i="3"/>
  <c r="D178" i="3"/>
  <c r="J178" i="3" s="1"/>
  <c r="C178" i="3"/>
  <c r="L177" i="3"/>
  <c r="M177" i="3" s="1"/>
  <c r="N177" i="3" s="1"/>
  <c r="K177" i="3"/>
  <c r="H177" i="3"/>
  <c r="F177" i="3"/>
  <c r="C177" i="3"/>
  <c r="D177" i="3" s="1"/>
  <c r="J177" i="3" s="1"/>
  <c r="K176" i="3"/>
  <c r="L176" i="3" s="1"/>
  <c r="M176" i="3" s="1"/>
  <c r="N176" i="3" s="1"/>
  <c r="C176" i="3"/>
  <c r="F176" i="3" s="1"/>
  <c r="K175" i="3"/>
  <c r="L175" i="3" s="1"/>
  <c r="M175" i="3" s="1"/>
  <c r="N175" i="3" s="1"/>
  <c r="I175" i="3"/>
  <c r="G175" i="3"/>
  <c r="F175" i="3"/>
  <c r="E175" i="3"/>
  <c r="C175" i="3"/>
  <c r="H175" i="3" s="1"/>
  <c r="N174" i="3"/>
  <c r="L174" i="3"/>
  <c r="M174" i="3" s="1"/>
  <c r="K174" i="3"/>
  <c r="F174" i="3"/>
  <c r="J174" i="3" s="1"/>
  <c r="D174" i="3"/>
  <c r="C174" i="3"/>
  <c r="H174" i="3" s="1"/>
  <c r="L173" i="3"/>
  <c r="M173" i="3" s="1"/>
  <c r="N173" i="3" s="1"/>
  <c r="K173" i="3"/>
  <c r="H173" i="3"/>
  <c r="F173" i="3"/>
  <c r="D173" i="3"/>
  <c r="J173" i="3" s="1"/>
  <c r="C173" i="3"/>
  <c r="L172" i="3"/>
  <c r="M172" i="3" s="1"/>
  <c r="N172" i="3" s="1"/>
  <c r="K172" i="3"/>
  <c r="H172" i="3"/>
  <c r="F172" i="3"/>
  <c r="C172" i="3"/>
  <c r="D172" i="3" s="1"/>
  <c r="J172" i="3" s="1"/>
  <c r="I171" i="3"/>
  <c r="G171" i="3"/>
  <c r="E171" i="3"/>
  <c r="K170" i="3"/>
  <c r="H170" i="3"/>
  <c r="D170" i="3"/>
  <c r="J170" i="3" s="1"/>
  <c r="C170" i="3"/>
  <c r="F170" i="3" s="1"/>
  <c r="K169" i="3"/>
  <c r="L169" i="3" s="1"/>
  <c r="M169" i="3" s="1"/>
  <c r="N169" i="3" s="1"/>
  <c r="C169" i="3"/>
  <c r="H169" i="3" s="1"/>
  <c r="K168" i="3"/>
  <c r="L168" i="3" s="1"/>
  <c r="M168" i="3" s="1"/>
  <c r="N168" i="3" s="1"/>
  <c r="H168" i="3"/>
  <c r="F168" i="3"/>
  <c r="D168" i="3"/>
  <c r="C168" i="3"/>
  <c r="K167" i="3"/>
  <c r="C167" i="3"/>
  <c r="D167" i="3" s="1"/>
  <c r="I166" i="3"/>
  <c r="G166" i="3"/>
  <c r="F166" i="3" s="1"/>
  <c r="E166" i="3"/>
  <c r="C166" i="3"/>
  <c r="K165" i="3"/>
  <c r="C165" i="3"/>
  <c r="F165" i="3" s="1"/>
  <c r="N164" i="3"/>
  <c r="L164" i="3"/>
  <c r="M164" i="3" s="1"/>
  <c r="K164" i="3"/>
  <c r="F164" i="3"/>
  <c r="J164" i="3" s="1"/>
  <c r="D164" i="3"/>
  <c r="C164" i="3"/>
  <c r="H164" i="3" s="1"/>
  <c r="L163" i="3"/>
  <c r="M163" i="3" s="1"/>
  <c r="N163" i="3" s="1"/>
  <c r="K163" i="3"/>
  <c r="K166" i="3" s="1"/>
  <c r="L166" i="3" s="1"/>
  <c r="M166" i="3" s="1"/>
  <c r="N166" i="3" s="1"/>
  <c r="H163" i="3"/>
  <c r="F163" i="3"/>
  <c r="D163" i="3"/>
  <c r="J163" i="3" s="1"/>
  <c r="C163" i="3"/>
  <c r="I162" i="3"/>
  <c r="G162" i="3"/>
  <c r="E162" i="3"/>
  <c r="K161" i="3"/>
  <c r="C161" i="3"/>
  <c r="D161" i="3" s="1"/>
  <c r="K160" i="3"/>
  <c r="H160" i="3"/>
  <c r="J160" i="3" s="1"/>
  <c r="D160" i="3"/>
  <c r="C160" i="3"/>
  <c r="F160" i="3" s="1"/>
  <c r="L159" i="3"/>
  <c r="M159" i="3" s="1"/>
  <c r="N159" i="3" s="1"/>
  <c r="K159" i="3"/>
  <c r="K162" i="3" s="1"/>
  <c r="F159" i="3"/>
  <c r="D159" i="3"/>
  <c r="C159" i="3"/>
  <c r="I158" i="3"/>
  <c r="G158" i="3"/>
  <c r="E158" i="3"/>
  <c r="L157" i="3"/>
  <c r="M157" i="3" s="1"/>
  <c r="N157" i="3" s="1"/>
  <c r="K157" i="3"/>
  <c r="H157" i="3"/>
  <c r="F157" i="3"/>
  <c r="D157" i="3"/>
  <c r="J157" i="3" s="1"/>
  <c r="C157" i="3"/>
  <c r="L156" i="3"/>
  <c r="M156" i="3" s="1"/>
  <c r="N156" i="3" s="1"/>
  <c r="K156" i="3"/>
  <c r="H156" i="3"/>
  <c r="F156" i="3"/>
  <c r="C156" i="3"/>
  <c r="D156" i="3" s="1"/>
  <c r="J156" i="3" s="1"/>
  <c r="K155" i="3"/>
  <c r="C155" i="3"/>
  <c r="F155" i="3" s="1"/>
  <c r="K154" i="3"/>
  <c r="L154" i="3" s="1"/>
  <c r="M154" i="3" s="1"/>
  <c r="N154" i="3" s="1"/>
  <c r="C154" i="3"/>
  <c r="H154" i="3" s="1"/>
  <c r="I153" i="3"/>
  <c r="G153" i="3"/>
  <c r="E153" i="3"/>
  <c r="C153" i="3"/>
  <c r="H153" i="3" s="1"/>
  <c r="K152" i="3"/>
  <c r="L152" i="3" s="1"/>
  <c r="M152" i="3" s="1"/>
  <c r="N152" i="3" s="1"/>
  <c r="H152" i="3"/>
  <c r="F152" i="3"/>
  <c r="D152" i="3"/>
  <c r="C152" i="3"/>
  <c r="K151" i="3"/>
  <c r="C151" i="3"/>
  <c r="D151" i="3" s="1"/>
  <c r="K150" i="3"/>
  <c r="H150" i="3"/>
  <c r="J150" i="3" s="1"/>
  <c r="D150" i="3"/>
  <c r="C150" i="3"/>
  <c r="F150" i="3" s="1"/>
  <c r="L149" i="3"/>
  <c r="M149" i="3" s="1"/>
  <c r="N149" i="3" s="1"/>
  <c r="K149" i="3"/>
  <c r="F149" i="3"/>
  <c r="D149" i="3"/>
  <c r="J149" i="3" s="1"/>
  <c r="C149" i="3"/>
  <c r="H149" i="3" s="1"/>
  <c r="K148" i="3"/>
  <c r="L148" i="3" s="1"/>
  <c r="M148" i="3" s="1"/>
  <c r="N148" i="3" s="1"/>
  <c r="H148" i="3"/>
  <c r="F148" i="3"/>
  <c r="D148" i="3"/>
  <c r="J148" i="3" s="1"/>
  <c r="C148" i="3"/>
  <c r="I147" i="3"/>
  <c r="G147" i="3"/>
  <c r="E147" i="3"/>
  <c r="M146" i="3"/>
  <c r="N146" i="3" s="1"/>
  <c r="L146" i="3"/>
  <c r="K146" i="3"/>
  <c r="H146" i="3"/>
  <c r="J146" i="3" s="1"/>
  <c r="F146" i="3"/>
  <c r="C146" i="3"/>
  <c r="D146" i="3" s="1"/>
  <c r="K145" i="3"/>
  <c r="H145" i="3"/>
  <c r="D145" i="3"/>
  <c r="J145" i="3" s="1"/>
  <c r="C145" i="3"/>
  <c r="F145" i="3" s="1"/>
  <c r="K144" i="3"/>
  <c r="L144" i="3" s="1"/>
  <c r="M144" i="3" s="1"/>
  <c r="N144" i="3" s="1"/>
  <c r="C144" i="3"/>
  <c r="H144" i="3" s="1"/>
  <c r="K143" i="3"/>
  <c r="L143" i="3" s="1"/>
  <c r="M143" i="3" s="1"/>
  <c r="N143" i="3" s="1"/>
  <c r="H143" i="3"/>
  <c r="F143" i="3"/>
  <c r="D143" i="3"/>
  <c r="C143" i="3"/>
  <c r="I142" i="3"/>
  <c r="G142" i="3"/>
  <c r="E142" i="3"/>
  <c r="L141" i="3"/>
  <c r="M141" i="3" s="1"/>
  <c r="N141" i="3" s="1"/>
  <c r="K141" i="3"/>
  <c r="H141" i="3"/>
  <c r="F141" i="3"/>
  <c r="C141" i="3"/>
  <c r="D141" i="3" s="1"/>
  <c r="J141" i="3" s="1"/>
  <c r="K140" i="3"/>
  <c r="C140" i="3"/>
  <c r="F140" i="3" s="1"/>
  <c r="K139" i="3"/>
  <c r="L139" i="3" s="1"/>
  <c r="M139" i="3" s="1"/>
  <c r="N139" i="3" s="1"/>
  <c r="C139" i="3"/>
  <c r="H139" i="3" s="1"/>
  <c r="M138" i="3"/>
  <c r="N138" i="3" s="1"/>
  <c r="L138" i="3"/>
  <c r="K138" i="3"/>
  <c r="H138" i="3"/>
  <c r="F138" i="3"/>
  <c r="D138" i="3"/>
  <c r="C138" i="3"/>
  <c r="M137" i="3"/>
  <c r="N137" i="3" s="1"/>
  <c r="L137" i="3"/>
  <c r="K137" i="3"/>
  <c r="H137" i="3"/>
  <c r="F137" i="3"/>
  <c r="C137" i="3"/>
  <c r="I136" i="3"/>
  <c r="G136" i="3"/>
  <c r="E136" i="3"/>
  <c r="K135" i="3"/>
  <c r="H135" i="3"/>
  <c r="J135" i="3" s="1"/>
  <c r="D135" i="3"/>
  <c r="C135" i="3"/>
  <c r="F135" i="3" s="1"/>
  <c r="L134" i="3"/>
  <c r="M134" i="3" s="1"/>
  <c r="N134" i="3" s="1"/>
  <c r="K134" i="3"/>
  <c r="F134" i="3"/>
  <c r="D134" i="3"/>
  <c r="J134" i="3" s="1"/>
  <c r="C134" i="3"/>
  <c r="H134" i="3" s="1"/>
  <c r="K133" i="3"/>
  <c r="L133" i="3" s="1"/>
  <c r="M133" i="3" s="1"/>
  <c r="N133" i="3" s="1"/>
  <c r="H133" i="3"/>
  <c r="F133" i="3"/>
  <c r="D133" i="3"/>
  <c r="J133" i="3" s="1"/>
  <c r="C133" i="3"/>
  <c r="K132" i="3"/>
  <c r="C132" i="3"/>
  <c r="D132" i="3" s="1"/>
  <c r="K131" i="3"/>
  <c r="C131" i="3"/>
  <c r="F131" i="3" s="1"/>
  <c r="I130" i="3"/>
  <c r="G130" i="3"/>
  <c r="E130" i="3"/>
  <c r="L129" i="3"/>
  <c r="M129" i="3" s="1"/>
  <c r="N129" i="3" s="1"/>
  <c r="K129" i="3"/>
  <c r="F129" i="3"/>
  <c r="D129" i="3"/>
  <c r="J129" i="3" s="1"/>
  <c r="C129" i="3"/>
  <c r="H129" i="3" s="1"/>
  <c r="K128" i="3"/>
  <c r="L128" i="3" s="1"/>
  <c r="M128" i="3" s="1"/>
  <c r="N128" i="3" s="1"/>
  <c r="H128" i="3"/>
  <c r="F128" i="3"/>
  <c r="D128" i="3"/>
  <c r="J128" i="3" s="1"/>
  <c r="C128" i="3"/>
  <c r="K127" i="3"/>
  <c r="C127" i="3"/>
  <c r="D127" i="3" s="1"/>
  <c r="K126" i="3"/>
  <c r="L126" i="3" s="1"/>
  <c r="M126" i="3" s="1"/>
  <c r="N126" i="3" s="1"/>
  <c r="C126" i="3"/>
  <c r="F126" i="3" s="1"/>
  <c r="N125" i="3"/>
  <c r="L125" i="3"/>
  <c r="M125" i="3" s="1"/>
  <c r="K125" i="3"/>
  <c r="F125" i="3"/>
  <c r="J125" i="3" s="1"/>
  <c r="D125" i="3"/>
  <c r="C125" i="3"/>
  <c r="H125" i="3" s="1"/>
  <c r="L124" i="3"/>
  <c r="M124" i="3" s="1"/>
  <c r="N124" i="3" s="1"/>
  <c r="K124" i="3"/>
  <c r="K130" i="3" s="1"/>
  <c r="H124" i="3"/>
  <c r="F124" i="3"/>
  <c r="D124" i="3"/>
  <c r="J124" i="3" s="1"/>
  <c r="C124" i="3"/>
  <c r="I123" i="3"/>
  <c r="G123" i="3"/>
  <c r="E123" i="3"/>
  <c r="K122" i="3"/>
  <c r="C122" i="3"/>
  <c r="D122" i="3" s="1"/>
  <c r="K121" i="3"/>
  <c r="H121" i="3"/>
  <c r="J121" i="3" s="1"/>
  <c r="D121" i="3"/>
  <c r="C121" i="3"/>
  <c r="F121" i="3" s="1"/>
  <c r="L120" i="3"/>
  <c r="M120" i="3" s="1"/>
  <c r="N120" i="3" s="1"/>
  <c r="K120" i="3"/>
  <c r="F120" i="3"/>
  <c r="D120" i="3"/>
  <c r="J120" i="3" s="1"/>
  <c r="C120" i="3"/>
  <c r="H120" i="3" s="1"/>
  <c r="K119" i="3"/>
  <c r="K123" i="3" s="1"/>
  <c r="L123" i="3" s="1"/>
  <c r="M123" i="3" s="1"/>
  <c r="N123" i="3" s="1"/>
  <c r="H119" i="3"/>
  <c r="F119" i="3"/>
  <c r="D119" i="3"/>
  <c r="J119" i="3" s="1"/>
  <c r="C119" i="3"/>
  <c r="C123" i="3" s="1"/>
  <c r="F123" i="3" s="1"/>
  <c r="I118" i="3"/>
  <c r="G118" i="3"/>
  <c r="E118" i="3"/>
  <c r="M117" i="3"/>
  <c r="N117" i="3" s="1"/>
  <c r="L117" i="3"/>
  <c r="K117" i="3"/>
  <c r="H117" i="3"/>
  <c r="J117" i="3" s="1"/>
  <c r="F117" i="3"/>
  <c r="C117" i="3"/>
  <c r="D117" i="3" s="1"/>
  <c r="K116" i="3"/>
  <c r="H116" i="3"/>
  <c r="D116" i="3"/>
  <c r="J116" i="3" s="1"/>
  <c r="C116" i="3"/>
  <c r="F116" i="3" s="1"/>
  <c r="K115" i="3"/>
  <c r="L115" i="3" s="1"/>
  <c r="M115" i="3" s="1"/>
  <c r="N115" i="3" s="1"/>
  <c r="C115" i="3"/>
  <c r="H115" i="3" s="1"/>
  <c r="K114" i="3"/>
  <c r="L114" i="3" s="1"/>
  <c r="M114" i="3" s="1"/>
  <c r="N114" i="3" s="1"/>
  <c r="H114" i="3"/>
  <c r="F114" i="3"/>
  <c r="D114" i="3"/>
  <c r="C114" i="3"/>
  <c r="I113" i="3"/>
  <c r="G113" i="3"/>
  <c r="E113" i="3"/>
  <c r="L112" i="3"/>
  <c r="M112" i="3" s="1"/>
  <c r="N112" i="3" s="1"/>
  <c r="K112" i="3"/>
  <c r="H112" i="3"/>
  <c r="F112" i="3"/>
  <c r="C112" i="3"/>
  <c r="D112" i="3" s="1"/>
  <c r="J112" i="3" s="1"/>
  <c r="K111" i="3"/>
  <c r="C111" i="3"/>
  <c r="F111" i="3" s="1"/>
  <c r="K110" i="3"/>
  <c r="L110" i="3" s="1"/>
  <c r="M110" i="3" s="1"/>
  <c r="N110" i="3" s="1"/>
  <c r="C110" i="3"/>
  <c r="H110" i="3" s="1"/>
  <c r="M109" i="3"/>
  <c r="N109" i="3" s="1"/>
  <c r="L109" i="3"/>
  <c r="K109" i="3"/>
  <c r="H109" i="3"/>
  <c r="F109" i="3"/>
  <c r="D109" i="3"/>
  <c r="C109" i="3"/>
  <c r="M108" i="3"/>
  <c r="N108" i="3" s="1"/>
  <c r="L108" i="3"/>
  <c r="K108" i="3"/>
  <c r="H108" i="3"/>
  <c r="F108" i="3"/>
  <c r="C108" i="3"/>
  <c r="I107" i="3"/>
  <c r="G107" i="3"/>
  <c r="E107" i="3"/>
  <c r="K106" i="3"/>
  <c r="H106" i="3"/>
  <c r="J106" i="3" s="1"/>
  <c r="D106" i="3"/>
  <c r="C106" i="3"/>
  <c r="F106" i="3" s="1"/>
  <c r="L105" i="3"/>
  <c r="M105" i="3" s="1"/>
  <c r="N105" i="3" s="1"/>
  <c r="K105" i="3"/>
  <c r="F105" i="3"/>
  <c r="D105" i="3"/>
  <c r="J105" i="3" s="1"/>
  <c r="C105" i="3"/>
  <c r="H105" i="3" s="1"/>
  <c r="K104" i="3"/>
  <c r="L104" i="3" s="1"/>
  <c r="M104" i="3" s="1"/>
  <c r="N104" i="3" s="1"/>
  <c r="H104" i="3"/>
  <c r="F104" i="3"/>
  <c r="D104" i="3"/>
  <c r="J104" i="3" s="1"/>
  <c r="C104" i="3"/>
  <c r="K103" i="3"/>
  <c r="C103" i="3"/>
  <c r="D103" i="3" s="1"/>
  <c r="K102" i="3"/>
  <c r="L102" i="3" s="1"/>
  <c r="M102" i="3" s="1"/>
  <c r="N102" i="3" s="1"/>
  <c r="C102" i="3"/>
  <c r="F102" i="3" s="1"/>
  <c r="N101" i="3"/>
  <c r="L101" i="3"/>
  <c r="M101" i="3" s="1"/>
  <c r="K101" i="3"/>
  <c r="F101" i="3"/>
  <c r="J101" i="3" s="1"/>
  <c r="D101" i="3"/>
  <c r="C101" i="3"/>
  <c r="H101" i="3" s="1"/>
  <c r="I100" i="3"/>
  <c r="G100" i="3"/>
  <c r="E100" i="3"/>
  <c r="M99" i="3"/>
  <c r="N99" i="3" s="1"/>
  <c r="L99" i="3"/>
  <c r="K99" i="3"/>
  <c r="H99" i="3"/>
  <c r="F99" i="3"/>
  <c r="D99" i="3"/>
  <c r="C99" i="3"/>
  <c r="M98" i="3"/>
  <c r="N98" i="3" s="1"/>
  <c r="L98" i="3"/>
  <c r="K98" i="3"/>
  <c r="H98" i="3"/>
  <c r="J98" i="3" s="1"/>
  <c r="F98" i="3"/>
  <c r="C98" i="3"/>
  <c r="D98" i="3" s="1"/>
  <c r="K97" i="3"/>
  <c r="H97" i="3"/>
  <c r="D97" i="3"/>
  <c r="J97" i="3" s="1"/>
  <c r="C97" i="3"/>
  <c r="F97" i="3" s="1"/>
  <c r="K96" i="3"/>
  <c r="L96" i="3" s="1"/>
  <c r="M96" i="3" s="1"/>
  <c r="N96" i="3" s="1"/>
  <c r="C96" i="3"/>
  <c r="H96" i="3" s="1"/>
  <c r="K95" i="3"/>
  <c r="K100" i="3" s="1"/>
  <c r="H95" i="3"/>
  <c r="F95" i="3"/>
  <c r="D95" i="3"/>
  <c r="C95" i="3"/>
  <c r="I94" i="3"/>
  <c r="G94" i="3"/>
  <c r="E94" i="3"/>
  <c r="L93" i="3"/>
  <c r="M93" i="3" s="1"/>
  <c r="N93" i="3" s="1"/>
  <c r="K93" i="3"/>
  <c r="H93" i="3"/>
  <c r="F93" i="3"/>
  <c r="C93" i="3"/>
  <c r="D93" i="3" s="1"/>
  <c r="J93" i="3" s="1"/>
  <c r="K92" i="3"/>
  <c r="C92" i="3"/>
  <c r="F92" i="3" s="1"/>
  <c r="K91" i="3"/>
  <c r="L91" i="3" s="1"/>
  <c r="M91" i="3" s="1"/>
  <c r="N91" i="3" s="1"/>
  <c r="C91" i="3"/>
  <c r="H91" i="3" s="1"/>
  <c r="M90" i="3"/>
  <c r="N90" i="3" s="1"/>
  <c r="L90" i="3"/>
  <c r="K90" i="3"/>
  <c r="H90" i="3"/>
  <c r="F90" i="3"/>
  <c r="D90" i="3"/>
  <c r="C90" i="3"/>
  <c r="I89" i="3"/>
  <c r="G89" i="3"/>
  <c r="E89" i="3"/>
  <c r="K88" i="3"/>
  <c r="C88" i="3"/>
  <c r="D88" i="3" s="1"/>
  <c r="K87" i="3"/>
  <c r="C87" i="3"/>
  <c r="F87" i="3" s="1"/>
  <c r="N86" i="3"/>
  <c r="L86" i="3"/>
  <c r="M86" i="3" s="1"/>
  <c r="K86" i="3"/>
  <c r="F86" i="3"/>
  <c r="J86" i="3" s="1"/>
  <c r="D86" i="3"/>
  <c r="C86" i="3"/>
  <c r="H86" i="3" s="1"/>
  <c r="L85" i="3"/>
  <c r="M85" i="3" s="1"/>
  <c r="N85" i="3" s="1"/>
  <c r="K85" i="3"/>
  <c r="H85" i="3"/>
  <c r="F85" i="3"/>
  <c r="D85" i="3"/>
  <c r="J85" i="3" s="1"/>
  <c r="C85" i="3"/>
  <c r="L84" i="3"/>
  <c r="M84" i="3" s="1"/>
  <c r="N84" i="3" s="1"/>
  <c r="K84" i="3"/>
  <c r="H84" i="3"/>
  <c r="F84" i="3"/>
  <c r="C84" i="3"/>
  <c r="I83" i="3"/>
  <c r="G83" i="3"/>
  <c r="F83" i="3"/>
  <c r="E83" i="3"/>
  <c r="D83" i="3" s="1"/>
  <c r="C83" i="3"/>
  <c r="M82" i="3"/>
  <c r="N82" i="3" s="1"/>
  <c r="K82" i="3"/>
  <c r="L82" i="3" s="1"/>
  <c r="H82" i="3"/>
  <c r="F82" i="3"/>
  <c r="D82" i="3"/>
  <c r="J82" i="3" s="1"/>
  <c r="K81" i="3"/>
  <c r="L81" i="3" s="1"/>
  <c r="M81" i="3" s="1"/>
  <c r="N81" i="3" s="1"/>
  <c r="H81" i="3"/>
  <c r="F81" i="3"/>
  <c r="D81" i="3"/>
  <c r="J81" i="3" s="1"/>
  <c r="K80" i="3"/>
  <c r="L80" i="3" s="1"/>
  <c r="M80" i="3" s="1"/>
  <c r="N80" i="3" s="1"/>
  <c r="J80" i="3"/>
  <c r="H80" i="3"/>
  <c r="F80" i="3"/>
  <c r="D80" i="3"/>
  <c r="N79" i="3"/>
  <c r="M79" i="3"/>
  <c r="K79" i="3"/>
  <c r="L79" i="3" s="1"/>
  <c r="H79" i="3"/>
  <c r="J79" i="3" s="1"/>
  <c r="F79" i="3"/>
  <c r="D79" i="3"/>
  <c r="I78" i="3"/>
  <c r="G78" i="3"/>
  <c r="E78" i="3"/>
  <c r="K77" i="3"/>
  <c r="H77" i="3"/>
  <c r="J77" i="3" s="1"/>
  <c r="D77" i="3"/>
  <c r="C77" i="3"/>
  <c r="F77" i="3" s="1"/>
  <c r="L76" i="3"/>
  <c r="M76" i="3" s="1"/>
  <c r="N76" i="3" s="1"/>
  <c r="K76" i="3"/>
  <c r="F76" i="3"/>
  <c r="D76" i="3"/>
  <c r="J76" i="3" s="1"/>
  <c r="C76" i="3"/>
  <c r="H76" i="3" s="1"/>
  <c r="K75" i="3"/>
  <c r="K78" i="3" s="1"/>
  <c r="H75" i="3"/>
  <c r="F75" i="3"/>
  <c r="D75" i="3"/>
  <c r="J75" i="3" s="1"/>
  <c r="C75" i="3"/>
  <c r="K74" i="3"/>
  <c r="C74" i="3"/>
  <c r="D74" i="3" s="1"/>
  <c r="I73" i="3"/>
  <c r="G73" i="3"/>
  <c r="E73" i="3"/>
  <c r="K72" i="3"/>
  <c r="C72" i="3"/>
  <c r="F72" i="3" s="1"/>
  <c r="K71" i="3"/>
  <c r="K73" i="3" s="1"/>
  <c r="C71" i="3"/>
  <c r="H71" i="3" s="1"/>
  <c r="M70" i="3"/>
  <c r="N70" i="3" s="1"/>
  <c r="L70" i="3"/>
  <c r="K70" i="3"/>
  <c r="H70" i="3"/>
  <c r="F70" i="3"/>
  <c r="D70" i="3"/>
  <c r="C70" i="3"/>
  <c r="M69" i="3"/>
  <c r="N69" i="3" s="1"/>
  <c r="L69" i="3"/>
  <c r="K69" i="3"/>
  <c r="H69" i="3"/>
  <c r="J69" i="3" s="1"/>
  <c r="F69" i="3"/>
  <c r="C69" i="3"/>
  <c r="D69" i="3" s="1"/>
  <c r="I68" i="3"/>
  <c r="G68" i="3"/>
  <c r="E68" i="3"/>
  <c r="K67" i="3"/>
  <c r="H67" i="3"/>
  <c r="J67" i="3" s="1"/>
  <c r="D67" i="3"/>
  <c r="C67" i="3"/>
  <c r="F67" i="3" s="1"/>
  <c r="L66" i="3"/>
  <c r="M66" i="3" s="1"/>
  <c r="N66" i="3" s="1"/>
  <c r="K66" i="3"/>
  <c r="F66" i="3"/>
  <c r="D66" i="3"/>
  <c r="J66" i="3" s="1"/>
  <c r="C66" i="3"/>
  <c r="H66" i="3" s="1"/>
  <c r="K65" i="3"/>
  <c r="K68" i="3" s="1"/>
  <c r="H65" i="3"/>
  <c r="F65" i="3"/>
  <c r="D65" i="3"/>
  <c r="J65" i="3" s="1"/>
  <c r="C65" i="3"/>
  <c r="K64" i="3"/>
  <c r="C64" i="3"/>
  <c r="D64" i="3" s="1"/>
  <c r="I63" i="3"/>
  <c r="G63" i="3"/>
  <c r="E63" i="3"/>
  <c r="K62" i="3"/>
  <c r="L62" i="3" s="1"/>
  <c r="M62" i="3" s="1"/>
  <c r="N62" i="3" s="1"/>
  <c r="C62" i="3"/>
  <c r="F62" i="3" s="1"/>
  <c r="K61" i="3"/>
  <c r="L61" i="3" s="1"/>
  <c r="M61" i="3" s="1"/>
  <c r="N61" i="3" s="1"/>
  <c r="C61" i="3"/>
  <c r="H61" i="3" s="1"/>
  <c r="M60" i="3"/>
  <c r="N60" i="3" s="1"/>
  <c r="L60" i="3"/>
  <c r="K60" i="3"/>
  <c r="H60" i="3"/>
  <c r="F60" i="3"/>
  <c r="D60" i="3"/>
  <c r="C60" i="3"/>
  <c r="M59" i="3"/>
  <c r="N59" i="3" s="1"/>
  <c r="L59" i="3"/>
  <c r="K59" i="3"/>
  <c r="H59" i="3"/>
  <c r="J59" i="3" s="1"/>
  <c r="F59" i="3"/>
  <c r="C59" i="3"/>
  <c r="D59" i="3" s="1"/>
  <c r="K58" i="3"/>
  <c r="H58" i="3"/>
  <c r="D58" i="3"/>
  <c r="J58" i="3" s="1"/>
  <c r="C58" i="3"/>
  <c r="F58" i="3" s="1"/>
  <c r="L57" i="3"/>
  <c r="M57" i="3" s="1"/>
  <c r="N57" i="3" s="1"/>
  <c r="K57" i="3"/>
  <c r="H57" i="3"/>
  <c r="F57" i="3"/>
  <c r="D57" i="3"/>
  <c r="J57" i="3" s="1"/>
  <c r="C57" i="3"/>
  <c r="K56" i="3"/>
  <c r="H56" i="3"/>
  <c r="C56" i="3"/>
  <c r="C63" i="3" s="1"/>
  <c r="F63" i="3" s="1"/>
  <c r="I55" i="3"/>
  <c r="G55" i="3"/>
  <c r="E55" i="3"/>
  <c r="K54" i="3"/>
  <c r="L54" i="3" s="1"/>
  <c r="M54" i="3" s="1"/>
  <c r="N54" i="3" s="1"/>
  <c r="C54" i="3"/>
  <c r="H54" i="3" s="1"/>
  <c r="K53" i="3"/>
  <c r="L53" i="3" s="1"/>
  <c r="M53" i="3" s="1"/>
  <c r="N53" i="3" s="1"/>
  <c r="F53" i="3"/>
  <c r="D53" i="3"/>
  <c r="C53" i="3"/>
  <c r="H53" i="3" s="1"/>
  <c r="L52" i="3"/>
  <c r="M52" i="3" s="1"/>
  <c r="N52" i="3" s="1"/>
  <c r="K52" i="3"/>
  <c r="H52" i="3"/>
  <c r="F52" i="3"/>
  <c r="D52" i="3"/>
  <c r="J52" i="3" s="1"/>
  <c r="C52" i="3"/>
  <c r="K51" i="3"/>
  <c r="H51" i="3"/>
  <c r="C51" i="3"/>
  <c r="L51" i="3" s="1"/>
  <c r="M51" i="3" s="1"/>
  <c r="N51" i="3" s="1"/>
  <c r="K50" i="3"/>
  <c r="L50" i="3" s="1"/>
  <c r="M50" i="3" s="1"/>
  <c r="N50" i="3" s="1"/>
  <c r="C50" i="3"/>
  <c r="H50" i="3" s="1"/>
  <c r="I49" i="3"/>
  <c r="G49" i="3"/>
  <c r="E49" i="3"/>
  <c r="K48" i="3"/>
  <c r="L48" i="3" s="1"/>
  <c r="M48" i="3" s="1"/>
  <c r="N48" i="3" s="1"/>
  <c r="F48" i="3"/>
  <c r="D48" i="3"/>
  <c r="C48" i="3"/>
  <c r="H48" i="3" s="1"/>
  <c r="L47" i="3"/>
  <c r="M47" i="3" s="1"/>
  <c r="N47" i="3" s="1"/>
  <c r="K47" i="3"/>
  <c r="H47" i="3"/>
  <c r="F47" i="3"/>
  <c r="D47" i="3"/>
  <c r="J47" i="3" s="1"/>
  <c r="C47" i="3"/>
  <c r="K46" i="3"/>
  <c r="H46" i="3"/>
  <c r="C46" i="3"/>
  <c r="L46" i="3" s="1"/>
  <c r="M46" i="3" s="1"/>
  <c r="N46" i="3" s="1"/>
  <c r="K45" i="3"/>
  <c r="L45" i="3" s="1"/>
  <c r="M45" i="3" s="1"/>
  <c r="N45" i="3" s="1"/>
  <c r="C45" i="3"/>
  <c r="H45" i="3" s="1"/>
  <c r="I44" i="3"/>
  <c r="G44" i="3"/>
  <c r="F44" i="3" s="1"/>
  <c r="E44" i="3"/>
  <c r="C44" i="3"/>
  <c r="D44" i="3" s="1"/>
  <c r="K43" i="3"/>
  <c r="L43" i="3" s="1"/>
  <c r="M43" i="3" s="1"/>
  <c r="N43" i="3" s="1"/>
  <c r="F43" i="3"/>
  <c r="D43" i="3"/>
  <c r="J43" i="3" s="1"/>
  <c r="C43" i="3"/>
  <c r="H43" i="3" s="1"/>
  <c r="L42" i="3"/>
  <c r="M42" i="3" s="1"/>
  <c r="N42" i="3" s="1"/>
  <c r="K42" i="3"/>
  <c r="H42" i="3"/>
  <c r="F42" i="3"/>
  <c r="D42" i="3"/>
  <c r="J42" i="3" s="1"/>
  <c r="C42" i="3"/>
  <c r="K41" i="3"/>
  <c r="H41" i="3"/>
  <c r="C41" i="3"/>
  <c r="L41" i="3" s="1"/>
  <c r="M41" i="3" s="1"/>
  <c r="N41" i="3" s="1"/>
  <c r="I40" i="3"/>
  <c r="G40" i="3"/>
  <c r="E40" i="3"/>
  <c r="K39" i="3"/>
  <c r="L39" i="3" s="1"/>
  <c r="M39" i="3" s="1"/>
  <c r="N39" i="3" s="1"/>
  <c r="C39" i="3"/>
  <c r="H39" i="3" s="1"/>
  <c r="K38" i="3"/>
  <c r="K40" i="3" s="1"/>
  <c r="F38" i="3"/>
  <c r="D38" i="3"/>
  <c r="C38" i="3"/>
  <c r="H38" i="3" s="1"/>
  <c r="L37" i="3"/>
  <c r="M37" i="3" s="1"/>
  <c r="N37" i="3" s="1"/>
  <c r="K37" i="3"/>
  <c r="H37" i="3"/>
  <c r="F37" i="3"/>
  <c r="D37" i="3"/>
  <c r="J37" i="3" s="1"/>
  <c r="C37" i="3"/>
  <c r="K36" i="3"/>
  <c r="H36" i="3"/>
  <c r="C36" i="3"/>
  <c r="L36" i="3" s="1"/>
  <c r="M36" i="3" s="1"/>
  <c r="N36" i="3" s="1"/>
  <c r="I35" i="3"/>
  <c r="G35" i="3"/>
  <c r="E35" i="3"/>
  <c r="K34" i="3"/>
  <c r="L34" i="3" s="1"/>
  <c r="M34" i="3" s="1"/>
  <c r="N34" i="3" s="1"/>
  <c r="C34" i="3"/>
  <c r="H34" i="3" s="1"/>
  <c r="K33" i="3"/>
  <c r="K35" i="3" s="1"/>
  <c r="F33" i="3"/>
  <c r="D33" i="3"/>
  <c r="J33" i="3" s="1"/>
  <c r="C33" i="3"/>
  <c r="H33" i="3" s="1"/>
  <c r="L32" i="3"/>
  <c r="M32" i="3" s="1"/>
  <c r="N32" i="3" s="1"/>
  <c r="K32" i="3"/>
  <c r="H32" i="3"/>
  <c r="F32" i="3"/>
  <c r="D32" i="3"/>
  <c r="J32" i="3" s="1"/>
  <c r="C32" i="3"/>
  <c r="I31" i="3"/>
  <c r="H31" i="3" s="1"/>
  <c r="G31" i="3"/>
  <c r="E31" i="3"/>
  <c r="D31" i="3" s="1"/>
  <c r="K30" i="3"/>
  <c r="H30" i="3"/>
  <c r="C30" i="3"/>
  <c r="L30" i="3" s="1"/>
  <c r="M30" i="3" s="1"/>
  <c r="N30" i="3" s="1"/>
  <c r="K29" i="3"/>
  <c r="L29" i="3" s="1"/>
  <c r="M29" i="3" s="1"/>
  <c r="N29" i="3" s="1"/>
  <c r="C29" i="3"/>
  <c r="H29" i="3" s="1"/>
  <c r="K28" i="3"/>
  <c r="L28" i="3" s="1"/>
  <c r="M28" i="3" s="1"/>
  <c r="N28" i="3" s="1"/>
  <c r="F28" i="3"/>
  <c r="D28" i="3"/>
  <c r="C28" i="3"/>
  <c r="H28" i="3" s="1"/>
  <c r="L27" i="3"/>
  <c r="M27" i="3" s="1"/>
  <c r="N27" i="3" s="1"/>
  <c r="K27" i="3"/>
  <c r="K31" i="3" s="1"/>
  <c r="H27" i="3"/>
  <c r="F27" i="3"/>
  <c r="D27" i="3"/>
  <c r="J27" i="3" s="1"/>
  <c r="C27" i="3"/>
  <c r="C31" i="3" s="1"/>
  <c r="F31" i="3" s="1"/>
  <c r="I26" i="3"/>
  <c r="G26" i="3"/>
  <c r="E26" i="3"/>
  <c r="D26" i="3" s="1"/>
  <c r="K25" i="3"/>
  <c r="H25" i="3"/>
  <c r="C25" i="3"/>
  <c r="L25" i="3" s="1"/>
  <c r="M25" i="3" s="1"/>
  <c r="N25" i="3" s="1"/>
  <c r="K24" i="3"/>
  <c r="L24" i="3" s="1"/>
  <c r="M24" i="3" s="1"/>
  <c r="N24" i="3" s="1"/>
  <c r="C24" i="3"/>
  <c r="H24" i="3" s="1"/>
  <c r="K23" i="3"/>
  <c r="L23" i="3" s="1"/>
  <c r="M23" i="3" s="1"/>
  <c r="N23" i="3" s="1"/>
  <c r="F23" i="3"/>
  <c r="D23" i="3"/>
  <c r="J23" i="3" s="1"/>
  <c r="C23" i="3"/>
  <c r="H23" i="3" s="1"/>
  <c r="L22" i="3"/>
  <c r="M22" i="3" s="1"/>
  <c r="N22" i="3" s="1"/>
  <c r="K22" i="3"/>
  <c r="K26" i="3" s="1"/>
  <c r="H22" i="3"/>
  <c r="F22" i="3"/>
  <c r="D22" i="3"/>
  <c r="J22" i="3" s="1"/>
  <c r="C22" i="3"/>
  <c r="C26" i="3" s="1"/>
  <c r="F26" i="3" s="1"/>
  <c r="I21" i="3"/>
  <c r="G21" i="3"/>
  <c r="E21" i="3"/>
  <c r="K20" i="3"/>
  <c r="H20" i="3"/>
  <c r="C20" i="3"/>
  <c r="L20" i="3" s="1"/>
  <c r="M20" i="3" s="1"/>
  <c r="N20" i="3" s="1"/>
  <c r="K19" i="3"/>
  <c r="L19" i="3" s="1"/>
  <c r="M19" i="3" s="1"/>
  <c r="N19" i="3" s="1"/>
  <c r="C19" i="3"/>
  <c r="H19" i="3" s="1"/>
  <c r="K18" i="3"/>
  <c r="L18" i="3" s="1"/>
  <c r="M18" i="3" s="1"/>
  <c r="N18" i="3" s="1"/>
  <c r="F18" i="3"/>
  <c r="D18" i="3"/>
  <c r="C18" i="3"/>
  <c r="H18" i="3" s="1"/>
  <c r="L17" i="3"/>
  <c r="M17" i="3" s="1"/>
  <c r="N17" i="3" s="1"/>
  <c r="K17" i="3"/>
  <c r="H17" i="3"/>
  <c r="F17" i="3"/>
  <c r="D17" i="3"/>
  <c r="J17" i="3" s="1"/>
  <c r="C17" i="3"/>
  <c r="K16" i="3"/>
  <c r="K21" i="3" s="1"/>
  <c r="H16" i="3"/>
  <c r="C16" i="3"/>
  <c r="L16" i="3" s="1"/>
  <c r="M16" i="3" s="1"/>
  <c r="N16" i="3" s="1"/>
  <c r="I15" i="3"/>
  <c r="G15" i="3"/>
  <c r="E15" i="3"/>
  <c r="K14" i="3"/>
  <c r="L14" i="3" s="1"/>
  <c r="M14" i="3" s="1"/>
  <c r="N14" i="3" s="1"/>
  <c r="C14" i="3"/>
  <c r="H14" i="3" s="1"/>
  <c r="K13" i="3"/>
  <c r="L13" i="3" s="1"/>
  <c r="M13" i="3" s="1"/>
  <c r="N13" i="3" s="1"/>
  <c r="F13" i="3"/>
  <c r="D13" i="3"/>
  <c r="J13" i="3" s="1"/>
  <c r="C13" i="3"/>
  <c r="H13" i="3" s="1"/>
  <c r="L12" i="3"/>
  <c r="M12" i="3" s="1"/>
  <c r="N12" i="3" s="1"/>
  <c r="K12" i="3"/>
  <c r="H12" i="3"/>
  <c r="F12" i="3"/>
  <c r="D12" i="3"/>
  <c r="J12" i="3" s="1"/>
  <c r="C12" i="3"/>
  <c r="K11" i="3"/>
  <c r="H11" i="3"/>
  <c r="C11" i="3"/>
  <c r="L11" i="3" s="1"/>
  <c r="M11" i="3" s="1"/>
  <c r="N11" i="3" s="1"/>
  <c r="K10" i="3"/>
  <c r="L10" i="3" s="1"/>
  <c r="M10" i="3" s="1"/>
  <c r="N10" i="3" s="1"/>
  <c r="C10" i="3"/>
  <c r="H10" i="3" s="1"/>
  <c r="I9" i="3"/>
  <c r="G9" i="3"/>
  <c r="E9" i="3"/>
  <c r="K8" i="3"/>
  <c r="L8" i="3" s="1"/>
  <c r="M8" i="3" s="1"/>
  <c r="N8" i="3" s="1"/>
  <c r="F8" i="3"/>
  <c r="D8" i="3"/>
  <c r="C8" i="3"/>
  <c r="H8" i="3" s="1"/>
  <c r="L7" i="3"/>
  <c r="M7" i="3" s="1"/>
  <c r="N7" i="3" s="1"/>
  <c r="K7" i="3"/>
  <c r="H7" i="3"/>
  <c r="F7" i="3"/>
  <c r="D7" i="3"/>
  <c r="J7" i="3" s="1"/>
  <c r="C7" i="3"/>
  <c r="K6" i="3"/>
  <c r="H6" i="3"/>
  <c r="C6" i="3"/>
  <c r="L6" i="3" s="1"/>
  <c r="M6" i="3" s="1"/>
  <c r="N6" i="3" s="1"/>
  <c r="K5" i="3"/>
  <c r="L5" i="3" s="1"/>
  <c r="M5" i="3" s="1"/>
  <c r="N5" i="3" s="1"/>
  <c r="C5" i="3"/>
  <c r="H5" i="3" s="1"/>
  <c r="K4" i="3"/>
  <c r="K9" i="3" s="1"/>
  <c r="F4" i="3"/>
  <c r="D4" i="3"/>
  <c r="C4" i="3"/>
  <c r="H4" i="3" s="1"/>
  <c r="L3" i="3"/>
  <c r="M3" i="3" s="1"/>
  <c r="N3" i="3" s="1"/>
  <c r="K3" i="3"/>
  <c r="H3" i="3"/>
  <c r="F3" i="3"/>
  <c r="D3" i="3"/>
  <c r="J3" i="3" s="1"/>
  <c r="C3" i="3"/>
  <c r="E16" i="7"/>
  <c r="J26" i="3" l="1"/>
  <c r="H55" i="3"/>
  <c r="H142" i="3"/>
  <c r="D211" i="3"/>
  <c r="F380" i="3"/>
  <c r="L463" i="3"/>
  <c r="M463" i="3" s="1"/>
  <c r="N463" i="3" s="1"/>
  <c r="H1232" i="3"/>
  <c r="D1232" i="3"/>
  <c r="F1232" i="3"/>
  <c r="D35" i="3"/>
  <c r="J53" i="3"/>
  <c r="D158" i="3"/>
  <c r="L369" i="3"/>
  <c r="M369" i="3" s="1"/>
  <c r="N369" i="3" s="1"/>
  <c r="J464" i="3"/>
  <c r="D488" i="3"/>
  <c r="H488" i="3"/>
  <c r="J673" i="3"/>
  <c r="J884" i="3"/>
  <c r="J18" i="3"/>
  <c r="L35" i="3"/>
  <c r="M35" i="3" s="1"/>
  <c r="N35" i="3" s="1"/>
  <c r="F78" i="3"/>
  <c r="H118" i="3"/>
  <c r="D147" i="3"/>
  <c r="J195" i="3"/>
  <c r="H253" i="3"/>
  <c r="H273" i="3"/>
  <c r="F337" i="3"/>
  <c r="F342" i="3"/>
  <c r="F430" i="3"/>
  <c r="J532" i="3"/>
  <c r="J576" i="3"/>
  <c r="J733" i="3"/>
  <c r="D800" i="3"/>
  <c r="H800" i="3"/>
  <c r="F811" i="3"/>
  <c r="L1196" i="3"/>
  <c r="M1196" i="3" s="1"/>
  <c r="N1196" i="3" s="1"/>
  <c r="F107" i="3"/>
  <c r="D118" i="3"/>
  <c r="J118" i="3" s="1"/>
  <c r="L231" i="3"/>
  <c r="M231" i="3" s="1"/>
  <c r="N231" i="3" s="1"/>
  <c r="D503" i="3"/>
  <c r="H503" i="3"/>
  <c r="L671" i="3"/>
  <c r="M671" i="3" s="1"/>
  <c r="N671" i="3" s="1"/>
  <c r="D819" i="3"/>
  <c r="H819" i="3"/>
  <c r="L842" i="3"/>
  <c r="M842" i="3" s="1"/>
  <c r="N842" i="3" s="1"/>
  <c r="L26" i="3"/>
  <c r="M26" i="3" s="1"/>
  <c r="N26" i="3" s="1"/>
  <c r="J83" i="3"/>
  <c r="J236" i="3"/>
  <c r="J353" i="3"/>
  <c r="D603" i="3"/>
  <c r="D968" i="3"/>
  <c r="H1090" i="3"/>
  <c r="D1090" i="3"/>
  <c r="F1090" i="3"/>
  <c r="L1161" i="3"/>
  <c r="M1161" i="3" s="1"/>
  <c r="N1161" i="3" s="1"/>
  <c r="J319" i="4"/>
  <c r="J8" i="3"/>
  <c r="H26" i="3"/>
  <c r="J28" i="3"/>
  <c r="J31" i="3"/>
  <c r="J38" i="3"/>
  <c r="D55" i="3"/>
  <c r="J55" i="3" s="1"/>
  <c r="J4" i="3"/>
  <c r="L31" i="3"/>
  <c r="M31" i="3" s="1"/>
  <c r="N31" i="3" s="1"/>
  <c r="H35" i="3"/>
  <c r="J44" i="3"/>
  <c r="J48" i="3"/>
  <c r="F49" i="3"/>
  <c r="H94" i="3"/>
  <c r="H158" i="3"/>
  <c r="L316" i="3"/>
  <c r="M316" i="3" s="1"/>
  <c r="N316" i="3" s="1"/>
  <c r="J327" i="3"/>
  <c r="D393" i="3"/>
  <c r="D562" i="3"/>
  <c r="H562" i="3"/>
  <c r="J683" i="3"/>
  <c r="D716" i="3"/>
  <c r="J716" i="3" s="1"/>
  <c r="H716" i="3"/>
  <c r="L739" i="3"/>
  <c r="M739" i="3" s="1"/>
  <c r="N739" i="3" s="1"/>
  <c r="L772" i="3"/>
  <c r="M772" i="3" s="1"/>
  <c r="N772" i="3" s="1"/>
  <c r="L819" i="3"/>
  <c r="M819" i="3" s="1"/>
  <c r="N819" i="3" s="1"/>
  <c r="J48" i="4"/>
  <c r="K44" i="3"/>
  <c r="L44" i="3" s="1"/>
  <c r="M44" i="3" s="1"/>
  <c r="N44" i="3" s="1"/>
  <c r="C49" i="3"/>
  <c r="K49" i="3"/>
  <c r="L49" i="3" s="1"/>
  <c r="M49" i="3" s="1"/>
  <c r="N49" i="3" s="1"/>
  <c r="D63" i="3"/>
  <c r="L92" i="3"/>
  <c r="M92" i="3" s="1"/>
  <c r="N92" i="3" s="1"/>
  <c r="L111" i="3"/>
  <c r="M111" i="3" s="1"/>
  <c r="N111" i="3" s="1"/>
  <c r="L140" i="3"/>
  <c r="M140" i="3" s="1"/>
  <c r="N140" i="3" s="1"/>
  <c r="L155" i="3"/>
  <c r="M155" i="3" s="1"/>
  <c r="N155" i="3" s="1"/>
  <c r="K158" i="3"/>
  <c r="H166" i="3"/>
  <c r="K171" i="3"/>
  <c r="K179" i="3"/>
  <c r="K211" i="3"/>
  <c r="H235" i="3"/>
  <c r="L237" i="3"/>
  <c r="M237" i="3" s="1"/>
  <c r="N237" i="3" s="1"/>
  <c r="L302" i="3"/>
  <c r="M302" i="3" s="1"/>
  <c r="N302" i="3" s="1"/>
  <c r="F369" i="3"/>
  <c r="C380" i="3"/>
  <c r="K380" i="3"/>
  <c r="L380" i="3" s="1"/>
  <c r="M380" i="3" s="1"/>
  <c r="N380" i="3" s="1"/>
  <c r="L385" i="3"/>
  <c r="M385" i="3" s="1"/>
  <c r="N385" i="3" s="1"/>
  <c r="H410" i="3"/>
  <c r="F410" i="3"/>
  <c r="L416" i="3"/>
  <c r="M416" i="3" s="1"/>
  <c r="N416" i="3" s="1"/>
  <c r="F416" i="3"/>
  <c r="D416" i="3"/>
  <c r="H434" i="3"/>
  <c r="K446" i="3"/>
  <c r="L446" i="3" s="1"/>
  <c r="M446" i="3" s="1"/>
  <c r="N446" i="3" s="1"/>
  <c r="L440" i="3"/>
  <c r="M440" i="3" s="1"/>
  <c r="N440" i="3" s="1"/>
  <c r="H459" i="3"/>
  <c r="F459" i="3"/>
  <c r="L465" i="3"/>
  <c r="M465" i="3" s="1"/>
  <c r="N465" i="3" s="1"/>
  <c r="F465" i="3"/>
  <c r="D465" i="3"/>
  <c r="D469" i="3"/>
  <c r="K474" i="3"/>
  <c r="L474" i="3" s="1"/>
  <c r="M474" i="3" s="1"/>
  <c r="N474" i="3" s="1"/>
  <c r="H478" i="3"/>
  <c r="K488" i="3"/>
  <c r="L488" i="3" s="1"/>
  <c r="M488" i="3" s="1"/>
  <c r="N488" i="3" s="1"/>
  <c r="K503" i="3"/>
  <c r="L503" i="3" s="1"/>
  <c r="M503" i="3" s="1"/>
  <c r="N503" i="3" s="1"/>
  <c r="L524" i="3"/>
  <c r="M524" i="3" s="1"/>
  <c r="N524" i="3" s="1"/>
  <c r="F524" i="3"/>
  <c r="D524" i="3"/>
  <c r="H538" i="3"/>
  <c r="L559" i="3"/>
  <c r="M559" i="3" s="1"/>
  <c r="N559" i="3" s="1"/>
  <c r="F559" i="3"/>
  <c r="D559" i="3"/>
  <c r="K562" i="3"/>
  <c r="L562" i="3" s="1"/>
  <c r="M562" i="3" s="1"/>
  <c r="N562" i="3" s="1"/>
  <c r="H571" i="3"/>
  <c r="F571" i="3"/>
  <c r="L577" i="3"/>
  <c r="M577" i="3" s="1"/>
  <c r="N577" i="3" s="1"/>
  <c r="F577" i="3"/>
  <c r="D577" i="3"/>
  <c r="H585" i="3"/>
  <c r="F585" i="3"/>
  <c r="K595" i="3"/>
  <c r="L595" i="3" s="1"/>
  <c r="M595" i="3" s="1"/>
  <c r="N595" i="3" s="1"/>
  <c r="C603" i="3"/>
  <c r="H603" i="3" s="1"/>
  <c r="H600" i="3"/>
  <c r="F600" i="3"/>
  <c r="F603" i="3"/>
  <c r="H610" i="3"/>
  <c r="F610" i="3"/>
  <c r="H636" i="3"/>
  <c r="K649" i="3"/>
  <c r="L649" i="3" s="1"/>
  <c r="M649" i="3" s="1"/>
  <c r="N649" i="3" s="1"/>
  <c r="H653" i="3"/>
  <c r="H654" i="3"/>
  <c r="C660" i="3"/>
  <c r="F660" i="3" s="1"/>
  <c r="F654" i="3"/>
  <c r="L669" i="3"/>
  <c r="M669" i="3" s="1"/>
  <c r="N669" i="3" s="1"/>
  <c r="F669" i="3"/>
  <c r="D669" i="3"/>
  <c r="H678" i="3"/>
  <c r="F678" i="3"/>
  <c r="H692" i="3"/>
  <c r="F692" i="3"/>
  <c r="L698" i="3"/>
  <c r="M698" i="3" s="1"/>
  <c r="N698" i="3" s="1"/>
  <c r="F698" i="3"/>
  <c r="D698" i="3"/>
  <c r="K710" i="3"/>
  <c r="L707" i="3"/>
  <c r="M707" i="3" s="1"/>
  <c r="N707" i="3" s="1"/>
  <c r="K716" i="3"/>
  <c r="L716" i="3" s="1"/>
  <c r="M716" i="3" s="1"/>
  <c r="N716" i="3" s="1"/>
  <c r="H747" i="3"/>
  <c r="L748" i="3"/>
  <c r="M748" i="3" s="1"/>
  <c r="N748" i="3" s="1"/>
  <c r="F748" i="3"/>
  <c r="D748" i="3"/>
  <c r="K751" i="3"/>
  <c r="H757" i="3"/>
  <c r="F757" i="3"/>
  <c r="H768" i="3"/>
  <c r="F768" i="3"/>
  <c r="K774" i="3"/>
  <c r="L774" i="3" s="1"/>
  <c r="M774" i="3" s="1"/>
  <c r="N774" i="3" s="1"/>
  <c r="H781" i="3"/>
  <c r="F781" i="3"/>
  <c r="L797" i="3"/>
  <c r="M797" i="3" s="1"/>
  <c r="N797" i="3" s="1"/>
  <c r="F797" i="3"/>
  <c r="D797" i="3"/>
  <c r="L830" i="3"/>
  <c r="M830" i="3" s="1"/>
  <c r="N830" i="3" s="1"/>
  <c r="F830" i="3"/>
  <c r="D830" i="3"/>
  <c r="L840" i="3"/>
  <c r="M840" i="3" s="1"/>
  <c r="N840" i="3" s="1"/>
  <c r="F840" i="3"/>
  <c r="D840" i="3"/>
  <c r="J840" i="3" s="1"/>
  <c r="K855" i="3"/>
  <c r="L855" i="3" s="1"/>
  <c r="M855" i="3" s="1"/>
  <c r="N855" i="3" s="1"/>
  <c r="H859" i="3"/>
  <c r="F859" i="3"/>
  <c r="H865" i="3"/>
  <c r="L866" i="3"/>
  <c r="M866" i="3" s="1"/>
  <c r="N866" i="3" s="1"/>
  <c r="F866" i="3"/>
  <c r="D866" i="3"/>
  <c r="K875" i="3"/>
  <c r="H879" i="3"/>
  <c r="F879" i="3"/>
  <c r="H885" i="3"/>
  <c r="J913" i="3"/>
  <c r="D916" i="3"/>
  <c r="C919" i="3"/>
  <c r="H916" i="3"/>
  <c r="L916" i="3"/>
  <c r="M916" i="3" s="1"/>
  <c r="N916" i="3" s="1"/>
  <c r="F916" i="3"/>
  <c r="K919" i="3"/>
  <c r="L919" i="3" s="1"/>
  <c r="M919" i="3" s="1"/>
  <c r="N919" i="3" s="1"/>
  <c r="L917" i="3"/>
  <c r="M917" i="3" s="1"/>
  <c r="N917" i="3" s="1"/>
  <c r="F946" i="3"/>
  <c r="H946" i="3"/>
  <c r="C950" i="3"/>
  <c r="D966" i="3"/>
  <c r="H966" i="3"/>
  <c r="F984" i="3"/>
  <c r="H984" i="3"/>
  <c r="D1000" i="3"/>
  <c r="H1000" i="3"/>
  <c r="L1004" i="3"/>
  <c r="M1004" i="3" s="1"/>
  <c r="N1004" i="3" s="1"/>
  <c r="K1009" i="3"/>
  <c r="L1009" i="3" s="1"/>
  <c r="M1009" i="3" s="1"/>
  <c r="N1009" i="3" s="1"/>
  <c r="H1012" i="3"/>
  <c r="F1012" i="3"/>
  <c r="D1012" i="3"/>
  <c r="C1031" i="3"/>
  <c r="F1031" i="3" s="1"/>
  <c r="H1024" i="3"/>
  <c r="F1024" i="3"/>
  <c r="F1072" i="3"/>
  <c r="H1072" i="3"/>
  <c r="D1072" i="3"/>
  <c r="D1078" i="3"/>
  <c r="H1078" i="3"/>
  <c r="F1082" i="3"/>
  <c r="K1090" i="3"/>
  <c r="L1090" i="3" s="1"/>
  <c r="M1090" i="3" s="1"/>
  <c r="N1090" i="3" s="1"/>
  <c r="F1144" i="3"/>
  <c r="D1147" i="3"/>
  <c r="H1147" i="3"/>
  <c r="L1147" i="3"/>
  <c r="M1147" i="3" s="1"/>
  <c r="N1147" i="3" s="1"/>
  <c r="F1147" i="3"/>
  <c r="H1170" i="3"/>
  <c r="H1194" i="3"/>
  <c r="F1194" i="3"/>
  <c r="F1205" i="3"/>
  <c r="H1205" i="3"/>
  <c r="F1224" i="3"/>
  <c r="K1232" i="3"/>
  <c r="L1232" i="3" s="1"/>
  <c r="M1232" i="3" s="1"/>
  <c r="N1232" i="3" s="1"/>
  <c r="D1238" i="3"/>
  <c r="H1238" i="3"/>
  <c r="K1260" i="3"/>
  <c r="L1251" i="3"/>
  <c r="M1251" i="3" s="1"/>
  <c r="N1251" i="3" s="1"/>
  <c r="K1267" i="3"/>
  <c r="L1262" i="3"/>
  <c r="M1262" i="3" s="1"/>
  <c r="N1262" i="3" s="1"/>
  <c r="K1280" i="3"/>
  <c r="L1280" i="3" s="1"/>
  <c r="M1280" i="3" s="1"/>
  <c r="N1280" i="3" s="1"/>
  <c r="L1274" i="3"/>
  <c r="M1274" i="3" s="1"/>
  <c r="N1274" i="3" s="1"/>
  <c r="L23" i="4"/>
  <c r="M23" i="4" s="1"/>
  <c r="N23" i="4" s="1"/>
  <c r="K24" i="4"/>
  <c r="L24" i="4" s="1"/>
  <c r="M24" i="4" s="1"/>
  <c r="N24" i="4" s="1"/>
  <c r="H48" i="4"/>
  <c r="H62" i="4"/>
  <c r="F62" i="4"/>
  <c r="D62" i="4"/>
  <c r="L97" i="4"/>
  <c r="M97" i="4" s="1"/>
  <c r="N97" i="4" s="1"/>
  <c r="K99" i="4"/>
  <c r="H137" i="4"/>
  <c r="D199" i="4"/>
  <c r="J199" i="4" s="1"/>
  <c r="H199" i="4"/>
  <c r="F199" i="4"/>
  <c r="L299" i="4"/>
  <c r="M299" i="4" s="1"/>
  <c r="N299" i="4" s="1"/>
  <c r="F299" i="4"/>
  <c r="D299" i="4"/>
  <c r="J299" i="4" s="1"/>
  <c r="H299" i="4"/>
  <c r="L313" i="4"/>
  <c r="M313" i="4" s="1"/>
  <c r="N313" i="4" s="1"/>
  <c r="F313" i="4"/>
  <c r="D313" i="4"/>
  <c r="J313" i="4" s="1"/>
  <c r="H313" i="4"/>
  <c r="L378" i="4"/>
  <c r="M378" i="4" s="1"/>
  <c r="N378" i="4" s="1"/>
  <c r="F378" i="4"/>
  <c r="D378" i="4"/>
  <c r="J378" i="4" s="1"/>
  <c r="H378" i="4"/>
  <c r="H425" i="4"/>
  <c r="F425" i="4"/>
  <c r="C429" i="4"/>
  <c r="D425" i="4"/>
  <c r="L434" i="4"/>
  <c r="M434" i="4" s="1"/>
  <c r="N434" i="4" s="1"/>
  <c r="K435" i="4"/>
  <c r="K504" i="4"/>
  <c r="L498" i="4"/>
  <c r="M498" i="4" s="1"/>
  <c r="N498" i="4" s="1"/>
  <c r="L579" i="4"/>
  <c r="M579" i="4" s="1"/>
  <c r="N579" i="4" s="1"/>
  <c r="K583" i="4"/>
  <c r="D782" i="4"/>
  <c r="H782" i="4"/>
  <c r="L782" i="4"/>
  <c r="M782" i="4" s="1"/>
  <c r="N782" i="4" s="1"/>
  <c r="F782" i="4"/>
  <c r="H802" i="4"/>
  <c r="F802" i="4"/>
  <c r="L802" i="4"/>
  <c r="M802" i="4" s="1"/>
  <c r="N802" i="4" s="1"/>
  <c r="D802" i="4"/>
  <c r="J802" i="4" s="1"/>
  <c r="D842" i="4"/>
  <c r="H842" i="4"/>
  <c r="L4" i="3"/>
  <c r="M4" i="3" s="1"/>
  <c r="N4" i="3" s="1"/>
  <c r="D14" i="3"/>
  <c r="C15" i="3"/>
  <c r="K15" i="3"/>
  <c r="D29" i="3"/>
  <c r="L33" i="3"/>
  <c r="M33" i="3" s="1"/>
  <c r="N33" i="3" s="1"/>
  <c r="D34" i="3"/>
  <c r="J34" i="3" s="1"/>
  <c r="C35" i="3"/>
  <c r="F35" i="3" s="1"/>
  <c r="L38" i="3"/>
  <c r="M38" i="3" s="1"/>
  <c r="N38" i="3" s="1"/>
  <c r="D39" i="3"/>
  <c r="C40" i="3"/>
  <c r="H44" i="3"/>
  <c r="D54" i="3"/>
  <c r="C55" i="3"/>
  <c r="F55" i="3" s="1"/>
  <c r="K55" i="3"/>
  <c r="L55" i="3" s="1"/>
  <c r="M55" i="3" s="1"/>
  <c r="N55" i="3" s="1"/>
  <c r="K63" i="3"/>
  <c r="L63" i="3" s="1"/>
  <c r="M63" i="3" s="1"/>
  <c r="N63" i="3" s="1"/>
  <c r="C68" i="3"/>
  <c r="D72" i="3"/>
  <c r="H78" i="3"/>
  <c r="L87" i="3"/>
  <c r="M87" i="3" s="1"/>
  <c r="N87" i="3" s="1"/>
  <c r="L88" i="3"/>
  <c r="M88" i="3" s="1"/>
  <c r="N88" i="3" s="1"/>
  <c r="D96" i="3"/>
  <c r="C100" i="3"/>
  <c r="L100" i="3" s="1"/>
  <c r="M100" i="3" s="1"/>
  <c r="N100" i="3" s="1"/>
  <c r="C107" i="3"/>
  <c r="C118" i="3"/>
  <c r="F118" i="3" s="1"/>
  <c r="D115" i="3"/>
  <c r="L119" i="3"/>
  <c r="M119" i="3" s="1"/>
  <c r="N119" i="3" s="1"/>
  <c r="H123" i="3"/>
  <c r="L131" i="3"/>
  <c r="M131" i="3" s="1"/>
  <c r="N131" i="3" s="1"/>
  <c r="F132" i="3"/>
  <c r="J132" i="3" s="1"/>
  <c r="L132" i="3"/>
  <c r="M132" i="3" s="1"/>
  <c r="N132" i="3" s="1"/>
  <c r="C147" i="3"/>
  <c r="F147" i="3" s="1"/>
  <c r="D144" i="3"/>
  <c r="D153" i="3"/>
  <c r="J153" i="3" s="1"/>
  <c r="F158" i="3"/>
  <c r="L165" i="3"/>
  <c r="M165" i="3" s="1"/>
  <c r="N165" i="3" s="1"/>
  <c r="D169" i="3"/>
  <c r="D176" i="3"/>
  <c r="D187" i="3"/>
  <c r="J187" i="3" s="1"/>
  <c r="K199" i="3"/>
  <c r="L201" i="3"/>
  <c r="M201" i="3" s="1"/>
  <c r="N201" i="3" s="1"/>
  <c r="D208" i="3"/>
  <c r="J208" i="3" s="1"/>
  <c r="D216" i="3"/>
  <c r="D225" i="3"/>
  <c r="K239" i="3"/>
  <c r="L241" i="3"/>
  <c r="M241" i="3" s="1"/>
  <c r="N241" i="3" s="1"/>
  <c r="D251" i="3"/>
  <c r="K273" i="3"/>
  <c r="L273" i="3" s="1"/>
  <c r="M273" i="3" s="1"/>
  <c r="N273" i="3" s="1"/>
  <c r="D274" i="3"/>
  <c r="K280" i="3"/>
  <c r="L282" i="3"/>
  <c r="M282" i="3" s="1"/>
  <c r="N282" i="3" s="1"/>
  <c r="D287" i="3"/>
  <c r="D292" i="3"/>
  <c r="J292" i="3" s="1"/>
  <c r="D306" i="3"/>
  <c r="F313" i="3"/>
  <c r="J313" i="3" s="1"/>
  <c r="L313" i="3"/>
  <c r="M313" i="3" s="1"/>
  <c r="N313" i="3" s="1"/>
  <c r="L322" i="3"/>
  <c r="M322" i="3" s="1"/>
  <c r="N322" i="3" s="1"/>
  <c r="D331" i="3"/>
  <c r="D346" i="3"/>
  <c r="C350" i="3"/>
  <c r="C357" i="3"/>
  <c r="F357" i="3" s="1"/>
  <c r="D361" i="3"/>
  <c r="L371" i="3"/>
  <c r="M371" i="3" s="1"/>
  <c r="N371" i="3" s="1"/>
  <c r="D375" i="3"/>
  <c r="D385" i="3"/>
  <c r="J385" i="3" s="1"/>
  <c r="D389" i="3"/>
  <c r="C393" i="3"/>
  <c r="L395" i="3"/>
  <c r="M395" i="3" s="1"/>
  <c r="N395" i="3" s="1"/>
  <c r="F396" i="3"/>
  <c r="J396" i="3" s="1"/>
  <c r="L396" i="3"/>
  <c r="M396" i="3" s="1"/>
  <c r="N396" i="3" s="1"/>
  <c r="D399" i="3"/>
  <c r="L399" i="3"/>
  <c r="M399" i="3" s="1"/>
  <c r="N399" i="3" s="1"/>
  <c r="C403" i="3"/>
  <c r="L411" i="3"/>
  <c r="M411" i="3" s="1"/>
  <c r="N411" i="3" s="1"/>
  <c r="F411" i="3"/>
  <c r="D411" i="3"/>
  <c r="J411" i="3" s="1"/>
  <c r="K414" i="3"/>
  <c r="L414" i="3" s="1"/>
  <c r="M414" i="3" s="1"/>
  <c r="N414" i="3" s="1"/>
  <c r="H416" i="3"/>
  <c r="L418" i="3"/>
  <c r="M418" i="3" s="1"/>
  <c r="N418" i="3" s="1"/>
  <c r="J423" i="3"/>
  <c r="H424" i="3"/>
  <c r="J424" i="3" s="1"/>
  <c r="C430" i="3"/>
  <c r="L431" i="3"/>
  <c r="M431" i="3" s="1"/>
  <c r="N431" i="3" s="1"/>
  <c r="D431" i="3"/>
  <c r="D435" i="3"/>
  <c r="J435" i="3" s="1"/>
  <c r="J443" i="3"/>
  <c r="H444" i="3"/>
  <c r="F444" i="3"/>
  <c r="J453" i="3"/>
  <c r="D458" i="3"/>
  <c r="L460" i="3"/>
  <c r="M460" i="3" s="1"/>
  <c r="N460" i="3" s="1"/>
  <c r="F460" i="3"/>
  <c r="D460" i="3"/>
  <c r="J460" i="3" s="1"/>
  <c r="K469" i="3"/>
  <c r="H473" i="3"/>
  <c r="F473" i="3"/>
  <c r="K483" i="3"/>
  <c r="L483" i="3" s="1"/>
  <c r="M483" i="3" s="1"/>
  <c r="N483" i="3" s="1"/>
  <c r="J492" i="3"/>
  <c r="H493" i="3"/>
  <c r="J493" i="3" s="1"/>
  <c r="C497" i="3"/>
  <c r="H494" i="3"/>
  <c r="F494" i="3"/>
  <c r="J507" i="3"/>
  <c r="K521" i="3"/>
  <c r="L521" i="3" s="1"/>
  <c r="M521" i="3" s="1"/>
  <c r="N521" i="3" s="1"/>
  <c r="F521" i="3"/>
  <c r="J521" i="3" s="1"/>
  <c r="H524" i="3"/>
  <c r="J531" i="3"/>
  <c r="D538" i="3"/>
  <c r="H544" i="3"/>
  <c r="K555" i="3"/>
  <c r="L555" i="3" s="1"/>
  <c r="M555" i="3" s="1"/>
  <c r="N555" i="3" s="1"/>
  <c r="H553" i="3"/>
  <c r="F553" i="3"/>
  <c r="H559" i="3"/>
  <c r="J566" i="3"/>
  <c r="C572" i="3"/>
  <c r="F572" i="3" s="1"/>
  <c r="C579" i="3"/>
  <c r="L573" i="3"/>
  <c r="M573" i="3" s="1"/>
  <c r="N573" i="3" s="1"/>
  <c r="F573" i="3"/>
  <c r="D573" i="3"/>
  <c r="H577" i="3"/>
  <c r="D585" i="3"/>
  <c r="J585" i="3" s="1"/>
  <c r="J593" i="3"/>
  <c r="D599" i="3"/>
  <c r="L601" i="3"/>
  <c r="M601" i="3" s="1"/>
  <c r="N601" i="3" s="1"/>
  <c r="F601" i="3"/>
  <c r="D601" i="3"/>
  <c r="D610" i="3"/>
  <c r="J610" i="3" s="1"/>
  <c r="K632" i="3"/>
  <c r="L632" i="3" s="1"/>
  <c r="M632" i="3" s="1"/>
  <c r="N632" i="3" s="1"/>
  <c r="H630" i="3"/>
  <c r="F630" i="3"/>
  <c r="D636" i="3"/>
  <c r="J636" i="3" s="1"/>
  <c r="K644" i="3"/>
  <c r="L644" i="3" s="1"/>
  <c r="M644" i="3" s="1"/>
  <c r="N644" i="3" s="1"/>
  <c r="H648" i="3"/>
  <c r="F648" i="3"/>
  <c r="D654" i="3"/>
  <c r="H660" i="3"/>
  <c r="K666" i="3"/>
  <c r="L666" i="3" s="1"/>
  <c r="M666" i="3" s="1"/>
  <c r="N666" i="3" s="1"/>
  <c r="H663" i="3"/>
  <c r="F663" i="3"/>
  <c r="H669" i="3"/>
  <c r="J672" i="3"/>
  <c r="D677" i="3"/>
  <c r="D678" i="3"/>
  <c r="L693" i="3"/>
  <c r="M693" i="3" s="1"/>
  <c r="N693" i="3" s="1"/>
  <c r="F693" i="3"/>
  <c r="D693" i="3"/>
  <c r="K696" i="3"/>
  <c r="L696" i="3" s="1"/>
  <c r="M696" i="3" s="1"/>
  <c r="N696" i="3" s="1"/>
  <c r="H698" i="3"/>
  <c r="L700" i="3"/>
  <c r="M700" i="3" s="1"/>
  <c r="N700" i="3" s="1"/>
  <c r="J705" i="3"/>
  <c r="H706" i="3"/>
  <c r="J706" i="3" s="1"/>
  <c r="H721" i="3"/>
  <c r="F721" i="3"/>
  <c r="H741" i="3"/>
  <c r="F741" i="3"/>
  <c r="F744" i="3"/>
  <c r="J744" i="3" s="1"/>
  <c r="D747" i="3"/>
  <c r="J747" i="3" s="1"/>
  <c r="H748" i="3"/>
  <c r="F751" i="3"/>
  <c r="K755" i="3"/>
  <c r="L752" i="3"/>
  <c r="M752" i="3" s="1"/>
  <c r="N752" i="3" s="1"/>
  <c r="D757" i="3"/>
  <c r="L758" i="3"/>
  <c r="M758" i="3" s="1"/>
  <c r="N758" i="3" s="1"/>
  <c r="F758" i="3"/>
  <c r="D758" i="3"/>
  <c r="K766" i="3"/>
  <c r="L763" i="3"/>
  <c r="M763" i="3" s="1"/>
  <c r="N763" i="3" s="1"/>
  <c r="D768" i="3"/>
  <c r="J768" i="3" s="1"/>
  <c r="D781" i="3"/>
  <c r="J781" i="3" s="1"/>
  <c r="C782" i="3"/>
  <c r="F782" i="3" s="1"/>
  <c r="L783" i="3"/>
  <c r="M783" i="3" s="1"/>
  <c r="N783" i="3" s="1"/>
  <c r="F783" i="3"/>
  <c r="C788" i="3"/>
  <c r="F788" i="3" s="1"/>
  <c r="D783" i="3"/>
  <c r="J790" i="3"/>
  <c r="F800" i="3"/>
  <c r="H806" i="3"/>
  <c r="F806" i="3"/>
  <c r="L818" i="3"/>
  <c r="M818" i="3" s="1"/>
  <c r="N818" i="3" s="1"/>
  <c r="K826" i="3"/>
  <c r="L826" i="3" s="1"/>
  <c r="M826" i="3" s="1"/>
  <c r="N826" i="3" s="1"/>
  <c r="L820" i="3"/>
  <c r="M820" i="3" s="1"/>
  <c r="N820" i="3" s="1"/>
  <c r="J823" i="3"/>
  <c r="H830" i="3"/>
  <c r="H834" i="3"/>
  <c r="F834" i="3"/>
  <c r="F837" i="3"/>
  <c r="J837" i="3" s="1"/>
  <c r="J843" i="3"/>
  <c r="F847" i="3"/>
  <c r="J847" i="3" s="1"/>
  <c r="J853" i="3"/>
  <c r="D859" i="3"/>
  <c r="J859" i="3" s="1"/>
  <c r="D865" i="3"/>
  <c r="H866" i="3"/>
  <c r="J873" i="3"/>
  <c r="H874" i="3"/>
  <c r="F874" i="3"/>
  <c r="D879" i="3"/>
  <c r="H880" i="3"/>
  <c r="H890" i="3"/>
  <c r="F890" i="3"/>
  <c r="F905" i="3"/>
  <c r="H905" i="3"/>
  <c r="D910" i="3"/>
  <c r="H918" i="3"/>
  <c r="F918" i="3"/>
  <c r="D946" i="3"/>
  <c r="J946" i="3" s="1"/>
  <c r="F961" i="3"/>
  <c r="C968" i="3"/>
  <c r="L968" i="3" s="1"/>
  <c r="M968" i="3" s="1"/>
  <c r="N968" i="3" s="1"/>
  <c r="H961" i="3"/>
  <c r="F965" i="3"/>
  <c r="H965" i="3"/>
  <c r="D965" i="3"/>
  <c r="F966" i="3"/>
  <c r="D973" i="3"/>
  <c r="J973" i="3" s="1"/>
  <c r="D976" i="3"/>
  <c r="H976" i="3"/>
  <c r="D984" i="3"/>
  <c r="J984" i="3" s="1"/>
  <c r="F999" i="3"/>
  <c r="H999" i="3"/>
  <c r="C1003" i="3"/>
  <c r="D999" i="3"/>
  <c r="F1000" i="3"/>
  <c r="D1005" i="3"/>
  <c r="H1005" i="3"/>
  <c r="F1016" i="3"/>
  <c r="H1028" i="3"/>
  <c r="F1028" i="3"/>
  <c r="D1028" i="3"/>
  <c r="H1033" i="3"/>
  <c r="F1033" i="3"/>
  <c r="F1038" i="3"/>
  <c r="H1038" i="3"/>
  <c r="F1048" i="3"/>
  <c r="H1048" i="3"/>
  <c r="D1048" i="3"/>
  <c r="D1054" i="3"/>
  <c r="H1054" i="3"/>
  <c r="L1091" i="3"/>
  <c r="M1091" i="3" s="1"/>
  <c r="N1091" i="3" s="1"/>
  <c r="K1108" i="3"/>
  <c r="D1114" i="3"/>
  <c r="H1114" i="3"/>
  <c r="H1121" i="3"/>
  <c r="F1121" i="3"/>
  <c r="D1121" i="3"/>
  <c r="L1123" i="3"/>
  <c r="M1123" i="3" s="1"/>
  <c r="N1123" i="3" s="1"/>
  <c r="F1132" i="3"/>
  <c r="H1132" i="3"/>
  <c r="D1132" i="3"/>
  <c r="H1137" i="3"/>
  <c r="J1145" i="3"/>
  <c r="H1149" i="3"/>
  <c r="F1149" i="3"/>
  <c r="D1170" i="3"/>
  <c r="J1170" i="3" s="1"/>
  <c r="H1204" i="3"/>
  <c r="F1204" i="3"/>
  <c r="D1204" i="3"/>
  <c r="F1210" i="3"/>
  <c r="F1217" i="3"/>
  <c r="F1233" i="3"/>
  <c r="C1241" i="3"/>
  <c r="H1233" i="3"/>
  <c r="H1242" i="3"/>
  <c r="F1242" i="3"/>
  <c r="C1250" i="3"/>
  <c r="F1250" i="3"/>
  <c r="H1254" i="3"/>
  <c r="F1254" i="3"/>
  <c r="D1254" i="3"/>
  <c r="D1261" i="3"/>
  <c r="J1261" i="3" s="1"/>
  <c r="H1261" i="3"/>
  <c r="L1261" i="3"/>
  <c r="M1261" i="3" s="1"/>
  <c r="N1261" i="3" s="1"/>
  <c r="F1261" i="3"/>
  <c r="C1267" i="3"/>
  <c r="H1267" i="3" s="1"/>
  <c r="D1295" i="3"/>
  <c r="H1295" i="3"/>
  <c r="L1295" i="3"/>
  <c r="M1295" i="3" s="1"/>
  <c r="N1295" i="3" s="1"/>
  <c r="F1295" i="3"/>
  <c r="H1297" i="3"/>
  <c r="F1297" i="3"/>
  <c r="D1297" i="3"/>
  <c r="J1297" i="3" s="1"/>
  <c r="D35" i="4"/>
  <c r="H35" i="4"/>
  <c r="L35" i="4"/>
  <c r="M35" i="4" s="1"/>
  <c r="N35" i="4" s="1"/>
  <c r="F35" i="4"/>
  <c r="F53" i="4"/>
  <c r="H53" i="4"/>
  <c r="L107" i="4"/>
  <c r="M107" i="4" s="1"/>
  <c r="N107" i="4" s="1"/>
  <c r="K109" i="4"/>
  <c r="L109" i="4" s="1"/>
  <c r="M109" i="4" s="1"/>
  <c r="N109" i="4" s="1"/>
  <c r="D110" i="4"/>
  <c r="J110" i="4" s="1"/>
  <c r="H110" i="4"/>
  <c r="L110" i="4"/>
  <c r="M110" i="4" s="1"/>
  <c r="N110" i="4" s="1"/>
  <c r="C114" i="4"/>
  <c r="L114" i="4" s="1"/>
  <c r="M114" i="4" s="1"/>
  <c r="N114" i="4" s="1"/>
  <c r="L111" i="4"/>
  <c r="M111" i="4" s="1"/>
  <c r="N111" i="4" s="1"/>
  <c r="F142" i="4"/>
  <c r="H142" i="4"/>
  <c r="L143" i="4"/>
  <c r="M143" i="4" s="1"/>
  <c r="N143" i="4" s="1"/>
  <c r="D171" i="4"/>
  <c r="J171" i="4" s="1"/>
  <c r="H171" i="4"/>
  <c r="L171" i="4"/>
  <c r="M171" i="4" s="1"/>
  <c r="N171" i="4" s="1"/>
  <c r="F171" i="4"/>
  <c r="K175" i="4"/>
  <c r="L175" i="4" s="1"/>
  <c r="M175" i="4" s="1"/>
  <c r="N175" i="4" s="1"/>
  <c r="D189" i="4"/>
  <c r="H189" i="4"/>
  <c r="L189" i="4"/>
  <c r="M189" i="4" s="1"/>
  <c r="N189" i="4" s="1"/>
  <c r="F189" i="4"/>
  <c r="D194" i="4"/>
  <c r="H194" i="4"/>
  <c r="L194" i="4"/>
  <c r="M194" i="4" s="1"/>
  <c r="N194" i="4" s="1"/>
  <c r="L222" i="4"/>
  <c r="M222" i="4" s="1"/>
  <c r="N222" i="4" s="1"/>
  <c r="K227" i="4"/>
  <c r="L227" i="4" s="1"/>
  <c r="M227" i="4" s="1"/>
  <c r="N227" i="4" s="1"/>
  <c r="H248" i="4"/>
  <c r="J326" i="4"/>
  <c r="H327" i="4"/>
  <c r="F327" i="4"/>
  <c r="D327" i="4"/>
  <c r="J327" i="4" s="1"/>
  <c r="D330" i="4"/>
  <c r="J330" i="4" s="1"/>
  <c r="K335" i="4"/>
  <c r="L331" i="4"/>
  <c r="M331" i="4" s="1"/>
  <c r="N331" i="4" s="1"/>
  <c r="L343" i="4"/>
  <c r="M343" i="4" s="1"/>
  <c r="N343" i="4" s="1"/>
  <c r="F343" i="4"/>
  <c r="D343" i="4"/>
  <c r="H343" i="4"/>
  <c r="L345" i="4"/>
  <c r="M345" i="4" s="1"/>
  <c r="N345" i="4" s="1"/>
  <c r="K346" i="4"/>
  <c r="K375" i="4"/>
  <c r="L375" i="4" s="1"/>
  <c r="M375" i="4" s="1"/>
  <c r="N375" i="4" s="1"/>
  <c r="L371" i="4"/>
  <c r="M371" i="4" s="1"/>
  <c r="N371" i="4" s="1"/>
  <c r="H377" i="4"/>
  <c r="F377" i="4"/>
  <c r="C381" i="4"/>
  <c r="D377" i="4"/>
  <c r="L570" i="4"/>
  <c r="M570" i="4" s="1"/>
  <c r="N570" i="4" s="1"/>
  <c r="F597" i="4"/>
  <c r="H597" i="4"/>
  <c r="D597" i="4"/>
  <c r="J611" i="4"/>
  <c r="D663" i="4"/>
  <c r="H663" i="4"/>
  <c r="H667" i="4"/>
  <c r="F667" i="4"/>
  <c r="D667" i="4"/>
  <c r="C668" i="4"/>
  <c r="D683" i="4"/>
  <c r="J683" i="4" s="1"/>
  <c r="H683" i="4"/>
  <c r="H687" i="4"/>
  <c r="F687" i="4"/>
  <c r="D687" i="4"/>
  <c r="J687" i="4" s="1"/>
  <c r="C688" i="4"/>
  <c r="J780" i="4"/>
  <c r="D791" i="4"/>
  <c r="K797" i="4"/>
  <c r="L797" i="4" s="1"/>
  <c r="M797" i="4" s="1"/>
  <c r="N797" i="4" s="1"/>
  <c r="F863" i="4"/>
  <c r="H863" i="4"/>
  <c r="C867" i="4"/>
  <c r="D863" i="4"/>
  <c r="H876" i="4"/>
  <c r="F876" i="4"/>
  <c r="D876" i="4"/>
  <c r="D879" i="4"/>
  <c r="H881" i="4"/>
  <c r="F881" i="4"/>
  <c r="L881" i="4"/>
  <c r="M881" i="4" s="1"/>
  <c r="N881" i="4" s="1"/>
  <c r="D881" i="4"/>
  <c r="C885" i="4"/>
  <c r="H885" i="4" s="1"/>
  <c r="C921" i="4"/>
  <c r="H918" i="4"/>
  <c r="F918" i="4"/>
  <c r="D918" i="4"/>
  <c r="J918" i="4" s="1"/>
  <c r="L918" i="4"/>
  <c r="M918" i="4" s="1"/>
  <c r="N918" i="4" s="1"/>
  <c r="H943" i="4"/>
  <c r="F943" i="4"/>
  <c r="C947" i="4"/>
  <c r="L947" i="4" s="1"/>
  <c r="M947" i="4" s="1"/>
  <c r="N947" i="4" s="1"/>
  <c r="D943" i="4"/>
  <c r="D1252" i="4"/>
  <c r="F5" i="3"/>
  <c r="D6" i="3"/>
  <c r="F10" i="3"/>
  <c r="D11" i="3"/>
  <c r="J11" i="3" s="1"/>
  <c r="F14" i="3"/>
  <c r="D16" i="3"/>
  <c r="F19" i="3"/>
  <c r="D20" i="3"/>
  <c r="C21" i="3"/>
  <c r="F24" i="3"/>
  <c r="D25" i="3"/>
  <c r="F29" i="3"/>
  <c r="D30" i="3"/>
  <c r="J30" i="3" s="1"/>
  <c r="F34" i="3"/>
  <c r="D36" i="3"/>
  <c r="F39" i="3"/>
  <c r="D41" i="3"/>
  <c r="F45" i="3"/>
  <c r="D46" i="3"/>
  <c r="F50" i="3"/>
  <c r="D51" i="3"/>
  <c r="J51" i="3" s="1"/>
  <c r="F54" i="3"/>
  <c r="D56" i="3"/>
  <c r="D61" i="3"/>
  <c r="H62" i="3"/>
  <c r="H64" i="3"/>
  <c r="L67" i="3"/>
  <c r="M67" i="3" s="1"/>
  <c r="N67" i="3" s="1"/>
  <c r="D68" i="3"/>
  <c r="D71" i="3"/>
  <c r="J71" i="3" s="1"/>
  <c r="L71" i="3"/>
  <c r="M71" i="3" s="1"/>
  <c r="N71" i="3" s="1"/>
  <c r="H72" i="3"/>
  <c r="H74" i="3"/>
  <c r="L77" i="3"/>
  <c r="M77" i="3" s="1"/>
  <c r="N77" i="3" s="1"/>
  <c r="H83" i="3"/>
  <c r="D87" i="3"/>
  <c r="H88" i="3"/>
  <c r="C94" i="3"/>
  <c r="K94" i="3"/>
  <c r="D91" i="3"/>
  <c r="J91" i="3" s="1"/>
  <c r="H92" i="3"/>
  <c r="J95" i="3"/>
  <c r="L95" i="3"/>
  <c r="M95" i="3" s="1"/>
  <c r="N95" i="3" s="1"/>
  <c r="F96" i="3"/>
  <c r="D102" i="3"/>
  <c r="J102" i="3" s="1"/>
  <c r="H103" i="3"/>
  <c r="L106" i="3"/>
  <c r="M106" i="3" s="1"/>
  <c r="N106" i="3" s="1"/>
  <c r="D107" i="3"/>
  <c r="C113" i="3"/>
  <c r="D108" i="3"/>
  <c r="J108" i="3" s="1"/>
  <c r="K113" i="3"/>
  <c r="D110" i="3"/>
  <c r="H111" i="3"/>
  <c r="J114" i="3"/>
  <c r="F115" i="3"/>
  <c r="L121" i="3"/>
  <c r="M121" i="3" s="1"/>
  <c r="N121" i="3" s="1"/>
  <c r="F122" i="3"/>
  <c r="J122" i="3" s="1"/>
  <c r="L122" i="3"/>
  <c r="M122" i="3" s="1"/>
  <c r="N122" i="3" s="1"/>
  <c r="D126" i="3"/>
  <c r="H127" i="3"/>
  <c r="C130" i="3"/>
  <c r="D131" i="3"/>
  <c r="H132" i="3"/>
  <c r="L135" i="3"/>
  <c r="M135" i="3" s="1"/>
  <c r="N135" i="3" s="1"/>
  <c r="C142" i="3"/>
  <c r="D137" i="3"/>
  <c r="J137" i="3" s="1"/>
  <c r="K142" i="3"/>
  <c r="L142" i="3" s="1"/>
  <c r="M142" i="3" s="1"/>
  <c r="N142" i="3" s="1"/>
  <c r="D139" i="3"/>
  <c r="J139" i="3" s="1"/>
  <c r="H140" i="3"/>
  <c r="J143" i="3"/>
  <c r="F144" i="3"/>
  <c r="L150" i="3"/>
  <c r="M150" i="3" s="1"/>
  <c r="N150" i="3" s="1"/>
  <c r="F151" i="3"/>
  <c r="L151" i="3"/>
  <c r="M151" i="3" s="1"/>
  <c r="N151" i="3" s="1"/>
  <c r="J152" i="3"/>
  <c r="K153" i="3"/>
  <c r="L153" i="3" s="1"/>
  <c r="M153" i="3" s="1"/>
  <c r="N153" i="3" s="1"/>
  <c r="D154" i="3"/>
  <c r="H155" i="3"/>
  <c r="C158" i="3"/>
  <c r="L160" i="3"/>
  <c r="M160" i="3" s="1"/>
  <c r="N160" i="3" s="1"/>
  <c r="F161" i="3"/>
  <c r="L161" i="3"/>
  <c r="M161" i="3" s="1"/>
  <c r="N161" i="3" s="1"/>
  <c r="D165" i="3"/>
  <c r="F167" i="3"/>
  <c r="L167" i="3"/>
  <c r="M167" i="3" s="1"/>
  <c r="N167" i="3" s="1"/>
  <c r="J168" i="3"/>
  <c r="F169" i="3"/>
  <c r="C171" i="3"/>
  <c r="F171" i="3" s="1"/>
  <c r="D175" i="3"/>
  <c r="J175" i="3" s="1"/>
  <c r="H176" i="3"/>
  <c r="C179" i="3"/>
  <c r="L181" i="3"/>
  <c r="M181" i="3" s="1"/>
  <c r="N181" i="3" s="1"/>
  <c r="F182" i="3"/>
  <c r="L182" i="3"/>
  <c r="M182" i="3" s="1"/>
  <c r="N182" i="3" s="1"/>
  <c r="D186" i="3"/>
  <c r="J186" i="3" s="1"/>
  <c r="F188" i="3"/>
  <c r="L188" i="3"/>
  <c r="M188" i="3" s="1"/>
  <c r="N188" i="3" s="1"/>
  <c r="J189" i="3"/>
  <c r="L189" i="3"/>
  <c r="M189" i="3" s="1"/>
  <c r="N189" i="3" s="1"/>
  <c r="F190" i="3"/>
  <c r="L192" i="3"/>
  <c r="M192" i="3" s="1"/>
  <c r="N192" i="3" s="1"/>
  <c r="F193" i="3"/>
  <c r="J193" i="3" s="1"/>
  <c r="L193" i="3"/>
  <c r="M193" i="3" s="1"/>
  <c r="N193" i="3" s="1"/>
  <c r="J194" i="3"/>
  <c r="K195" i="3"/>
  <c r="L195" i="3" s="1"/>
  <c r="M195" i="3" s="1"/>
  <c r="N195" i="3" s="1"/>
  <c r="L196" i="3"/>
  <c r="M196" i="3" s="1"/>
  <c r="N196" i="3" s="1"/>
  <c r="H197" i="3"/>
  <c r="J200" i="3"/>
  <c r="F201" i="3"/>
  <c r="C203" i="3"/>
  <c r="F203" i="3" s="1"/>
  <c r="H203" i="3"/>
  <c r="D207" i="3"/>
  <c r="J207" i="3" s="1"/>
  <c r="H208" i="3"/>
  <c r="C211" i="3"/>
  <c r="H211" i="3" s="1"/>
  <c r="L213" i="3"/>
  <c r="M213" i="3" s="1"/>
  <c r="N213" i="3" s="1"/>
  <c r="F214" i="3"/>
  <c r="L214" i="3"/>
  <c r="M214" i="3" s="1"/>
  <c r="N214" i="3" s="1"/>
  <c r="J215" i="3"/>
  <c r="F216" i="3"/>
  <c r="L219" i="3"/>
  <c r="M219" i="3" s="1"/>
  <c r="N219" i="3" s="1"/>
  <c r="L222" i="3"/>
  <c r="M222" i="3" s="1"/>
  <c r="N222" i="3" s="1"/>
  <c r="F223" i="3"/>
  <c r="L223" i="3"/>
  <c r="M223" i="3" s="1"/>
  <c r="N223" i="3" s="1"/>
  <c r="J224" i="3"/>
  <c r="L224" i="3"/>
  <c r="M224" i="3" s="1"/>
  <c r="N224" i="3" s="1"/>
  <c r="F225" i="3"/>
  <c r="L227" i="3"/>
  <c r="M227" i="3" s="1"/>
  <c r="N227" i="3" s="1"/>
  <c r="F228" i="3"/>
  <c r="L228" i="3"/>
  <c r="M228" i="3" s="1"/>
  <c r="N228" i="3" s="1"/>
  <c r="J229" i="3"/>
  <c r="L229" i="3"/>
  <c r="M229" i="3" s="1"/>
  <c r="N229" i="3" s="1"/>
  <c r="F230" i="3"/>
  <c r="L232" i="3"/>
  <c r="M232" i="3" s="1"/>
  <c r="N232" i="3" s="1"/>
  <c r="F233" i="3"/>
  <c r="L233" i="3"/>
  <c r="M233" i="3" s="1"/>
  <c r="N233" i="3" s="1"/>
  <c r="J234" i="3"/>
  <c r="K235" i="3"/>
  <c r="L235" i="3" s="1"/>
  <c r="M235" i="3" s="1"/>
  <c r="N235" i="3" s="1"/>
  <c r="L236" i="3"/>
  <c r="M236" i="3" s="1"/>
  <c r="N236" i="3" s="1"/>
  <c r="H237" i="3"/>
  <c r="J240" i="3"/>
  <c r="F241" i="3"/>
  <c r="D245" i="3"/>
  <c r="J245" i="3" s="1"/>
  <c r="D250" i="3"/>
  <c r="J250" i="3" s="1"/>
  <c r="H251" i="3"/>
  <c r="J254" i="3"/>
  <c r="L254" i="3"/>
  <c r="M254" i="3" s="1"/>
  <c r="N254" i="3" s="1"/>
  <c r="F255" i="3"/>
  <c r="C267" i="3"/>
  <c r="H260" i="3"/>
  <c r="J260" i="3" s="1"/>
  <c r="K267" i="3"/>
  <c r="L267" i="3" s="1"/>
  <c r="M267" i="3" s="1"/>
  <c r="N267" i="3" s="1"/>
  <c r="D261" i="3"/>
  <c r="J261" i="3" s="1"/>
  <c r="H262" i="3"/>
  <c r="L265" i="3"/>
  <c r="M265" i="3" s="1"/>
  <c r="N265" i="3" s="1"/>
  <c r="F266" i="3"/>
  <c r="L266" i="3"/>
  <c r="M266" i="3" s="1"/>
  <c r="N266" i="3" s="1"/>
  <c r="D270" i="3"/>
  <c r="H271" i="3"/>
  <c r="F273" i="3"/>
  <c r="F274" i="3"/>
  <c r="D278" i="3"/>
  <c r="H279" i="3"/>
  <c r="H281" i="3"/>
  <c r="L284" i="3"/>
  <c r="M284" i="3" s="1"/>
  <c r="N284" i="3" s="1"/>
  <c r="F285" i="3"/>
  <c r="L285" i="3"/>
  <c r="M285" i="3" s="1"/>
  <c r="N285" i="3" s="1"/>
  <c r="J286" i="3"/>
  <c r="F287" i="3"/>
  <c r="L289" i="3"/>
  <c r="M289" i="3" s="1"/>
  <c r="N289" i="3" s="1"/>
  <c r="F290" i="3"/>
  <c r="L290" i="3"/>
  <c r="M290" i="3" s="1"/>
  <c r="N290" i="3" s="1"/>
  <c r="J291" i="3"/>
  <c r="F292" i="3"/>
  <c r="D296" i="3"/>
  <c r="D301" i="3"/>
  <c r="J301" i="3" s="1"/>
  <c r="H302" i="3"/>
  <c r="J305" i="3"/>
  <c r="L305" i="3"/>
  <c r="M305" i="3" s="1"/>
  <c r="N305" i="3" s="1"/>
  <c r="F306" i="3"/>
  <c r="D312" i="3"/>
  <c r="J312" i="3" s="1"/>
  <c r="H313" i="3"/>
  <c r="C316" i="3"/>
  <c r="L317" i="3"/>
  <c r="M317" i="3" s="1"/>
  <c r="N317" i="3" s="1"/>
  <c r="D321" i="3"/>
  <c r="J321" i="3" s="1"/>
  <c r="L328" i="3"/>
  <c r="M328" i="3" s="1"/>
  <c r="N328" i="3" s="1"/>
  <c r="F329" i="3"/>
  <c r="L329" i="3"/>
  <c r="M329" i="3" s="1"/>
  <c r="N329" i="3" s="1"/>
  <c r="J330" i="3"/>
  <c r="L330" i="3"/>
  <c r="M330" i="3" s="1"/>
  <c r="N330" i="3" s="1"/>
  <c r="F331" i="3"/>
  <c r="L333" i="3"/>
  <c r="M333" i="3" s="1"/>
  <c r="N333" i="3" s="1"/>
  <c r="F334" i="3"/>
  <c r="L334" i="3"/>
  <c r="M334" i="3" s="1"/>
  <c r="N334" i="3" s="1"/>
  <c r="J335" i="3"/>
  <c r="L335" i="3"/>
  <c r="M335" i="3" s="1"/>
  <c r="N335" i="3" s="1"/>
  <c r="F336" i="3"/>
  <c r="L338" i="3"/>
  <c r="M338" i="3" s="1"/>
  <c r="N338" i="3" s="1"/>
  <c r="F339" i="3"/>
  <c r="L339" i="3"/>
  <c r="M339" i="3" s="1"/>
  <c r="N339" i="3" s="1"/>
  <c r="J340" i="3"/>
  <c r="L340" i="3"/>
  <c r="M340" i="3" s="1"/>
  <c r="N340" i="3" s="1"/>
  <c r="F341" i="3"/>
  <c r="L343" i="3"/>
  <c r="M343" i="3" s="1"/>
  <c r="N343" i="3" s="1"/>
  <c r="F344" i="3"/>
  <c r="L344" i="3"/>
  <c r="M344" i="3" s="1"/>
  <c r="N344" i="3" s="1"/>
  <c r="J345" i="3"/>
  <c r="L345" i="3"/>
  <c r="M345" i="3" s="1"/>
  <c r="N345" i="3" s="1"/>
  <c r="F346" i="3"/>
  <c r="D352" i="3"/>
  <c r="H353" i="3"/>
  <c r="L356" i="3"/>
  <c r="M356" i="3" s="1"/>
  <c r="N356" i="3" s="1"/>
  <c r="D357" i="3"/>
  <c r="C363" i="3"/>
  <c r="D363" i="3" s="1"/>
  <c r="D358" i="3"/>
  <c r="J358" i="3" s="1"/>
  <c r="K363" i="3"/>
  <c r="L363" i="3" s="1"/>
  <c r="M363" i="3" s="1"/>
  <c r="N363" i="3" s="1"/>
  <c r="D360" i="3"/>
  <c r="J360" i="3" s="1"/>
  <c r="H361" i="3"/>
  <c r="J364" i="3"/>
  <c r="L364" i="3"/>
  <c r="M364" i="3" s="1"/>
  <c r="N364" i="3" s="1"/>
  <c r="F365" i="3"/>
  <c r="D371" i="3"/>
  <c r="H372" i="3"/>
  <c r="F374" i="3"/>
  <c r="F375" i="3"/>
  <c r="D379" i="3"/>
  <c r="D384" i="3"/>
  <c r="H385" i="3"/>
  <c r="J388" i="3"/>
  <c r="L388" i="3"/>
  <c r="M388" i="3" s="1"/>
  <c r="N388" i="3" s="1"/>
  <c r="F389" i="3"/>
  <c r="D395" i="3"/>
  <c r="J395" i="3" s="1"/>
  <c r="H396" i="3"/>
  <c r="F399" i="3"/>
  <c r="D405" i="3"/>
  <c r="J405" i="3" s="1"/>
  <c r="H406" i="3"/>
  <c r="C409" i="3"/>
  <c r="H411" i="3"/>
  <c r="F414" i="3"/>
  <c r="L415" i="3"/>
  <c r="M415" i="3" s="1"/>
  <c r="N415" i="3" s="1"/>
  <c r="J418" i="3"/>
  <c r="H419" i="3"/>
  <c r="F419" i="3"/>
  <c r="J419" i="3" s="1"/>
  <c r="J422" i="3"/>
  <c r="L426" i="3"/>
  <c r="M426" i="3" s="1"/>
  <c r="N426" i="3" s="1"/>
  <c r="F426" i="3"/>
  <c r="D426" i="3"/>
  <c r="J426" i="3" s="1"/>
  <c r="D430" i="3"/>
  <c r="J430" i="3" s="1"/>
  <c r="L436" i="3"/>
  <c r="M436" i="3" s="1"/>
  <c r="N436" i="3" s="1"/>
  <c r="F436" i="3"/>
  <c r="D436" i="3"/>
  <c r="J436" i="3" s="1"/>
  <c r="K439" i="3"/>
  <c r="L439" i="3" s="1"/>
  <c r="M439" i="3" s="1"/>
  <c r="N439" i="3" s="1"/>
  <c r="L441" i="3"/>
  <c r="M441" i="3" s="1"/>
  <c r="N441" i="3" s="1"/>
  <c r="D441" i="3"/>
  <c r="J441" i="3" s="1"/>
  <c r="J442" i="3"/>
  <c r="D444" i="3"/>
  <c r="J444" i="3" s="1"/>
  <c r="L445" i="3"/>
  <c r="M445" i="3" s="1"/>
  <c r="N445" i="3" s="1"/>
  <c r="F445" i="3"/>
  <c r="D445" i="3"/>
  <c r="J445" i="3" s="1"/>
  <c r="C452" i="3"/>
  <c r="L449" i="3"/>
  <c r="M449" i="3" s="1"/>
  <c r="N449" i="3" s="1"/>
  <c r="L455" i="3"/>
  <c r="M455" i="3" s="1"/>
  <c r="N455" i="3" s="1"/>
  <c r="F455" i="3"/>
  <c r="D455" i="3"/>
  <c r="J455" i="3" s="1"/>
  <c r="H460" i="3"/>
  <c r="L462" i="3"/>
  <c r="M462" i="3" s="1"/>
  <c r="N462" i="3" s="1"/>
  <c r="F463" i="3"/>
  <c r="L464" i="3"/>
  <c r="M464" i="3" s="1"/>
  <c r="N464" i="3" s="1"/>
  <c r="J467" i="3"/>
  <c r="H468" i="3"/>
  <c r="F468" i="3"/>
  <c r="J468" i="3" s="1"/>
  <c r="J471" i="3"/>
  <c r="D473" i="3"/>
  <c r="H474" i="3"/>
  <c r="L475" i="3"/>
  <c r="M475" i="3" s="1"/>
  <c r="N475" i="3" s="1"/>
  <c r="F475" i="3"/>
  <c r="D475" i="3"/>
  <c r="L484" i="3"/>
  <c r="M484" i="3" s="1"/>
  <c r="N484" i="3" s="1"/>
  <c r="J487" i="3"/>
  <c r="H489" i="3"/>
  <c r="F489" i="3"/>
  <c r="J491" i="3"/>
  <c r="D494" i="3"/>
  <c r="J494" i="3" s="1"/>
  <c r="L495" i="3"/>
  <c r="M495" i="3" s="1"/>
  <c r="N495" i="3" s="1"/>
  <c r="F495" i="3"/>
  <c r="D495" i="3"/>
  <c r="J495" i="3" s="1"/>
  <c r="L499" i="3"/>
  <c r="M499" i="3" s="1"/>
  <c r="N499" i="3" s="1"/>
  <c r="J502" i="3"/>
  <c r="H504" i="3"/>
  <c r="C510" i="3"/>
  <c r="F510" i="3" s="1"/>
  <c r="F504" i="3"/>
  <c r="J504" i="3" s="1"/>
  <c r="J506" i="3"/>
  <c r="L509" i="3"/>
  <c r="M509" i="3" s="1"/>
  <c r="N509" i="3" s="1"/>
  <c r="F509" i="3"/>
  <c r="D509" i="3"/>
  <c r="J509" i="3" s="1"/>
  <c r="L513" i="3"/>
  <c r="M513" i="3" s="1"/>
  <c r="N513" i="3" s="1"/>
  <c r="J516" i="3"/>
  <c r="L519" i="3"/>
  <c r="M519" i="3" s="1"/>
  <c r="N519" i="3" s="1"/>
  <c r="F519" i="3"/>
  <c r="D519" i="3"/>
  <c r="L522" i="3"/>
  <c r="M522" i="3" s="1"/>
  <c r="N522" i="3" s="1"/>
  <c r="L523" i="3"/>
  <c r="M523" i="3" s="1"/>
  <c r="N523" i="3" s="1"/>
  <c r="J526" i="3"/>
  <c r="H527" i="3"/>
  <c r="F527" i="3"/>
  <c r="J527" i="3" s="1"/>
  <c r="K534" i="3"/>
  <c r="L534" i="3" s="1"/>
  <c r="M534" i="3" s="1"/>
  <c r="N534" i="3" s="1"/>
  <c r="J530" i="3"/>
  <c r="L533" i="3"/>
  <c r="M533" i="3" s="1"/>
  <c r="N533" i="3" s="1"/>
  <c r="F533" i="3"/>
  <c r="D533" i="3"/>
  <c r="J533" i="3" s="1"/>
  <c r="L536" i="3"/>
  <c r="M536" i="3" s="1"/>
  <c r="N536" i="3" s="1"/>
  <c r="L537" i="3"/>
  <c r="M537" i="3" s="1"/>
  <c r="N537" i="3" s="1"/>
  <c r="D544" i="3"/>
  <c r="J551" i="3"/>
  <c r="D553" i="3"/>
  <c r="L554" i="3"/>
  <c r="M554" i="3" s="1"/>
  <c r="N554" i="3" s="1"/>
  <c r="F554" i="3"/>
  <c r="D554" i="3"/>
  <c r="J554" i="3" s="1"/>
  <c r="L558" i="3"/>
  <c r="M558" i="3" s="1"/>
  <c r="N558" i="3" s="1"/>
  <c r="J561" i="3"/>
  <c r="H563" i="3"/>
  <c r="F563" i="3"/>
  <c r="J563" i="3" s="1"/>
  <c r="J565" i="3"/>
  <c r="L568" i="3"/>
  <c r="M568" i="3" s="1"/>
  <c r="N568" i="3" s="1"/>
  <c r="F568" i="3"/>
  <c r="D568" i="3"/>
  <c r="J568" i="3" s="1"/>
  <c r="D572" i="3"/>
  <c r="H573" i="3"/>
  <c r="L576" i="3"/>
  <c r="M576" i="3" s="1"/>
  <c r="N576" i="3" s="1"/>
  <c r="L582" i="3"/>
  <c r="M582" i="3" s="1"/>
  <c r="N582" i="3" s="1"/>
  <c r="F582" i="3"/>
  <c r="D582" i="3"/>
  <c r="J589" i="3"/>
  <c r="H590" i="3"/>
  <c r="F590" i="3"/>
  <c r="J592" i="3"/>
  <c r="C595" i="3"/>
  <c r="F595" i="3" s="1"/>
  <c r="H595" i="3"/>
  <c r="L596" i="3"/>
  <c r="M596" i="3" s="1"/>
  <c r="N596" i="3" s="1"/>
  <c r="F596" i="3"/>
  <c r="D596" i="3"/>
  <c r="J596" i="3" s="1"/>
  <c r="H601" i="3"/>
  <c r="H605" i="3"/>
  <c r="F605" i="3"/>
  <c r="J605" i="3" s="1"/>
  <c r="J607" i="3"/>
  <c r="F608" i="3"/>
  <c r="K612" i="3"/>
  <c r="H612" i="3"/>
  <c r="C617" i="3"/>
  <c r="F617" i="3" s="1"/>
  <c r="K617" i="3"/>
  <c r="J614" i="3"/>
  <c r="H615" i="3"/>
  <c r="F615" i="3"/>
  <c r="J615" i="3" s="1"/>
  <c r="L625" i="3"/>
  <c r="M625" i="3" s="1"/>
  <c r="N625" i="3" s="1"/>
  <c r="D627" i="3"/>
  <c r="J628" i="3"/>
  <c r="D630" i="3"/>
  <c r="J630" i="3" s="1"/>
  <c r="L631" i="3"/>
  <c r="M631" i="3" s="1"/>
  <c r="N631" i="3" s="1"/>
  <c r="F631" i="3"/>
  <c r="D631" i="3"/>
  <c r="J631" i="3" s="1"/>
  <c r="L634" i="3"/>
  <c r="M634" i="3" s="1"/>
  <c r="N634" i="3" s="1"/>
  <c r="L635" i="3"/>
  <c r="M635" i="3" s="1"/>
  <c r="N635" i="3" s="1"/>
  <c r="J639" i="3"/>
  <c r="D641" i="3"/>
  <c r="J641" i="3" s="1"/>
  <c r="J643" i="3"/>
  <c r="F644" i="3"/>
  <c r="J644" i="3" s="1"/>
  <c r="D647" i="3"/>
  <c r="J647" i="3" s="1"/>
  <c r="D648" i="3"/>
  <c r="J648" i="3" s="1"/>
  <c r="C649" i="3"/>
  <c r="F649" i="3" s="1"/>
  <c r="H649" i="3"/>
  <c r="L650" i="3"/>
  <c r="M650" i="3" s="1"/>
  <c r="N650" i="3" s="1"/>
  <c r="F650" i="3"/>
  <c r="D650" i="3"/>
  <c r="L658" i="3"/>
  <c r="M658" i="3" s="1"/>
  <c r="N658" i="3" s="1"/>
  <c r="D660" i="3"/>
  <c r="J660" i="3" s="1"/>
  <c r="J661" i="3"/>
  <c r="D663" i="3"/>
  <c r="L664" i="3"/>
  <c r="M664" i="3" s="1"/>
  <c r="N664" i="3" s="1"/>
  <c r="F664" i="3"/>
  <c r="D664" i="3"/>
  <c r="C671" i="3"/>
  <c r="L667" i="3"/>
  <c r="M667" i="3" s="1"/>
  <c r="N667" i="3" s="1"/>
  <c r="L668" i="3"/>
  <c r="M668" i="3" s="1"/>
  <c r="N668" i="3" s="1"/>
  <c r="L674" i="3"/>
  <c r="M674" i="3" s="1"/>
  <c r="N674" i="3" s="1"/>
  <c r="F674" i="3"/>
  <c r="D674" i="3"/>
  <c r="J674" i="3" s="1"/>
  <c r="L681" i="3"/>
  <c r="M681" i="3" s="1"/>
  <c r="N681" i="3" s="1"/>
  <c r="K690" i="3"/>
  <c r="L683" i="3"/>
  <c r="M683" i="3" s="1"/>
  <c r="N683" i="3" s="1"/>
  <c r="J686" i="3"/>
  <c r="H687" i="3"/>
  <c r="F687" i="3"/>
  <c r="J689" i="3"/>
  <c r="H693" i="3"/>
  <c r="L697" i="3"/>
  <c r="M697" i="3" s="1"/>
  <c r="N697" i="3" s="1"/>
  <c r="J700" i="3"/>
  <c r="H701" i="3"/>
  <c r="F701" i="3"/>
  <c r="J704" i="3"/>
  <c r="L708" i="3"/>
  <c r="M708" i="3" s="1"/>
  <c r="N708" i="3" s="1"/>
  <c r="F708" i="3"/>
  <c r="D708" i="3"/>
  <c r="L712" i="3"/>
  <c r="M712" i="3" s="1"/>
  <c r="N712" i="3" s="1"/>
  <c r="J715" i="3"/>
  <c r="H717" i="3"/>
  <c r="F717" i="3"/>
  <c r="J719" i="3"/>
  <c r="D721" i="3"/>
  <c r="J721" i="3" s="1"/>
  <c r="C722" i="3"/>
  <c r="F722" i="3" s="1"/>
  <c r="H727" i="3"/>
  <c r="J727" i="3" s="1"/>
  <c r="C730" i="3"/>
  <c r="L730" i="3" s="1"/>
  <c r="M730" i="3" s="1"/>
  <c r="N730" i="3" s="1"/>
  <c r="L728" i="3"/>
  <c r="M728" i="3" s="1"/>
  <c r="N728" i="3" s="1"/>
  <c r="F728" i="3"/>
  <c r="D728" i="3"/>
  <c r="J728" i="3" s="1"/>
  <c r="J731" i="3"/>
  <c r="L734" i="3"/>
  <c r="M734" i="3" s="1"/>
  <c r="N734" i="3" s="1"/>
  <c r="L735" i="3"/>
  <c r="M735" i="3" s="1"/>
  <c r="N735" i="3" s="1"/>
  <c r="D741" i="3"/>
  <c r="L742" i="3"/>
  <c r="M742" i="3" s="1"/>
  <c r="N742" i="3" s="1"/>
  <c r="F742" i="3"/>
  <c r="D742" i="3"/>
  <c r="L745" i="3"/>
  <c r="M745" i="3" s="1"/>
  <c r="N745" i="3" s="1"/>
  <c r="L746" i="3"/>
  <c r="M746" i="3" s="1"/>
  <c r="N746" i="3" s="1"/>
  <c r="J750" i="3"/>
  <c r="C751" i="3"/>
  <c r="C755" i="3"/>
  <c r="H752" i="3"/>
  <c r="F752" i="3"/>
  <c r="J754" i="3"/>
  <c r="F755" i="3"/>
  <c r="K759" i="3"/>
  <c r="L759" i="3" s="1"/>
  <c r="M759" i="3" s="1"/>
  <c r="N759" i="3" s="1"/>
  <c r="H758" i="3"/>
  <c r="J761" i="3"/>
  <c r="C766" i="3"/>
  <c r="D766" i="3" s="1"/>
  <c r="H763" i="3"/>
  <c r="F763" i="3"/>
  <c r="J765" i="3"/>
  <c r="F766" i="3"/>
  <c r="J773" i="3"/>
  <c r="H775" i="3"/>
  <c r="F775" i="3"/>
  <c r="J775" i="3" s="1"/>
  <c r="J778" i="3"/>
  <c r="H783" i="3"/>
  <c r="L786" i="3"/>
  <c r="M786" i="3" s="1"/>
  <c r="N786" i="3" s="1"/>
  <c r="J789" i="3"/>
  <c r="L792" i="3"/>
  <c r="M792" i="3" s="1"/>
  <c r="N792" i="3" s="1"/>
  <c r="F792" i="3"/>
  <c r="D792" i="3"/>
  <c r="L796" i="3"/>
  <c r="M796" i="3" s="1"/>
  <c r="N796" i="3" s="1"/>
  <c r="J799" i="3"/>
  <c r="H801" i="3"/>
  <c r="F801" i="3"/>
  <c r="J803" i="3"/>
  <c r="D805" i="3"/>
  <c r="J805" i="3" s="1"/>
  <c r="D806" i="3"/>
  <c r="L807" i="3"/>
  <c r="M807" i="3" s="1"/>
  <c r="N807" i="3" s="1"/>
  <c r="F807" i="3"/>
  <c r="D807" i="3"/>
  <c r="J807" i="3" s="1"/>
  <c r="H812" i="3"/>
  <c r="L815" i="3"/>
  <c r="M815" i="3" s="1"/>
  <c r="N815" i="3" s="1"/>
  <c r="J818" i="3"/>
  <c r="H820" i="3"/>
  <c r="C826" i="3"/>
  <c r="F826" i="3" s="1"/>
  <c r="F820" i="3"/>
  <c r="J820" i="3" s="1"/>
  <c r="J822" i="3"/>
  <c r="L825" i="3"/>
  <c r="M825" i="3" s="1"/>
  <c r="N825" i="3" s="1"/>
  <c r="F825" i="3"/>
  <c r="D825" i="3"/>
  <c r="J825" i="3" s="1"/>
  <c r="C832" i="3"/>
  <c r="L829" i="3"/>
  <c r="M829" i="3" s="1"/>
  <c r="N829" i="3" s="1"/>
  <c r="D834" i="3"/>
  <c r="L835" i="3"/>
  <c r="M835" i="3" s="1"/>
  <c r="N835" i="3" s="1"/>
  <c r="F835" i="3"/>
  <c r="D835" i="3"/>
  <c r="C842" i="3"/>
  <c r="L838" i="3"/>
  <c r="M838" i="3" s="1"/>
  <c r="N838" i="3" s="1"/>
  <c r="L839" i="3"/>
  <c r="M839" i="3" s="1"/>
  <c r="N839" i="3" s="1"/>
  <c r="L845" i="3"/>
  <c r="M845" i="3" s="1"/>
  <c r="N845" i="3" s="1"/>
  <c r="F845" i="3"/>
  <c r="D845" i="3"/>
  <c r="J845" i="3" s="1"/>
  <c r="C851" i="3"/>
  <c r="F851" i="3" s="1"/>
  <c r="L848" i="3"/>
  <c r="M848" i="3" s="1"/>
  <c r="N848" i="3" s="1"/>
  <c r="L849" i="3"/>
  <c r="M849" i="3" s="1"/>
  <c r="N849" i="3" s="1"/>
  <c r="J852" i="3"/>
  <c r="D854" i="3"/>
  <c r="H855" i="3"/>
  <c r="L856" i="3"/>
  <c r="M856" i="3" s="1"/>
  <c r="N856" i="3" s="1"/>
  <c r="F856" i="3"/>
  <c r="D856" i="3"/>
  <c r="L863" i="3"/>
  <c r="M863" i="3" s="1"/>
  <c r="N863" i="3" s="1"/>
  <c r="L864" i="3"/>
  <c r="M864" i="3" s="1"/>
  <c r="N864" i="3" s="1"/>
  <c r="J868" i="3"/>
  <c r="C869" i="3"/>
  <c r="H870" i="3"/>
  <c r="F870" i="3"/>
  <c r="J870" i="3" s="1"/>
  <c r="J872" i="3"/>
  <c r="D874" i="3"/>
  <c r="C875" i="3"/>
  <c r="F875" i="3" s="1"/>
  <c r="H875" i="3"/>
  <c r="L876" i="3"/>
  <c r="M876" i="3" s="1"/>
  <c r="N876" i="3" s="1"/>
  <c r="F876" i="3"/>
  <c r="D876" i="3"/>
  <c r="J876" i="3" s="1"/>
  <c r="D880" i="3"/>
  <c r="J880" i="3" s="1"/>
  <c r="L883" i="3"/>
  <c r="M883" i="3" s="1"/>
  <c r="N883" i="3" s="1"/>
  <c r="L884" i="3"/>
  <c r="M884" i="3" s="1"/>
  <c r="N884" i="3" s="1"/>
  <c r="D890" i="3"/>
  <c r="C891" i="3"/>
  <c r="F891" i="3" s="1"/>
  <c r="C895" i="3"/>
  <c r="F895" i="3" s="1"/>
  <c r="L892" i="3"/>
  <c r="M892" i="3" s="1"/>
  <c r="N892" i="3" s="1"/>
  <c r="F892" i="3"/>
  <c r="D892" i="3"/>
  <c r="H895" i="3"/>
  <c r="L896" i="3"/>
  <c r="M896" i="3" s="1"/>
  <c r="N896" i="3" s="1"/>
  <c r="H900" i="3"/>
  <c r="H904" i="3"/>
  <c r="D904" i="3"/>
  <c r="D905" i="3"/>
  <c r="J905" i="3" s="1"/>
  <c r="F910" i="3"/>
  <c r="D911" i="3"/>
  <c r="C914" i="3"/>
  <c r="H911" i="3"/>
  <c r="L911" i="3"/>
  <c r="M911" i="3" s="1"/>
  <c r="N911" i="3" s="1"/>
  <c r="F911" i="3"/>
  <c r="K914" i="3"/>
  <c r="L914" i="3" s="1"/>
  <c r="M914" i="3" s="1"/>
  <c r="N914" i="3" s="1"/>
  <c r="L912" i="3"/>
  <c r="M912" i="3" s="1"/>
  <c r="N912" i="3" s="1"/>
  <c r="D918" i="3"/>
  <c r="J918" i="3" s="1"/>
  <c r="D921" i="3"/>
  <c r="H921" i="3"/>
  <c r="L921" i="3"/>
  <c r="M921" i="3" s="1"/>
  <c r="N921" i="3" s="1"/>
  <c r="F921" i="3"/>
  <c r="J928" i="3"/>
  <c r="F934" i="3"/>
  <c r="H934" i="3"/>
  <c r="D934" i="3"/>
  <c r="J934" i="3" s="1"/>
  <c r="D935" i="3"/>
  <c r="K940" i="3"/>
  <c r="L944" i="3"/>
  <c r="M944" i="3" s="1"/>
  <c r="N944" i="3" s="1"/>
  <c r="L946" i="3"/>
  <c r="M946" i="3" s="1"/>
  <c r="N946" i="3" s="1"/>
  <c r="K950" i="3"/>
  <c r="L950" i="3" s="1"/>
  <c r="M950" i="3" s="1"/>
  <c r="N950" i="3" s="1"/>
  <c r="J953" i="3"/>
  <c r="F956" i="3"/>
  <c r="J956" i="3" s="1"/>
  <c r="H956" i="3"/>
  <c r="J957" i="3"/>
  <c r="C960" i="3"/>
  <c r="D961" i="3"/>
  <c r="J961" i="3" s="1"/>
  <c r="L969" i="3"/>
  <c r="M969" i="3" s="1"/>
  <c r="N969" i="3" s="1"/>
  <c r="F973" i="3"/>
  <c r="F975" i="3"/>
  <c r="C978" i="3"/>
  <c r="F978" i="3" s="1"/>
  <c r="H975" i="3"/>
  <c r="D975" i="3"/>
  <c r="F976" i="3"/>
  <c r="K986" i="3"/>
  <c r="L986" i="3" s="1"/>
  <c r="M986" i="3" s="1"/>
  <c r="N986" i="3" s="1"/>
  <c r="L984" i="3"/>
  <c r="M984" i="3" s="1"/>
  <c r="N984" i="3" s="1"/>
  <c r="D988" i="3"/>
  <c r="J989" i="3"/>
  <c r="L994" i="3"/>
  <c r="M994" i="3" s="1"/>
  <c r="N994" i="3" s="1"/>
  <c r="J997" i="3"/>
  <c r="F1004" i="3"/>
  <c r="H1004" i="3"/>
  <c r="D1004" i="3"/>
  <c r="F1005" i="3"/>
  <c r="H1009" i="3"/>
  <c r="L1012" i="3"/>
  <c r="M1012" i="3" s="1"/>
  <c r="N1012" i="3" s="1"/>
  <c r="J1015" i="3"/>
  <c r="L1020" i="3"/>
  <c r="M1020" i="3" s="1"/>
  <c r="N1020" i="3" s="1"/>
  <c r="K1031" i="3"/>
  <c r="L1031" i="3" s="1"/>
  <c r="M1031" i="3" s="1"/>
  <c r="N1031" i="3" s="1"/>
  <c r="L1029" i="3"/>
  <c r="M1029" i="3" s="1"/>
  <c r="N1029" i="3" s="1"/>
  <c r="D1033" i="3"/>
  <c r="J1034" i="3"/>
  <c r="H1037" i="3"/>
  <c r="F1037" i="3"/>
  <c r="D1037" i="3"/>
  <c r="J1037" i="3" s="1"/>
  <c r="D1038" i="3"/>
  <c r="J1038" i="3" s="1"/>
  <c r="H1040" i="3"/>
  <c r="H1042" i="3"/>
  <c r="F1042" i="3"/>
  <c r="K1052" i="3"/>
  <c r="L1052" i="3" s="1"/>
  <c r="M1052" i="3" s="1"/>
  <c r="N1052" i="3" s="1"/>
  <c r="F1053" i="3"/>
  <c r="H1053" i="3"/>
  <c r="D1053" i="3"/>
  <c r="J1053" i="3" s="1"/>
  <c r="F1054" i="3"/>
  <c r="L1061" i="3"/>
  <c r="M1061" i="3" s="1"/>
  <c r="N1061" i="3" s="1"/>
  <c r="K1076" i="3"/>
  <c r="L1076" i="3" s="1"/>
  <c r="M1076" i="3" s="1"/>
  <c r="N1076" i="3" s="1"/>
  <c r="L1072" i="3"/>
  <c r="M1072" i="3" s="1"/>
  <c r="N1072" i="3" s="1"/>
  <c r="J1075" i="3"/>
  <c r="F1086" i="3"/>
  <c r="H1086" i="3"/>
  <c r="J1087" i="3"/>
  <c r="J1092" i="3"/>
  <c r="F1099" i="3"/>
  <c r="L1103" i="3"/>
  <c r="M1103" i="3" s="1"/>
  <c r="N1103" i="3" s="1"/>
  <c r="J1106" i="3"/>
  <c r="F1109" i="3"/>
  <c r="C1116" i="3"/>
  <c r="D1116" i="3" s="1"/>
  <c r="H1109" i="3"/>
  <c r="J1110" i="3"/>
  <c r="F1113" i="3"/>
  <c r="H1113" i="3"/>
  <c r="D1113" i="3"/>
  <c r="J1113" i="3" s="1"/>
  <c r="F1114" i="3"/>
  <c r="H1116" i="3"/>
  <c r="L1122" i="3"/>
  <c r="M1122" i="3" s="1"/>
  <c r="N1122" i="3" s="1"/>
  <c r="C1129" i="3"/>
  <c r="D1124" i="3"/>
  <c r="J1124" i="3" s="1"/>
  <c r="H1124" i="3"/>
  <c r="C1137" i="3"/>
  <c r="F1137" i="3" s="1"/>
  <c r="F1141" i="3"/>
  <c r="H1141" i="3"/>
  <c r="J1141" i="3" s="1"/>
  <c r="J1142" i="3"/>
  <c r="K1144" i="3"/>
  <c r="D1149" i="3"/>
  <c r="J1149" i="3" s="1"/>
  <c r="J1150" i="3"/>
  <c r="L1153" i="3"/>
  <c r="M1153" i="3" s="1"/>
  <c r="N1153" i="3" s="1"/>
  <c r="D1161" i="3"/>
  <c r="D1165" i="3"/>
  <c r="J1165" i="3" s="1"/>
  <c r="H1165" i="3"/>
  <c r="L1165" i="3"/>
  <c r="M1165" i="3" s="1"/>
  <c r="N1165" i="3" s="1"/>
  <c r="F1165" i="3"/>
  <c r="J1172" i="3"/>
  <c r="H1176" i="3"/>
  <c r="F1176" i="3"/>
  <c r="C1188" i="3"/>
  <c r="F1188" i="3" s="1"/>
  <c r="K1188" i="3"/>
  <c r="L1188" i="3" s="1"/>
  <c r="M1188" i="3" s="1"/>
  <c r="N1188" i="3" s="1"/>
  <c r="J1186" i="3"/>
  <c r="L1189" i="3"/>
  <c r="M1189" i="3" s="1"/>
  <c r="N1189" i="3" s="1"/>
  <c r="L1200" i="3"/>
  <c r="M1200" i="3" s="1"/>
  <c r="N1200" i="3" s="1"/>
  <c r="K1210" i="3"/>
  <c r="L1205" i="3"/>
  <c r="M1205" i="3" s="1"/>
  <c r="N1205" i="3" s="1"/>
  <c r="L1209" i="3"/>
  <c r="M1209" i="3" s="1"/>
  <c r="N1209" i="3" s="1"/>
  <c r="H1210" i="3"/>
  <c r="H1213" i="3"/>
  <c r="F1213" i="3"/>
  <c r="F1228" i="3"/>
  <c r="J1228" i="3" s="1"/>
  <c r="H1228" i="3"/>
  <c r="J1229" i="3"/>
  <c r="D1233" i="3"/>
  <c r="D1242" i="3"/>
  <c r="F1269" i="3"/>
  <c r="H1269" i="3"/>
  <c r="D1269" i="3"/>
  <c r="H1283" i="3"/>
  <c r="F1283" i="3"/>
  <c r="J1283" i="3" s="1"/>
  <c r="L1283" i="3"/>
  <c r="M1283" i="3" s="1"/>
  <c r="N1283" i="3" s="1"/>
  <c r="H9" i="4"/>
  <c r="F9" i="4"/>
  <c r="D9" i="4"/>
  <c r="J9" i="4" s="1"/>
  <c r="L18" i="4"/>
  <c r="M18" i="4" s="1"/>
  <c r="N18" i="4" s="1"/>
  <c r="K19" i="4"/>
  <c r="L19" i="4" s="1"/>
  <c r="M19" i="4" s="1"/>
  <c r="N19" i="4" s="1"/>
  <c r="H19" i="4"/>
  <c r="J19" i="4" s="1"/>
  <c r="L28" i="4"/>
  <c r="M28" i="4" s="1"/>
  <c r="N28" i="4" s="1"/>
  <c r="K30" i="4"/>
  <c r="L39" i="4"/>
  <c r="M39" i="4" s="1"/>
  <c r="N39" i="4" s="1"/>
  <c r="K42" i="4"/>
  <c r="L42" i="4" s="1"/>
  <c r="M42" i="4" s="1"/>
  <c r="N42" i="4" s="1"/>
  <c r="H43" i="4"/>
  <c r="F43" i="4"/>
  <c r="L43" i="4"/>
  <c r="M43" i="4" s="1"/>
  <c r="N43" i="4" s="1"/>
  <c r="H47" i="4"/>
  <c r="F47" i="4"/>
  <c r="D47" i="4"/>
  <c r="D53" i="4"/>
  <c r="F63" i="4"/>
  <c r="J63" i="4" s="1"/>
  <c r="H63" i="4"/>
  <c r="L66" i="4"/>
  <c r="M66" i="4" s="1"/>
  <c r="N66" i="4" s="1"/>
  <c r="K69" i="4"/>
  <c r="L69" i="4" s="1"/>
  <c r="M69" i="4" s="1"/>
  <c r="N69" i="4" s="1"/>
  <c r="J71" i="4"/>
  <c r="D80" i="4"/>
  <c r="H80" i="4"/>
  <c r="C84" i="4"/>
  <c r="F84" i="4" s="1"/>
  <c r="L80" i="4"/>
  <c r="M80" i="4" s="1"/>
  <c r="N80" i="4" s="1"/>
  <c r="F80" i="4"/>
  <c r="K84" i="4"/>
  <c r="L94" i="4"/>
  <c r="M94" i="4" s="1"/>
  <c r="N94" i="4" s="1"/>
  <c r="F110" i="4"/>
  <c r="L128" i="4"/>
  <c r="M128" i="4" s="1"/>
  <c r="N128" i="4" s="1"/>
  <c r="K131" i="4"/>
  <c r="H132" i="4"/>
  <c r="F132" i="4"/>
  <c r="J132" i="4" s="1"/>
  <c r="L132" i="4"/>
  <c r="M132" i="4" s="1"/>
  <c r="N132" i="4" s="1"/>
  <c r="H136" i="4"/>
  <c r="F136" i="4"/>
  <c r="D136" i="4"/>
  <c r="J136" i="4" s="1"/>
  <c r="D142" i="4"/>
  <c r="J142" i="4" s="1"/>
  <c r="J191" i="4"/>
  <c r="F194" i="4"/>
  <c r="L199" i="4"/>
  <c r="M199" i="4" s="1"/>
  <c r="N199" i="4" s="1"/>
  <c r="D213" i="4"/>
  <c r="H213" i="4"/>
  <c r="L213" i="4"/>
  <c r="M213" i="4" s="1"/>
  <c r="N213" i="4" s="1"/>
  <c r="F213" i="4"/>
  <c r="C215" i="4"/>
  <c r="K221" i="4"/>
  <c r="H227" i="4"/>
  <c r="K280" i="4"/>
  <c r="L280" i="4" s="1"/>
  <c r="M280" i="4" s="1"/>
  <c r="N280" i="4" s="1"/>
  <c r="H279" i="4"/>
  <c r="F279" i="4"/>
  <c r="D279" i="4"/>
  <c r="H314" i="4"/>
  <c r="L327" i="4"/>
  <c r="M327" i="4" s="1"/>
  <c r="N327" i="4" s="1"/>
  <c r="H337" i="4"/>
  <c r="F337" i="4"/>
  <c r="D337" i="4"/>
  <c r="J337" i="4" s="1"/>
  <c r="C341" i="4"/>
  <c r="H342" i="4"/>
  <c r="F342" i="4"/>
  <c r="C346" i="4"/>
  <c r="D360" i="4"/>
  <c r="D387" i="4"/>
  <c r="H391" i="4"/>
  <c r="F391" i="4"/>
  <c r="D391" i="4"/>
  <c r="J391" i="4" s="1"/>
  <c r="L403" i="4"/>
  <c r="M403" i="4" s="1"/>
  <c r="N403" i="4" s="1"/>
  <c r="F403" i="4"/>
  <c r="C408" i="4"/>
  <c r="F408" i="4" s="1"/>
  <c r="D403" i="4"/>
  <c r="J403" i="4" s="1"/>
  <c r="L417" i="4"/>
  <c r="M417" i="4" s="1"/>
  <c r="N417" i="4" s="1"/>
  <c r="F417" i="4"/>
  <c r="C422" i="4"/>
  <c r="F422" i="4" s="1"/>
  <c r="D417" i="4"/>
  <c r="J417" i="4" s="1"/>
  <c r="L461" i="4"/>
  <c r="M461" i="4" s="1"/>
  <c r="N461" i="4" s="1"/>
  <c r="D483" i="4"/>
  <c r="J483" i="4" s="1"/>
  <c r="H483" i="4"/>
  <c r="L483" i="4"/>
  <c r="M483" i="4" s="1"/>
  <c r="N483" i="4" s="1"/>
  <c r="L507" i="4"/>
  <c r="M507" i="4" s="1"/>
  <c r="N507" i="4" s="1"/>
  <c r="K510" i="4"/>
  <c r="D515" i="4"/>
  <c r="H515" i="4"/>
  <c r="F515" i="4"/>
  <c r="L515" i="4"/>
  <c r="M515" i="4" s="1"/>
  <c r="N515" i="4" s="1"/>
  <c r="J527" i="4"/>
  <c r="F607" i="4"/>
  <c r="C610" i="4"/>
  <c r="H610" i="4" s="1"/>
  <c r="H607" i="4"/>
  <c r="D607" i="4"/>
  <c r="K615" i="4"/>
  <c r="L615" i="4" s="1"/>
  <c r="M615" i="4" s="1"/>
  <c r="N615" i="4" s="1"/>
  <c r="L611" i="4"/>
  <c r="M611" i="4" s="1"/>
  <c r="N611" i="4" s="1"/>
  <c r="L646" i="4"/>
  <c r="M646" i="4" s="1"/>
  <c r="N646" i="4" s="1"/>
  <c r="H678" i="4"/>
  <c r="H716" i="4"/>
  <c r="F716" i="4"/>
  <c r="D716" i="4"/>
  <c r="J716" i="4" s="1"/>
  <c r="J717" i="4"/>
  <c r="F727" i="4"/>
  <c r="H727" i="4"/>
  <c r="D727" i="4"/>
  <c r="J727" i="4" s="1"/>
  <c r="H778" i="4"/>
  <c r="F778" i="4"/>
  <c r="D778" i="4"/>
  <c r="C779" i="4"/>
  <c r="F779" i="4" s="1"/>
  <c r="L816" i="4"/>
  <c r="M816" i="4" s="1"/>
  <c r="N816" i="4" s="1"/>
  <c r="L868" i="4"/>
  <c r="M868" i="4" s="1"/>
  <c r="N868" i="4" s="1"/>
  <c r="K873" i="4"/>
  <c r="D941" i="4"/>
  <c r="J941" i="4" s="1"/>
  <c r="F1023" i="4"/>
  <c r="L1053" i="4"/>
  <c r="M1053" i="4" s="1"/>
  <c r="N1053" i="4" s="1"/>
  <c r="K1056" i="4"/>
  <c r="D1056" i="4"/>
  <c r="C9" i="3"/>
  <c r="L72" i="3"/>
  <c r="M72" i="3" s="1"/>
  <c r="N72" i="3" s="1"/>
  <c r="K83" i="3"/>
  <c r="L83" i="3" s="1"/>
  <c r="M83" i="3" s="1"/>
  <c r="N83" i="3" s="1"/>
  <c r="F100" i="3"/>
  <c r="H195" i="3"/>
  <c r="C246" i="3"/>
  <c r="F259" i="3"/>
  <c r="C297" i="3"/>
  <c r="K297" i="3"/>
  <c r="F350" i="3"/>
  <c r="F393" i="3"/>
  <c r="H429" i="3"/>
  <c r="F429" i="3"/>
  <c r="C439" i="3"/>
  <c r="F439" i="3" s="1"/>
  <c r="H440" i="3"/>
  <c r="C446" i="3"/>
  <c r="F446" i="3" s="1"/>
  <c r="L450" i="3"/>
  <c r="M450" i="3" s="1"/>
  <c r="N450" i="3" s="1"/>
  <c r="F450" i="3"/>
  <c r="D450" i="3"/>
  <c r="J450" i="3" s="1"/>
  <c r="H479" i="3"/>
  <c r="F479" i="3"/>
  <c r="L485" i="3"/>
  <c r="M485" i="3" s="1"/>
  <c r="N485" i="3" s="1"/>
  <c r="F485" i="3"/>
  <c r="D485" i="3"/>
  <c r="K497" i="3"/>
  <c r="L494" i="3"/>
  <c r="M494" i="3" s="1"/>
  <c r="N494" i="3" s="1"/>
  <c r="L500" i="3"/>
  <c r="M500" i="3" s="1"/>
  <c r="N500" i="3" s="1"/>
  <c r="F500" i="3"/>
  <c r="D500" i="3"/>
  <c r="D510" i="3"/>
  <c r="L514" i="3"/>
  <c r="M514" i="3" s="1"/>
  <c r="N514" i="3" s="1"/>
  <c r="F514" i="3"/>
  <c r="D514" i="3"/>
  <c r="L539" i="3"/>
  <c r="M539" i="3" s="1"/>
  <c r="N539" i="3" s="1"/>
  <c r="F539" i="3"/>
  <c r="C544" i="3"/>
  <c r="F544" i="3" s="1"/>
  <c r="D539" i="3"/>
  <c r="F588" i="3"/>
  <c r="J588" i="3" s="1"/>
  <c r="J608" i="3"/>
  <c r="H620" i="3"/>
  <c r="F620" i="3"/>
  <c r="J620" i="3" s="1"/>
  <c r="L627" i="3"/>
  <c r="M627" i="3" s="1"/>
  <c r="N627" i="3" s="1"/>
  <c r="L626" i="3"/>
  <c r="M626" i="3" s="1"/>
  <c r="N626" i="3" s="1"/>
  <c r="F626" i="3"/>
  <c r="D626" i="3"/>
  <c r="J626" i="3" s="1"/>
  <c r="L637" i="3"/>
  <c r="M637" i="3" s="1"/>
  <c r="N637" i="3" s="1"/>
  <c r="F637" i="3"/>
  <c r="C638" i="3"/>
  <c r="F638" i="3" s="1"/>
  <c r="D637" i="3"/>
  <c r="J637" i="3" s="1"/>
  <c r="L659" i="3"/>
  <c r="M659" i="3" s="1"/>
  <c r="N659" i="3" s="1"/>
  <c r="F659" i="3"/>
  <c r="D659" i="3"/>
  <c r="J659" i="3" s="1"/>
  <c r="L684" i="3"/>
  <c r="M684" i="3" s="1"/>
  <c r="N684" i="3" s="1"/>
  <c r="F684" i="3"/>
  <c r="D684" i="3"/>
  <c r="J684" i="3" s="1"/>
  <c r="L713" i="3"/>
  <c r="M713" i="3" s="1"/>
  <c r="N713" i="3" s="1"/>
  <c r="F713" i="3"/>
  <c r="D713" i="3"/>
  <c r="K722" i="3"/>
  <c r="L722" i="3" s="1"/>
  <c r="M722" i="3" s="1"/>
  <c r="N722" i="3" s="1"/>
  <c r="K727" i="3"/>
  <c r="L727" i="3" s="1"/>
  <c r="M727" i="3" s="1"/>
  <c r="N727" i="3" s="1"/>
  <c r="C739" i="3"/>
  <c r="L737" i="3"/>
  <c r="M737" i="3" s="1"/>
  <c r="N737" i="3" s="1"/>
  <c r="F737" i="3"/>
  <c r="D737" i="3"/>
  <c r="J737" i="3" s="1"/>
  <c r="K762" i="3"/>
  <c r="L762" i="3" s="1"/>
  <c r="M762" i="3" s="1"/>
  <c r="N762" i="3" s="1"/>
  <c r="F772" i="3"/>
  <c r="L788" i="3"/>
  <c r="M788" i="3" s="1"/>
  <c r="N788" i="3" s="1"/>
  <c r="L787" i="3"/>
  <c r="M787" i="3" s="1"/>
  <c r="N787" i="3" s="1"/>
  <c r="F787" i="3"/>
  <c r="D787" i="3"/>
  <c r="J787" i="3" s="1"/>
  <c r="K800" i="3"/>
  <c r="L800" i="3" s="1"/>
  <c r="M800" i="3" s="1"/>
  <c r="N800" i="3" s="1"/>
  <c r="H810" i="3"/>
  <c r="F810" i="3"/>
  <c r="J810" i="3" s="1"/>
  <c r="L816" i="3"/>
  <c r="M816" i="3" s="1"/>
  <c r="N816" i="3" s="1"/>
  <c r="F816" i="3"/>
  <c r="D816" i="3"/>
  <c r="L850" i="3"/>
  <c r="M850" i="3" s="1"/>
  <c r="N850" i="3" s="1"/>
  <c r="F850" i="3"/>
  <c r="D850" i="3"/>
  <c r="J850" i="3" s="1"/>
  <c r="K869" i="3"/>
  <c r="L869" i="3" s="1"/>
  <c r="M869" i="3" s="1"/>
  <c r="N869" i="3" s="1"/>
  <c r="C888" i="3"/>
  <c r="L886" i="3"/>
  <c r="M886" i="3" s="1"/>
  <c r="N886" i="3" s="1"/>
  <c r="F886" i="3"/>
  <c r="D886" i="3"/>
  <c r="K891" i="3"/>
  <c r="H938" i="3"/>
  <c r="F938" i="3"/>
  <c r="J938" i="3" s="1"/>
  <c r="F944" i="3"/>
  <c r="H944" i="3"/>
  <c r="D944" i="3"/>
  <c r="J944" i="3" s="1"/>
  <c r="K960" i="3"/>
  <c r="L960" i="3" s="1"/>
  <c r="M960" i="3" s="1"/>
  <c r="N960" i="3" s="1"/>
  <c r="C986" i="3"/>
  <c r="F986" i="3" s="1"/>
  <c r="H979" i="3"/>
  <c r="F979" i="3"/>
  <c r="J979" i="3" s="1"/>
  <c r="K992" i="3"/>
  <c r="L992" i="3" s="1"/>
  <c r="M992" i="3" s="1"/>
  <c r="N992" i="3" s="1"/>
  <c r="L987" i="3"/>
  <c r="M987" i="3" s="1"/>
  <c r="N987" i="3" s="1"/>
  <c r="F992" i="3"/>
  <c r="F994" i="3"/>
  <c r="H994" i="3"/>
  <c r="D994" i="3"/>
  <c r="F1029" i="3"/>
  <c r="H1029" i="3"/>
  <c r="K1040" i="3"/>
  <c r="L1040" i="3" s="1"/>
  <c r="M1040" i="3" s="1"/>
  <c r="N1040" i="3" s="1"/>
  <c r="L1032" i="3"/>
  <c r="M1032" i="3" s="1"/>
  <c r="N1032" i="3" s="1"/>
  <c r="J1046" i="3"/>
  <c r="D1049" i="3"/>
  <c r="J1049" i="3" s="1"/>
  <c r="H1049" i="3"/>
  <c r="L1053" i="3"/>
  <c r="M1053" i="3" s="1"/>
  <c r="N1053" i="3" s="1"/>
  <c r="K1058" i="3"/>
  <c r="H1061" i="3"/>
  <c r="C1063" i="3"/>
  <c r="F1063" i="3" s="1"/>
  <c r="F1061" i="3"/>
  <c r="D1061" i="3"/>
  <c r="L1063" i="3"/>
  <c r="M1063" i="3" s="1"/>
  <c r="N1063" i="3" s="1"/>
  <c r="J1099" i="3"/>
  <c r="H1103" i="3"/>
  <c r="F1103" i="3"/>
  <c r="D1103" i="3"/>
  <c r="J1103" i="3" s="1"/>
  <c r="H1117" i="3"/>
  <c r="C1123" i="3"/>
  <c r="F1123" i="3" s="1"/>
  <c r="F1117" i="3"/>
  <c r="J1117" i="3" s="1"/>
  <c r="F1122" i="3"/>
  <c r="H1122" i="3"/>
  <c r="D1128" i="3"/>
  <c r="H1128" i="3"/>
  <c r="L1128" i="3"/>
  <c r="M1128" i="3" s="1"/>
  <c r="N1128" i="3" s="1"/>
  <c r="F1128" i="3"/>
  <c r="D1133" i="3"/>
  <c r="H1133" i="3"/>
  <c r="H1158" i="3"/>
  <c r="F1158" i="3"/>
  <c r="D1183" i="3"/>
  <c r="H1183" i="3"/>
  <c r="L1183" i="3"/>
  <c r="M1183" i="3" s="1"/>
  <c r="N1183" i="3" s="1"/>
  <c r="F1183" i="3"/>
  <c r="F1200" i="3"/>
  <c r="H1200" i="3"/>
  <c r="D1200" i="3"/>
  <c r="F1209" i="3"/>
  <c r="H1209" i="3"/>
  <c r="D1209" i="3"/>
  <c r="J1209" i="3" s="1"/>
  <c r="D1220" i="3"/>
  <c r="H1220" i="3"/>
  <c r="H1260" i="3"/>
  <c r="L1286" i="3"/>
  <c r="M1286" i="3" s="1"/>
  <c r="N1286" i="3" s="1"/>
  <c r="G1302" i="3"/>
  <c r="F1301" i="3"/>
  <c r="J1301" i="3" s="1"/>
  <c r="L36" i="4"/>
  <c r="M36" i="4" s="1"/>
  <c r="N36" i="4" s="1"/>
  <c r="F74" i="4"/>
  <c r="H74" i="4"/>
  <c r="C79" i="4"/>
  <c r="D79" i="4" s="1"/>
  <c r="D100" i="4"/>
  <c r="J100" i="4" s="1"/>
  <c r="H100" i="4"/>
  <c r="L100" i="4"/>
  <c r="M100" i="4" s="1"/>
  <c r="N100" i="4" s="1"/>
  <c r="C104" i="4"/>
  <c r="H104" i="4" s="1"/>
  <c r="D143" i="4"/>
  <c r="H151" i="4"/>
  <c r="F151" i="4"/>
  <c r="D151" i="4"/>
  <c r="C157" i="4"/>
  <c r="F157" i="4" s="1"/>
  <c r="J152" i="4"/>
  <c r="D158" i="4"/>
  <c r="C166" i="4"/>
  <c r="F166" i="4" s="1"/>
  <c r="H158" i="4"/>
  <c r="L158" i="4"/>
  <c r="M158" i="4" s="1"/>
  <c r="N158" i="4" s="1"/>
  <c r="F158" i="4"/>
  <c r="H160" i="4"/>
  <c r="F160" i="4"/>
  <c r="D160" i="4"/>
  <c r="J160" i="4" s="1"/>
  <c r="H230" i="4"/>
  <c r="F230" i="4"/>
  <c r="L230" i="4"/>
  <c r="M230" i="4" s="1"/>
  <c r="N230" i="4" s="1"/>
  <c r="L241" i="4"/>
  <c r="M241" i="4" s="1"/>
  <c r="N241" i="4" s="1"/>
  <c r="F241" i="4"/>
  <c r="D241" i="4"/>
  <c r="H245" i="4"/>
  <c r="F245" i="4"/>
  <c r="D245" i="4"/>
  <c r="L297" i="4"/>
  <c r="M297" i="4" s="1"/>
  <c r="N297" i="4" s="1"/>
  <c r="K303" i="4"/>
  <c r="D309" i="4"/>
  <c r="H411" i="4"/>
  <c r="F411" i="4"/>
  <c r="C416" i="4"/>
  <c r="F416" i="4" s="1"/>
  <c r="D411" i="4"/>
  <c r="J411" i="4" s="1"/>
  <c r="F444" i="4"/>
  <c r="C447" i="4"/>
  <c r="D447" i="4" s="1"/>
  <c r="H444" i="4"/>
  <c r="D444" i="4"/>
  <c r="F453" i="4"/>
  <c r="J559" i="4"/>
  <c r="D704" i="4"/>
  <c r="H704" i="4"/>
  <c r="L704" i="4"/>
  <c r="M704" i="4" s="1"/>
  <c r="N704" i="4" s="1"/>
  <c r="F704" i="4"/>
  <c r="H736" i="4"/>
  <c r="F736" i="4"/>
  <c r="D736" i="4"/>
  <c r="L736" i="4"/>
  <c r="M736" i="4" s="1"/>
  <c r="N736" i="4" s="1"/>
  <c r="D789" i="4"/>
  <c r="J789" i="4" s="1"/>
  <c r="H789" i="4"/>
  <c r="L789" i="4"/>
  <c r="M789" i="4" s="1"/>
  <c r="N789" i="4" s="1"/>
  <c r="D5" i="3"/>
  <c r="D10" i="3"/>
  <c r="J10" i="3" s="1"/>
  <c r="D19" i="3"/>
  <c r="J19" i="3" s="1"/>
  <c r="D24" i="3"/>
  <c r="J24" i="3" s="1"/>
  <c r="D45" i="3"/>
  <c r="J45" i="3" s="1"/>
  <c r="D50" i="3"/>
  <c r="J50" i="3" s="1"/>
  <c r="D62" i="3"/>
  <c r="F64" i="3"/>
  <c r="J64" i="3" s="1"/>
  <c r="L64" i="3"/>
  <c r="M64" i="3" s="1"/>
  <c r="N64" i="3" s="1"/>
  <c r="L65" i="3"/>
  <c r="M65" i="3" s="1"/>
  <c r="N65" i="3" s="1"/>
  <c r="H68" i="3"/>
  <c r="F74" i="3"/>
  <c r="L74" i="3"/>
  <c r="M74" i="3" s="1"/>
  <c r="N74" i="3" s="1"/>
  <c r="L75" i="3"/>
  <c r="M75" i="3" s="1"/>
  <c r="N75" i="3" s="1"/>
  <c r="C78" i="3"/>
  <c r="L78" i="3" s="1"/>
  <c r="M78" i="3" s="1"/>
  <c r="N78" i="3" s="1"/>
  <c r="F88" i="3"/>
  <c r="D92" i="3"/>
  <c r="F103" i="3"/>
  <c r="J103" i="3" s="1"/>
  <c r="L103" i="3"/>
  <c r="M103" i="3" s="1"/>
  <c r="N103" i="3" s="1"/>
  <c r="H107" i="3"/>
  <c r="D111" i="3"/>
  <c r="K118" i="3"/>
  <c r="L118" i="3" s="1"/>
  <c r="M118" i="3" s="1"/>
  <c r="N118" i="3" s="1"/>
  <c r="D123" i="3"/>
  <c r="J123" i="3" s="1"/>
  <c r="F127" i="3"/>
  <c r="L127" i="3"/>
  <c r="M127" i="3" s="1"/>
  <c r="N127" i="3" s="1"/>
  <c r="C136" i="3"/>
  <c r="H136" i="3" s="1"/>
  <c r="D140" i="3"/>
  <c r="J140" i="3" s="1"/>
  <c r="K147" i="3"/>
  <c r="L147" i="3" s="1"/>
  <c r="M147" i="3" s="1"/>
  <c r="N147" i="3" s="1"/>
  <c r="D155" i="3"/>
  <c r="J155" i="3" s="1"/>
  <c r="D166" i="3"/>
  <c r="J166" i="3" s="1"/>
  <c r="L186" i="3"/>
  <c r="M186" i="3" s="1"/>
  <c r="N186" i="3" s="1"/>
  <c r="D190" i="3"/>
  <c r="J190" i="3" s="1"/>
  <c r="C199" i="3"/>
  <c r="H196" i="3"/>
  <c r="D197" i="3"/>
  <c r="D201" i="3"/>
  <c r="J201" i="3" s="1"/>
  <c r="D230" i="3"/>
  <c r="J230" i="3" s="1"/>
  <c r="C239" i="3"/>
  <c r="H236" i="3"/>
  <c r="D237" i="3"/>
  <c r="D241" i="3"/>
  <c r="J241" i="3" s="1"/>
  <c r="D255" i="3"/>
  <c r="J255" i="3" s="1"/>
  <c r="C259" i="3"/>
  <c r="L259" i="3" s="1"/>
  <c r="M259" i="3" s="1"/>
  <c r="N259" i="3" s="1"/>
  <c r="L261" i="3"/>
  <c r="M261" i="3" s="1"/>
  <c r="N261" i="3" s="1"/>
  <c r="F262" i="3"/>
  <c r="J262" i="3" s="1"/>
  <c r="L262" i="3"/>
  <c r="M262" i="3" s="1"/>
  <c r="N262" i="3" s="1"/>
  <c r="F271" i="3"/>
  <c r="J271" i="3" s="1"/>
  <c r="L271" i="3"/>
  <c r="M271" i="3" s="1"/>
  <c r="N271" i="3" s="1"/>
  <c r="D279" i="3"/>
  <c r="J279" i="3" s="1"/>
  <c r="F281" i="3"/>
  <c r="J281" i="3" s="1"/>
  <c r="L281" i="3"/>
  <c r="M281" i="3" s="1"/>
  <c r="N281" i="3" s="1"/>
  <c r="D302" i="3"/>
  <c r="C310" i="3"/>
  <c r="L310" i="3" s="1"/>
  <c r="M310" i="3" s="1"/>
  <c r="N310" i="3" s="1"/>
  <c r="D336" i="3"/>
  <c r="J336" i="3" s="1"/>
  <c r="D341" i="3"/>
  <c r="J341" i="3" s="1"/>
  <c r="F353" i="3"/>
  <c r="L353" i="3"/>
  <c r="M353" i="3" s="1"/>
  <c r="N353" i="3" s="1"/>
  <c r="H357" i="3"/>
  <c r="D365" i="3"/>
  <c r="C369" i="3"/>
  <c r="F372" i="3"/>
  <c r="J372" i="3" s="1"/>
  <c r="L372" i="3"/>
  <c r="M372" i="3" s="1"/>
  <c r="N372" i="3" s="1"/>
  <c r="K374" i="3"/>
  <c r="L374" i="3" s="1"/>
  <c r="M374" i="3" s="1"/>
  <c r="N374" i="3" s="1"/>
  <c r="K398" i="3"/>
  <c r="F406" i="3"/>
  <c r="L406" i="3"/>
  <c r="M406" i="3" s="1"/>
  <c r="N406" i="3" s="1"/>
  <c r="D410" i="3"/>
  <c r="J410" i="3" s="1"/>
  <c r="H425" i="3"/>
  <c r="F425" i="3"/>
  <c r="J425" i="3" s="1"/>
  <c r="D429" i="3"/>
  <c r="J429" i="3" s="1"/>
  <c r="H430" i="3"/>
  <c r="D440" i="3"/>
  <c r="H450" i="3"/>
  <c r="H454" i="3"/>
  <c r="F454" i="3"/>
  <c r="J454" i="3" s="1"/>
  <c r="D459" i="3"/>
  <c r="H465" i="3"/>
  <c r="J472" i="3"/>
  <c r="L480" i="3"/>
  <c r="M480" i="3" s="1"/>
  <c r="N480" i="3" s="1"/>
  <c r="F480" i="3"/>
  <c r="D480" i="3"/>
  <c r="J480" i="3" s="1"/>
  <c r="H485" i="3"/>
  <c r="F488" i="3"/>
  <c r="H500" i="3"/>
  <c r="F503" i="3"/>
  <c r="K510" i="3"/>
  <c r="L504" i="3"/>
  <c r="M504" i="3" s="1"/>
  <c r="N504" i="3" s="1"/>
  <c r="H508" i="3"/>
  <c r="F508" i="3"/>
  <c r="J508" i="3" s="1"/>
  <c r="H515" i="3"/>
  <c r="H518" i="3"/>
  <c r="F518" i="3"/>
  <c r="J518" i="3" s="1"/>
  <c r="H532" i="3"/>
  <c r="F532" i="3"/>
  <c r="J552" i="3"/>
  <c r="F562" i="3"/>
  <c r="H567" i="3"/>
  <c r="F567" i="3"/>
  <c r="J567" i="3" s="1"/>
  <c r="D571" i="3"/>
  <c r="J571" i="3" s="1"/>
  <c r="H572" i="3"/>
  <c r="H581" i="3"/>
  <c r="F581" i="3"/>
  <c r="J581" i="3" s="1"/>
  <c r="L586" i="3"/>
  <c r="M586" i="3" s="1"/>
  <c r="N586" i="3" s="1"/>
  <c r="F586" i="3"/>
  <c r="D586" i="3"/>
  <c r="H594" i="3"/>
  <c r="F594" i="3"/>
  <c r="J594" i="3" s="1"/>
  <c r="D600" i="3"/>
  <c r="J600" i="3" s="1"/>
  <c r="L604" i="3"/>
  <c r="M604" i="3" s="1"/>
  <c r="N604" i="3" s="1"/>
  <c r="L611" i="3"/>
  <c r="M611" i="3" s="1"/>
  <c r="N611" i="3" s="1"/>
  <c r="F611" i="3"/>
  <c r="D611" i="3"/>
  <c r="C621" i="3"/>
  <c r="F621" i="3" s="1"/>
  <c r="L622" i="3"/>
  <c r="M622" i="3" s="1"/>
  <c r="N622" i="3" s="1"/>
  <c r="F622" i="3"/>
  <c r="C627" i="3"/>
  <c r="F627" i="3" s="1"/>
  <c r="D622" i="3"/>
  <c r="J622" i="3" s="1"/>
  <c r="H627" i="3"/>
  <c r="J629" i="3"/>
  <c r="J640" i="3"/>
  <c r="L655" i="3"/>
  <c r="M655" i="3" s="1"/>
  <c r="N655" i="3" s="1"/>
  <c r="F655" i="3"/>
  <c r="D655" i="3"/>
  <c r="J662" i="3"/>
  <c r="F666" i="3"/>
  <c r="J666" i="3" s="1"/>
  <c r="H673" i="3"/>
  <c r="F673" i="3"/>
  <c r="L679" i="3"/>
  <c r="M679" i="3" s="1"/>
  <c r="N679" i="3" s="1"/>
  <c r="F679" i="3"/>
  <c r="D679" i="3"/>
  <c r="H684" i="3"/>
  <c r="D692" i="3"/>
  <c r="J692" i="3" s="1"/>
  <c r="C710" i="3"/>
  <c r="D710" i="3" s="1"/>
  <c r="H707" i="3"/>
  <c r="F707" i="3"/>
  <c r="F716" i="3"/>
  <c r="J720" i="3"/>
  <c r="D736" i="3"/>
  <c r="J736" i="3" s="1"/>
  <c r="C769" i="3"/>
  <c r="F769" i="3" s="1"/>
  <c r="C772" i="3"/>
  <c r="L770" i="3"/>
  <c r="M770" i="3" s="1"/>
  <c r="N770" i="3" s="1"/>
  <c r="F770" i="3"/>
  <c r="D770" i="3"/>
  <c r="J770" i="3" s="1"/>
  <c r="K776" i="3"/>
  <c r="L776" i="3" s="1"/>
  <c r="M776" i="3" s="1"/>
  <c r="N776" i="3" s="1"/>
  <c r="H788" i="3"/>
  <c r="K793" i="3"/>
  <c r="L793" i="3" s="1"/>
  <c r="M793" i="3" s="1"/>
  <c r="N793" i="3" s="1"/>
  <c r="H791" i="3"/>
  <c r="F791" i="3"/>
  <c r="H797" i="3"/>
  <c r="J804" i="3"/>
  <c r="C811" i="3"/>
  <c r="H811" i="3" s="1"/>
  <c r="L812" i="3"/>
  <c r="M812" i="3" s="1"/>
  <c r="N812" i="3" s="1"/>
  <c r="F812" i="3"/>
  <c r="D812" i="3"/>
  <c r="J812" i="3" s="1"/>
  <c r="H816" i="3"/>
  <c r="F819" i="3"/>
  <c r="H824" i="3"/>
  <c r="F824" i="3"/>
  <c r="J824" i="3" s="1"/>
  <c r="H840" i="3"/>
  <c r="H844" i="3"/>
  <c r="F844" i="3"/>
  <c r="J844" i="3" s="1"/>
  <c r="L851" i="3"/>
  <c r="M851" i="3" s="1"/>
  <c r="N851" i="3" s="1"/>
  <c r="H850" i="3"/>
  <c r="H854" i="3"/>
  <c r="F854" i="3"/>
  <c r="C860" i="3"/>
  <c r="F860" i="3" s="1"/>
  <c r="L861" i="3"/>
  <c r="M861" i="3" s="1"/>
  <c r="N861" i="3" s="1"/>
  <c r="F861" i="3"/>
  <c r="D861" i="3"/>
  <c r="J861" i="3" s="1"/>
  <c r="F869" i="3"/>
  <c r="C880" i="3"/>
  <c r="F880" i="3" s="1"/>
  <c r="L881" i="3"/>
  <c r="M881" i="3" s="1"/>
  <c r="N881" i="3" s="1"/>
  <c r="F881" i="3"/>
  <c r="D881" i="3"/>
  <c r="J881" i="3" s="1"/>
  <c r="D885" i="3"/>
  <c r="J885" i="3" s="1"/>
  <c r="J889" i="3"/>
  <c r="F909" i="3"/>
  <c r="H909" i="3"/>
  <c r="D909" i="3"/>
  <c r="F914" i="3"/>
  <c r="D930" i="3"/>
  <c r="J930" i="3" s="1"/>
  <c r="H930" i="3"/>
  <c r="L930" i="3"/>
  <c r="M930" i="3" s="1"/>
  <c r="N930" i="3" s="1"/>
  <c r="F930" i="3"/>
  <c r="K955" i="3"/>
  <c r="L955" i="3" s="1"/>
  <c r="M955" i="3" s="1"/>
  <c r="N955" i="3" s="1"/>
  <c r="H968" i="3"/>
  <c r="H983" i="3"/>
  <c r="F983" i="3"/>
  <c r="D983" i="3"/>
  <c r="J983" i="3" s="1"/>
  <c r="H986" i="3"/>
  <c r="H988" i="3"/>
  <c r="F988" i="3"/>
  <c r="L998" i="3"/>
  <c r="M998" i="3" s="1"/>
  <c r="N998" i="3" s="1"/>
  <c r="F1009" i="3"/>
  <c r="D1024" i="3"/>
  <c r="J1024" i="3" s="1"/>
  <c r="D1029" i="3"/>
  <c r="H1031" i="3"/>
  <c r="K1046" i="3"/>
  <c r="L1046" i="3" s="1"/>
  <c r="M1046" i="3" s="1"/>
  <c r="N1046" i="3" s="1"/>
  <c r="L1041" i="3"/>
  <c r="M1041" i="3" s="1"/>
  <c r="N1041" i="3" s="1"/>
  <c r="C1069" i="3"/>
  <c r="D1064" i="3"/>
  <c r="J1064" i="3" s="1"/>
  <c r="H1064" i="3"/>
  <c r="F1077" i="3"/>
  <c r="H1077" i="3"/>
  <c r="D1077" i="3"/>
  <c r="F1078" i="3"/>
  <c r="H1082" i="3"/>
  <c r="D1122" i="3"/>
  <c r="J1122" i="3" s="1"/>
  <c r="C1161" i="3"/>
  <c r="F1161" i="3" s="1"/>
  <c r="D1158" i="3"/>
  <c r="H1161" i="3"/>
  <c r="L1162" i="3"/>
  <c r="M1162" i="3" s="1"/>
  <c r="N1162" i="3" s="1"/>
  <c r="D1174" i="3"/>
  <c r="H1174" i="3"/>
  <c r="L1174" i="3"/>
  <c r="M1174" i="3" s="1"/>
  <c r="N1174" i="3" s="1"/>
  <c r="F1174" i="3"/>
  <c r="H1185" i="3"/>
  <c r="F1185" i="3"/>
  <c r="J1185" i="3" s="1"/>
  <c r="D1194" i="3"/>
  <c r="J1194" i="3" s="1"/>
  <c r="D1205" i="3"/>
  <c r="J1205" i="3" s="1"/>
  <c r="D1211" i="3"/>
  <c r="H1211" i="3"/>
  <c r="L1211" i="3"/>
  <c r="M1211" i="3" s="1"/>
  <c r="N1211" i="3" s="1"/>
  <c r="F1211" i="3"/>
  <c r="K1217" i="3"/>
  <c r="L1212" i="3"/>
  <c r="M1212" i="3" s="1"/>
  <c r="N1212" i="3" s="1"/>
  <c r="F1219" i="3"/>
  <c r="H1219" i="3"/>
  <c r="D1219" i="3"/>
  <c r="F1220" i="3"/>
  <c r="H1224" i="3"/>
  <c r="F1237" i="3"/>
  <c r="H1237" i="3"/>
  <c r="D1237" i="3"/>
  <c r="J1237" i="3" s="1"/>
  <c r="F1238" i="3"/>
  <c r="L1243" i="3"/>
  <c r="M1243" i="3" s="1"/>
  <c r="N1243" i="3" s="1"/>
  <c r="F1243" i="3"/>
  <c r="D1243" i="3"/>
  <c r="H1243" i="3"/>
  <c r="H1263" i="3"/>
  <c r="F1263" i="3"/>
  <c r="D1263" i="3"/>
  <c r="J1263" i="3" s="1"/>
  <c r="D74" i="4"/>
  <c r="J74" i="4" s="1"/>
  <c r="F6" i="3"/>
  <c r="F11" i="3"/>
  <c r="F16" i="3"/>
  <c r="F20" i="3"/>
  <c r="F25" i="3"/>
  <c r="F30" i="3"/>
  <c r="F36" i="3"/>
  <c r="F41" i="3"/>
  <c r="F46" i="3"/>
  <c r="F51" i="3"/>
  <c r="F56" i="3"/>
  <c r="L56" i="3"/>
  <c r="M56" i="3" s="1"/>
  <c r="N56" i="3" s="1"/>
  <c r="L58" i="3"/>
  <c r="M58" i="3" s="1"/>
  <c r="N58" i="3" s="1"/>
  <c r="J60" i="3"/>
  <c r="F61" i="3"/>
  <c r="H63" i="3"/>
  <c r="J70" i="3"/>
  <c r="F71" i="3"/>
  <c r="C73" i="3"/>
  <c r="F73" i="3" s="1"/>
  <c r="H73" i="3"/>
  <c r="C89" i="3"/>
  <c r="D84" i="3"/>
  <c r="J84" i="3" s="1"/>
  <c r="K89" i="3"/>
  <c r="L89" i="3" s="1"/>
  <c r="M89" i="3" s="1"/>
  <c r="N89" i="3" s="1"/>
  <c r="H87" i="3"/>
  <c r="J90" i="3"/>
  <c r="F91" i="3"/>
  <c r="L97" i="3"/>
  <c r="M97" i="3" s="1"/>
  <c r="N97" i="3" s="1"/>
  <c r="J99" i="3"/>
  <c r="H102" i="3"/>
  <c r="K107" i="3"/>
  <c r="L107" i="3" s="1"/>
  <c r="M107" i="3" s="1"/>
  <c r="N107" i="3" s="1"/>
  <c r="J109" i="3"/>
  <c r="F110" i="3"/>
  <c r="L116" i="3"/>
  <c r="M116" i="3" s="1"/>
  <c r="N116" i="3" s="1"/>
  <c r="H122" i="3"/>
  <c r="H126" i="3"/>
  <c r="H131" i="3"/>
  <c r="K136" i="3"/>
  <c r="J138" i="3"/>
  <c r="F139" i="3"/>
  <c r="L145" i="3"/>
  <c r="M145" i="3" s="1"/>
  <c r="N145" i="3" s="1"/>
  <c r="H151" i="3"/>
  <c r="F153" i="3"/>
  <c r="F154" i="3"/>
  <c r="C162" i="3"/>
  <c r="H159" i="3"/>
  <c r="J159" i="3" s="1"/>
  <c r="H161" i="3"/>
  <c r="H165" i="3"/>
  <c r="H167" i="3"/>
  <c r="L170" i="3"/>
  <c r="M170" i="3" s="1"/>
  <c r="N170" i="3" s="1"/>
  <c r="C183" i="3"/>
  <c r="H180" i="3"/>
  <c r="J180" i="3" s="1"/>
  <c r="H182" i="3"/>
  <c r="H186" i="3"/>
  <c r="H188" i="3"/>
  <c r="C191" i="3"/>
  <c r="H193" i="3"/>
  <c r="F195" i="3"/>
  <c r="F196" i="3"/>
  <c r="L202" i="3"/>
  <c r="M202" i="3" s="1"/>
  <c r="N202" i="3" s="1"/>
  <c r="H214" i="3"/>
  <c r="C217" i="3"/>
  <c r="F217" i="3" s="1"/>
  <c r="H223" i="3"/>
  <c r="C226" i="3"/>
  <c r="H228" i="3"/>
  <c r="C231" i="3"/>
  <c r="H233" i="3"/>
  <c r="F235" i="3"/>
  <c r="F236" i="3"/>
  <c r="L242" i="3"/>
  <c r="M242" i="3" s="1"/>
  <c r="N242" i="3" s="1"/>
  <c r="J244" i="3"/>
  <c r="F245" i="3"/>
  <c r="C253" i="3"/>
  <c r="F247" i="3"/>
  <c r="J247" i="3" s="1"/>
  <c r="K253" i="3"/>
  <c r="L253" i="3" s="1"/>
  <c r="M253" i="3" s="1"/>
  <c r="N253" i="3" s="1"/>
  <c r="L247" i="3"/>
  <c r="M247" i="3" s="1"/>
  <c r="N247" i="3" s="1"/>
  <c r="J249" i="3"/>
  <c r="F250" i="3"/>
  <c r="L256" i="3"/>
  <c r="M256" i="3" s="1"/>
  <c r="N256" i="3" s="1"/>
  <c r="J258" i="3"/>
  <c r="H261" i="3"/>
  <c r="H266" i="3"/>
  <c r="H270" i="3"/>
  <c r="C273" i="3"/>
  <c r="D273" i="3" s="1"/>
  <c r="L275" i="3"/>
  <c r="M275" i="3" s="1"/>
  <c r="N275" i="3" s="1"/>
  <c r="J277" i="3"/>
  <c r="F278" i="3"/>
  <c r="C280" i="3"/>
  <c r="F280" i="3" s="1"/>
  <c r="H285" i="3"/>
  <c r="C288" i="3"/>
  <c r="H290" i="3"/>
  <c r="L293" i="3"/>
  <c r="M293" i="3" s="1"/>
  <c r="N293" i="3" s="1"/>
  <c r="J295" i="3"/>
  <c r="F296" i="3"/>
  <c r="C304" i="3"/>
  <c r="F304" i="3" s="1"/>
  <c r="F298" i="3"/>
  <c r="J298" i="3" s="1"/>
  <c r="K304" i="3"/>
  <c r="L304" i="3" s="1"/>
  <c r="M304" i="3" s="1"/>
  <c r="N304" i="3" s="1"/>
  <c r="L298" i="3"/>
  <c r="M298" i="3" s="1"/>
  <c r="N298" i="3" s="1"/>
  <c r="J300" i="3"/>
  <c r="F301" i="3"/>
  <c r="L307" i="3"/>
  <c r="M307" i="3" s="1"/>
  <c r="N307" i="3" s="1"/>
  <c r="J309" i="3"/>
  <c r="H312" i="3"/>
  <c r="H329" i="3"/>
  <c r="C332" i="3"/>
  <c r="H334" i="3"/>
  <c r="C337" i="3"/>
  <c r="H339" i="3"/>
  <c r="C342" i="3"/>
  <c r="H344" i="3"/>
  <c r="L347" i="3"/>
  <c r="M347" i="3" s="1"/>
  <c r="N347" i="3" s="1"/>
  <c r="J349" i="3"/>
  <c r="H352" i="3"/>
  <c r="K357" i="3"/>
  <c r="L357" i="3" s="1"/>
  <c r="M357" i="3" s="1"/>
  <c r="N357" i="3" s="1"/>
  <c r="J359" i="3"/>
  <c r="F360" i="3"/>
  <c r="L366" i="3"/>
  <c r="M366" i="3" s="1"/>
  <c r="N366" i="3" s="1"/>
  <c r="J368" i="3"/>
  <c r="H371" i="3"/>
  <c r="C374" i="3"/>
  <c r="D374" i="3" s="1"/>
  <c r="L376" i="3"/>
  <c r="M376" i="3" s="1"/>
  <c r="N376" i="3" s="1"/>
  <c r="J378" i="3"/>
  <c r="F379" i="3"/>
  <c r="C387" i="3"/>
  <c r="F381" i="3"/>
  <c r="J381" i="3" s="1"/>
  <c r="K387" i="3"/>
  <c r="L387" i="3" s="1"/>
  <c r="M387" i="3" s="1"/>
  <c r="N387" i="3" s="1"/>
  <c r="L381" i="3"/>
  <c r="M381" i="3" s="1"/>
  <c r="N381" i="3" s="1"/>
  <c r="J383" i="3"/>
  <c r="F384" i="3"/>
  <c r="L390" i="3"/>
  <c r="M390" i="3" s="1"/>
  <c r="N390" i="3" s="1"/>
  <c r="J392" i="3"/>
  <c r="H395" i="3"/>
  <c r="C398" i="3"/>
  <c r="L400" i="3"/>
  <c r="M400" i="3" s="1"/>
  <c r="N400" i="3" s="1"/>
  <c r="J402" i="3"/>
  <c r="H405" i="3"/>
  <c r="L410" i="3"/>
  <c r="M410" i="3" s="1"/>
  <c r="N410" i="3" s="1"/>
  <c r="J413" i="3"/>
  <c r="C414" i="3"/>
  <c r="H415" i="3"/>
  <c r="F415" i="3"/>
  <c r="J415" i="3" s="1"/>
  <c r="J417" i="3"/>
  <c r="C420" i="3"/>
  <c r="F420" i="3" s="1"/>
  <c r="L421" i="3"/>
  <c r="M421" i="3" s="1"/>
  <c r="N421" i="3" s="1"/>
  <c r="F421" i="3"/>
  <c r="D421" i="3"/>
  <c r="L429" i="3"/>
  <c r="M429" i="3" s="1"/>
  <c r="N429" i="3" s="1"/>
  <c r="K430" i="3"/>
  <c r="L430" i="3" s="1"/>
  <c r="M430" i="3" s="1"/>
  <c r="N430" i="3" s="1"/>
  <c r="H431" i="3"/>
  <c r="F434" i="3"/>
  <c r="J434" i="3" s="1"/>
  <c r="H446" i="3"/>
  <c r="K452" i="3"/>
  <c r="L452" i="3" s="1"/>
  <c r="M452" i="3" s="1"/>
  <c r="N452" i="3" s="1"/>
  <c r="H449" i="3"/>
  <c r="F449" i="3"/>
  <c r="J449" i="3" s="1"/>
  <c r="J451" i="3"/>
  <c r="F458" i="3"/>
  <c r="L459" i="3"/>
  <c r="M459" i="3" s="1"/>
  <c r="N459" i="3" s="1"/>
  <c r="J462" i="3"/>
  <c r="C463" i="3"/>
  <c r="H464" i="3"/>
  <c r="F464" i="3"/>
  <c r="J466" i="3"/>
  <c r="C469" i="3"/>
  <c r="F469" i="3" s="1"/>
  <c r="L470" i="3"/>
  <c r="M470" i="3" s="1"/>
  <c r="N470" i="3" s="1"/>
  <c r="F470" i="3"/>
  <c r="D470" i="3"/>
  <c r="D474" i="3"/>
  <c r="J474" i="3" s="1"/>
  <c r="F478" i="3"/>
  <c r="J478" i="3" s="1"/>
  <c r="L479" i="3"/>
  <c r="M479" i="3" s="1"/>
  <c r="N479" i="3" s="1"/>
  <c r="J482" i="3"/>
  <c r="C483" i="3"/>
  <c r="H484" i="3"/>
  <c r="F484" i="3"/>
  <c r="J484" i="3" s="1"/>
  <c r="J486" i="3"/>
  <c r="L490" i="3"/>
  <c r="M490" i="3" s="1"/>
  <c r="N490" i="3" s="1"/>
  <c r="F490" i="3"/>
  <c r="D490" i="3"/>
  <c r="J490" i="3" s="1"/>
  <c r="K493" i="3"/>
  <c r="L493" i="3" s="1"/>
  <c r="M493" i="3" s="1"/>
  <c r="N493" i="3" s="1"/>
  <c r="J498" i="3"/>
  <c r="H499" i="3"/>
  <c r="F499" i="3"/>
  <c r="J499" i="3" s="1"/>
  <c r="J501" i="3"/>
  <c r="L505" i="3"/>
  <c r="M505" i="3" s="1"/>
  <c r="N505" i="3" s="1"/>
  <c r="F505" i="3"/>
  <c r="D505" i="3"/>
  <c r="J505" i="3" s="1"/>
  <c r="C515" i="3"/>
  <c r="F515" i="3" s="1"/>
  <c r="K515" i="3"/>
  <c r="L515" i="3" s="1"/>
  <c r="M515" i="3" s="1"/>
  <c r="N515" i="3" s="1"/>
  <c r="J512" i="3"/>
  <c r="H513" i="3"/>
  <c r="F513" i="3"/>
  <c r="J513" i="3" s="1"/>
  <c r="J522" i="3"/>
  <c r="H523" i="3"/>
  <c r="F523" i="3"/>
  <c r="J525" i="3"/>
  <c r="C528" i="3"/>
  <c r="F528" i="3" s="1"/>
  <c r="H528" i="3"/>
  <c r="L529" i="3"/>
  <c r="M529" i="3" s="1"/>
  <c r="N529" i="3" s="1"/>
  <c r="F529" i="3"/>
  <c r="C534" i="3"/>
  <c r="D529" i="3"/>
  <c r="J529" i="3" s="1"/>
  <c r="J536" i="3"/>
  <c r="H537" i="3"/>
  <c r="F537" i="3"/>
  <c r="J537" i="3" s="1"/>
  <c r="L544" i="3"/>
  <c r="M544" i="3" s="1"/>
  <c r="N544" i="3" s="1"/>
  <c r="H555" i="3"/>
  <c r="J555" i="3" s="1"/>
  <c r="J557" i="3"/>
  <c r="H558" i="3"/>
  <c r="F558" i="3"/>
  <c r="J560" i="3"/>
  <c r="L564" i="3"/>
  <c r="M564" i="3" s="1"/>
  <c r="N564" i="3" s="1"/>
  <c r="F564" i="3"/>
  <c r="D564" i="3"/>
  <c r="L571" i="3"/>
  <c r="M571" i="3" s="1"/>
  <c r="N571" i="3" s="1"/>
  <c r="K572" i="3"/>
  <c r="L572" i="3" s="1"/>
  <c r="M572" i="3" s="1"/>
  <c r="N572" i="3" s="1"/>
  <c r="K579" i="3"/>
  <c r="L579" i="3" s="1"/>
  <c r="M579" i="3" s="1"/>
  <c r="N579" i="3" s="1"/>
  <c r="J575" i="3"/>
  <c r="H576" i="3"/>
  <c r="F576" i="3"/>
  <c r="J578" i="3"/>
  <c r="K588" i="3"/>
  <c r="L588" i="3" s="1"/>
  <c r="M588" i="3" s="1"/>
  <c r="N588" i="3" s="1"/>
  <c r="L585" i="3"/>
  <c r="M585" i="3" s="1"/>
  <c r="N585" i="3" s="1"/>
  <c r="L591" i="3"/>
  <c r="M591" i="3" s="1"/>
  <c r="N591" i="3" s="1"/>
  <c r="F591" i="3"/>
  <c r="D591" i="3"/>
  <c r="D595" i="3"/>
  <c r="F599" i="3"/>
  <c r="K603" i="3"/>
  <c r="L603" i="3" s="1"/>
  <c r="M603" i="3" s="1"/>
  <c r="N603" i="3" s="1"/>
  <c r="L600" i="3"/>
  <c r="M600" i="3" s="1"/>
  <c r="N600" i="3" s="1"/>
  <c r="L606" i="3"/>
  <c r="M606" i="3" s="1"/>
  <c r="N606" i="3" s="1"/>
  <c r="F606" i="3"/>
  <c r="D606" i="3"/>
  <c r="C612" i="3"/>
  <c r="F612" i="3" s="1"/>
  <c r="L610" i="3"/>
  <c r="M610" i="3" s="1"/>
  <c r="N610" i="3" s="1"/>
  <c r="D612" i="3"/>
  <c r="J612" i="3" s="1"/>
  <c r="J613" i="3"/>
  <c r="L616" i="3"/>
  <c r="M616" i="3" s="1"/>
  <c r="N616" i="3" s="1"/>
  <c r="F616" i="3"/>
  <c r="D616" i="3"/>
  <c r="J616" i="3" s="1"/>
  <c r="L620" i="3"/>
  <c r="M620" i="3" s="1"/>
  <c r="N620" i="3" s="1"/>
  <c r="K621" i="3"/>
  <c r="J624" i="3"/>
  <c r="H625" i="3"/>
  <c r="F625" i="3"/>
  <c r="H632" i="3"/>
  <c r="J632" i="3" s="1"/>
  <c r="J634" i="3"/>
  <c r="H635" i="3"/>
  <c r="J635" i="3" s="1"/>
  <c r="F635" i="3"/>
  <c r="J645" i="3"/>
  <c r="D649" i="3"/>
  <c r="J649" i="3" s="1"/>
  <c r="F653" i="3"/>
  <c r="J653" i="3" s="1"/>
  <c r="K660" i="3"/>
  <c r="L660" i="3" s="1"/>
  <c r="M660" i="3" s="1"/>
  <c r="N660" i="3" s="1"/>
  <c r="L654" i="3"/>
  <c r="M654" i="3" s="1"/>
  <c r="N654" i="3" s="1"/>
  <c r="J657" i="3"/>
  <c r="H658" i="3"/>
  <c r="F658" i="3"/>
  <c r="H668" i="3"/>
  <c r="F668" i="3"/>
  <c r="J668" i="3" s="1"/>
  <c r="J670" i="3"/>
  <c r="F671" i="3"/>
  <c r="F677" i="3"/>
  <c r="L678" i="3"/>
  <c r="M678" i="3" s="1"/>
  <c r="N678" i="3" s="1"/>
  <c r="J681" i="3"/>
  <c r="C682" i="3"/>
  <c r="C690" i="3"/>
  <c r="F690" i="3" s="1"/>
  <c r="H683" i="3"/>
  <c r="F683" i="3"/>
  <c r="J685" i="3"/>
  <c r="L688" i="3"/>
  <c r="M688" i="3" s="1"/>
  <c r="N688" i="3" s="1"/>
  <c r="F688" i="3"/>
  <c r="D688" i="3"/>
  <c r="L692" i="3"/>
  <c r="M692" i="3" s="1"/>
  <c r="N692" i="3" s="1"/>
  <c r="J695" i="3"/>
  <c r="C696" i="3"/>
  <c r="F696" i="3" s="1"/>
  <c r="H697" i="3"/>
  <c r="F697" i="3"/>
  <c r="J697" i="3" s="1"/>
  <c r="J699" i="3"/>
  <c r="C702" i="3"/>
  <c r="H702" i="3" s="1"/>
  <c r="L703" i="3"/>
  <c r="M703" i="3" s="1"/>
  <c r="N703" i="3" s="1"/>
  <c r="F703" i="3"/>
  <c r="D703" i="3"/>
  <c r="J711" i="3"/>
  <c r="H712" i="3"/>
  <c r="F712" i="3"/>
  <c r="J712" i="3" s="1"/>
  <c r="J714" i="3"/>
  <c r="L718" i="3"/>
  <c r="M718" i="3" s="1"/>
  <c r="N718" i="3" s="1"/>
  <c r="F718" i="3"/>
  <c r="D718" i="3"/>
  <c r="J718" i="3" s="1"/>
  <c r="D722" i="3"/>
  <c r="J734" i="3"/>
  <c r="H735" i="3"/>
  <c r="F735" i="3"/>
  <c r="J735" i="3" s="1"/>
  <c r="J738" i="3"/>
  <c r="F739" i="3"/>
  <c r="K744" i="3"/>
  <c r="L744" i="3" s="1"/>
  <c r="M744" i="3" s="1"/>
  <c r="N744" i="3" s="1"/>
  <c r="J745" i="3"/>
  <c r="H746" i="3"/>
  <c r="F746" i="3"/>
  <c r="J746" i="3" s="1"/>
  <c r="J749" i="3"/>
  <c r="L753" i="3"/>
  <c r="M753" i="3" s="1"/>
  <c r="N753" i="3" s="1"/>
  <c r="F753" i="3"/>
  <c r="D753" i="3"/>
  <c r="C759" i="3"/>
  <c r="F759" i="3" s="1"/>
  <c r="L757" i="3"/>
  <c r="M757" i="3" s="1"/>
  <c r="N757" i="3" s="1"/>
  <c r="J760" i="3"/>
  <c r="J762" i="3"/>
  <c r="L764" i="3"/>
  <c r="M764" i="3" s="1"/>
  <c r="N764" i="3" s="1"/>
  <c r="F764" i="3"/>
  <c r="D764" i="3"/>
  <c r="L768" i="3"/>
  <c r="M768" i="3" s="1"/>
  <c r="N768" i="3" s="1"/>
  <c r="K769" i="3"/>
  <c r="L769" i="3" s="1"/>
  <c r="M769" i="3" s="1"/>
  <c r="N769" i="3" s="1"/>
  <c r="J774" i="3"/>
  <c r="H776" i="3"/>
  <c r="J776" i="3" s="1"/>
  <c r="C779" i="3"/>
  <c r="D779" i="3" s="1"/>
  <c r="L777" i="3"/>
  <c r="M777" i="3" s="1"/>
  <c r="N777" i="3" s="1"/>
  <c r="F777" i="3"/>
  <c r="D777" i="3"/>
  <c r="L781" i="3"/>
  <c r="M781" i="3" s="1"/>
  <c r="N781" i="3" s="1"/>
  <c r="K782" i="3"/>
  <c r="L782" i="3" s="1"/>
  <c r="M782" i="3" s="1"/>
  <c r="N782" i="3" s="1"/>
  <c r="J785" i="3"/>
  <c r="H786" i="3"/>
  <c r="F786" i="3"/>
  <c r="J786" i="3" s="1"/>
  <c r="H793" i="3"/>
  <c r="J793" i="3" s="1"/>
  <c r="J795" i="3"/>
  <c r="H796" i="3"/>
  <c r="F796" i="3"/>
  <c r="J796" i="3" s="1"/>
  <c r="J798" i="3"/>
  <c r="L802" i="3"/>
  <c r="M802" i="3" s="1"/>
  <c r="N802" i="3" s="1"/>
  <c r="F802" i="3"/>
  <c r="D802" i="3"/>
  <c r="J802" i="3" s="1"/>
  <c r="K805" i="3"/>
  <c r="L805" i="3" s="1"/>
  <c r="M805" i="3" s="1"/>
  <c r="N805" i="3" s="1"/>
  <c r="L810" i="3"/>
  <c r="M810" i="3" s="1"/>
  <c r="N810" i="3" s="1"/>
  <c r="K811" i="3"/>
  <c r="J814" i="3"/>
  <c r="H815" i="3"/>
  <c r="F815" i="3"/>
  <c r="J817" i="3"/>
  <c r="L821" i="3"/>
  <c r="M821" i="3" s="1"/>
  <c r="N821" i="3" s="1"/>
  <c r="F821" i="3"/>
  <c r="D821" i="3"/>
  <c r="H826" i="3"/>
  <c r="K832" i="3"/>
  <c r="J828" i="3"/>
  <c r="H829" i="3"/>
  <c r="F829" i="3"/>
  <c r="J831" i="3"/>
  <c r="F832" i="3"/>
  <c r="K837" i="3"/>
  <c r="L837" i="3" s="1"/>
  <c r="M837" i="3" s="1"/>
  <c r="N837" i="3" s="1"/>
  <c r="H839" i="3"/>
  <c r="F839" i="3"/>
  <c r="J839" i="3" s="1"/>
  <c r="J841" i="3"/>
  <c r="F842" i="3"/>
  <c r="K847" i="3"/>
  <c r="L847" i="3" s="1"/>
  <c r="M847" i="3" s="1"/>
  <c r="N847" i="3" s="1"/>
  <c r="J848" i="3"/>
  <c r="H849" i="3"/>
  <c r="F849" i="3"/>
  <c r="D855" i="3"/>
  <c r="J855" i="3" s="1"/>
  <c r="L859" i="3"/>
  <c r="M859" i="3" s="1"/>
  <c r="N859" i="3" s="1"/>
  <c r="K860" i="3"/>
  <c r="J863" i="3"/>
  <c r="H864" i="3"/>
  <c r="F864" i="3"/>
  <c r="J864" i="3" s="1"/>
  <c r="J867" i="3"/>
  <c r="L871" i="3"/>
  <c r="M871" i="3" s="1"/>
  <c r="N871" i="3" s="1"/>
  <c r="F871" i="3"/>
  <c r="D871" i="3"/>
  <c r="J871" i="3" s="1"/>
  <c r="L879" i="3"/>
  <c r="M879" i="3" s="1"/>
  <c r="N879" i="3" s="1"/>
  <c r="K880" i="3"/>
  <c r="L880" i="3" s="1"/>
  <c r="M880" i="3" s="1"/>
  <c r="N880" i="3" s="1"/>
  <c r="J883" i="3"/>
  <c r="H884" i="3"/>
  <c r="F884" i="3"/>
  <c r="J887" i="3"/>
  <c r="F888" i="3"/>
  <c r="D895" i="3"/>
  <c r="J895" i="3" s="1"/>
  <c r="D899" i="3"/>
  <c r="H899" i="3"/>
  <c r="L899" i="3"/>
  <c r="M899" i="3" s="1"/>
  <c r="N899" i="3" s="1"/>
  <c r="F899" i="3"/>
  <c r="D900" i="3"/>
  <c r="J901" i="3"/>
  <c r="L905" i="3"/>
  <c r="M905" i="3" s="1"/>
  <c r="N905" i="3" s="1"/>
  <c r="K910" i="3"/>
  <c r="L910" i="3" s="1"/>
  <c r="M910" i="3" s="1"/>
  <c r="N910" i="3" s="1"/>
  <c r="L909" i="3"/>
  <c r="M909" i="3" s="1"/>
  <c r="N909" i="3" s="1"/>
  <c r="H910" i="3"/>
  <c r="H913" i="3"/>
  <c r="F913" i="3"/>
  <c r="F919" i="3"/>
  <c r="H923" i="3"/>
  <c r="J923" i="3" s="1"/>
  <c r="F923" i="3"/>
  <c r="C931" i="3"/>
  <c r="F935" i="3"/>
  <c r="D936" i="3"/>
  <c r="H936" i="3"/>
  <c r="C940" i="3"/>
  <c r="F940" i="3" s="1"/>
  <c r="L936" i="3"/>
  <c r="M936" i="3" s="1"/>
  <c r="N936" i="3" s="1"/>
  <c r="F936" i="3"/>
  <c r="L938" i="3"/>
  <c r="M938" i="3" s="1"/>
  <c r="N938" i="3" s="1"/>
  <c r="J942" i="3"/>
  <c r="C945" i="3"/>
  <c r="F945" i="3" s="1"/>
  <c r="L945" i="3"/>
  <c r="M945" i="3" s="1"/>
  <c r="N945" i="3" s="1"/>
  <c r="J948" i="3"/>
  <c r="F951" i="3"/>
  <c r="H951" i="3"/>
  <c r="J952" i="3"/>
  <c r="C955" i="3"/>
  <c r="L961" i="3"/>
  <c r="M961" i="3" s="1"/>
  <c r="N961" i="3" s="1"/>
  <c r="L965" i="3"/>
  <c r="M965" i="3" s="1"/>
  <c r="N965" i="3" s="1"/>
  <c r="L966" i="3"/>
  <c r="M966" i="3" s="1"/>
  <c r="N966" i="3" s="1"/>
  <c r="H969" i="3"/>
  <c r="F969" i="3"/>
  <c r="J969" i="3" s="1"/>
  <c r="K978" i="3"/>
  <c r="L978" i="3" s="1"/>
  <c r="M978" i="3" s="1"/>
  <c r="N978" i="3" s="1"/>
  <c r="L979" i="3"/>
  <c r="M979" i="3" s="1"/>
  <c r="N979" i="3" s="1"/>
  <c r="L983" i="3"/>
  <c r="M983" i="3" s="1"/>
  <c r="N983" i="3" s="1"/>
  <c r="D992" i="3"/>
  <c r="J992" i="3" s="1"/>
  <c r="D995" i="3"/>
  <c r="J995" i="3" s="1"/>
  <c r="H995" i="3"/>
  <c r="L999" i="3"/>
  <c r="M999" i="3" s="1"/>
  <c r="N999" i="3" s="1"/>
  <c r="K1003" i="3"/>
  <c r="L1003" i="3" s="1"/>
  <c r="M1003" i="3" s="1"/>
  <c r="N1003" i="3" s="1"/>
  <c r="L1000" i="3"/>
  <c r="M1000" i="3" s="1"/>
  <c r="N1000" i="3" s="1"/>
  <c r="J1002" i="3"/>
  <c r="C1009" i="3"/>
  <c r="F1013" i="3"/>
  <c r="J1013" i="3" s="1"/>
  <c r="H1013" i="3"/>
  <c r="J1014" i="3"/>
  <c r="K1016" i="3"/>
  <c r="L1024" i="3"/>
  <c r="M1024" i="3" s="1"/>
  <c r="N1024" i="3" s="1"/>
  <c r="L1028" i="3"/>
  <c r="M1028" i="3" s="1"/>
  <c r="N1028" i="3" s="1"/>
  <c r="L1038" i="3"/>
  <c r="M1038" i="3" s="1"/>
  <c r="N1038" i="3" s="1"/>
  <c r="D1040" i="3"/>
  <c r="J1040" i="3" s="1"/>
  <c r="J1042" i="3"/>
  <c r="J1043" i="3"/>
  <c r="L1048" i="3"/>
  <c r="M1048" i="3" s="1"/>
  <c r="N1048" i="3" s="1"/>
  <c r="L1049" i="3"/>
  <c r="M1049" i="3" s="1"/>
  <c r="N1049" i="3" s="1"/>
  <c r="J1051" i="3"/>
  <c r="C1058" i="3"/>
  <c r="H1058" i="3" s="1"/>
  <c r="F1062" i="3"/>
  <c r="J1062" i="3" s="1"/>
  <c r="H1062" i="3"/>
  <c r="D1063" i="3"/>
  <c r="J1063" i="3" s="1"/>
  <c r="K1069" i="3"/>
  <c r="L1069" i="3" s="1"/>
  <c r="M1069" i="3" s="1"/>
  <c r="N1069" i="3" s="1"/>
  <c r="D1068" i="3"/>
  <c r="H1068" i="3"/>
  <c r="L1068" i="3"/>
  <c r="M1068" i="3" s="1"/>
  <c r="N1068" i="3" s="1"/>
  <c r="F1068" i="3"/>
  <c r="J1070" i="3"/>
  <c r="D1073" i="3"/>
  <c r="H1073" i="3"/>
  <c r="L1077" i="3"/>
  <c r="M1077" i="3" s="1"/>
  <c r="N1077" i="3" s="1"/>
  <c r="K1082" i="3"/>
  <c r="L1082" i="3" s="1"/>
  <c r="M1082" i="3" s="1"/>
  <c r="N1082" i="3" s="1"/>
  <c r="L1078" i="3"/>
  <c r="M1078" i="3" s="1"/>
  <c r="N1078" i="3" s="1"/>
  <c r="J1080" i="3"/>
  <c r="H1085" i="3"/>
  <c r="F1085" i="3"/>
  <c r="D1085" i="3"/>
  <c r="J1086" i="3"/>
  <c r="F1104" i="3"/>
  <c r="J1104" i="3" s="1"/>
  <c r="H1104" i="3"/>
  <c r="J1105" i="3"/>
  <c r="C1108" i="3"/>
  <c r="J1109" i="3"/>
  <c r="K1116" i="3"/>
  <c r="L1116" i="3" s="1"/>
  <c r="M1116" i="3" s="1"/>
  <c r="N1116" i="3" s="1"/>
  <c r="L1117" i="3"/>
  <c r="M1117" i="3" s="1"/>
  <c r="N1117" i="3" s="1"/>
  <c r="L1121" i="3"/>
  <c r="M1121" i="3" s="1"/>
  <c r="N1121" i="3" s="1"/>
  <c r="K1137" i="3"/>
  <c r="L1137" i="3" s="1"/>
  <c r="M1137" i="3" s="1"/>
  <c r="N1137" i="3" s="1"/>
  <c r="L1132" i="3"/>
  <c r="M1132" i="3" s="1"/>
  <c r="N1132" i="3" s="1"/>
  <c r="L1133" i="3"/>
  <c r="M1133" i="3" s="1"/>
  <c r="N1133" i="3" s="1"/>
  <c r="J1135" i="3"/>
  <c r="H1140" i="3"/>
  <c r="F1140" i="3"/>
  <c r="D1140" i="3"/>
  <c r="D1144" i="3"/>
  <c r="D1156" i="3"/>
  <c r="H1156" i="3"/>
  <c r="L1156" i="3"/>
  <c r="M1156" i="3" s="1"/>
  <c r="N1156" i="3" s="1"/>
  <c r="F1156" i="3"/>
  <c r="L1158" i="3"/>
  <c r="M1158" i="3" s="1"/>
  <c r="N1158" i="3" s="1"/>
  <c r="J1163" i="3"/>
  <c r="H1167" i="3"/>
  <c r="F1167" i="3"/>
  <c r="J1167" i="3" s="1"/>
  <c r="C1179" i="3"/>
  <c r="F1179" i="3" s="1"/>
  <c r="K1179" i="3"/>
  <c r="L1179" i="3" s="1"/>
  <c r="M1179" i="3" s="1"/>
  <c r="N1179" i="3" s="1"/>
  <c r="J1176" i="3"/>
  <c r="J1177" i="3"/>
  <c r="H1179" i="3"/>
  <c r="D1188" i="3"/>
  <c r="D1192" i="3"/>
  <c r="J1192" i="3" s="1"/>
  <c r="H1192" i="3"/>
  <c r="L1192" i="3"/>
  <c r="M1192" i="3" s="1"/>
  <c r="N1192" i="3" s="1"/>
  <c r="F1192" i="3"/>
  <c r="L1194" i="3"/>
  <c r="M1194" i="3" s="1"/>
  <c r="N1194" i="3" s="1"/>
  <c r="J1198" i="3"/>
  <c r="D1201" i="3"/>
  <c r="H1201" i="3"/>
  <c r="L1204" i="3"/>
  <c r="M1204" i="3" s="1"/>
  <c r="N1204" i="3" s="1"/>
  <c r="J1207" i="3"/>
  <c r="C1210" i="3"/>
  <c r="D1210" i="3" s="1"/>
  <c r="J1213" i="3"/>
  <c r="J1214" i="3"/>
  <c r="C1217" i="3"/>
  <c r="H1217" i="3" s="1"/>
  <c r="L1219" i="3"/>
  <c r="M1219" i="3" s="1"/>
  <c r="N1219" i="3" s="1"/>
  <c r="K1224" i="3"/>
  <c r="L1224" i="3" s="1"/>
  <c r="M1224" i="3" s="1"/>
  <c r="N1224" i="3" s="1"/>
  <c r="L1220" i="3"/>
  <c r="M1220" i="3" s="1"/>
  <c r="N1220" i="3" s="1"/>
  <c r="J1222" i="3"/>
  <c r="H1227" i="3"/>
  <c r="F1227" i="3"/>
  <c r="D1227" i="3"/>
  <c r="J1227" i="3" s="1"/>
  <c r="L1233" i="3"/>
  <c r="M1233" i="3" s="1"/>
  <c r="N1233" i="3" s="1"/>
  <c r="K1241" i="3"/>
  <c r="L1241" i="3" s="1"/>
  <c r="M1241" i="3" s="1"/>
  <c r="N1241" i="3" s="1"/>
  <c r="L1237" i="3"/>
  <c r="M1237" i="3" s="1"/>
  <c r="N1237" i="3" s="1"/>
  <c r="L1238" i="3"/>
  <c r="M1238" i="3" s="1"/>
  <c r="N1238" i="3" s="1"/>
  <c r="J1240" i="3"/>
  <c r="L1247" i="3"/>
  <c r="M1247" i="3" s="1"/>
  <c r="N1247" i="3" s="1"/>
  <c r="F1247" i="3"/>
  <c r="D1247" i="3"/>
  <c r="L1263" i="3"/>
  <c r="M1263" i="3" s="1"/>
  <c r="N1263" i="3" s="1"/>
  <c r="F1267" i="3"/>
  <c r="L1297" i="3"/>
  <c r="M1297" i="3" s="1"/>
  <c r="N1297" i="3" s="1"/>
  <c r="K14" i="4"/>
  <c r="L14" i="4" s="1"/>
  <c r="M14" i="4" s="1"/>
  <c r="N14" i="4" s="1"/>
  <c r="F14" i="4"/>
  <c r="J14" i="4" s="1"/>
  <c r="F24" i="4"/>
  <c r="J24" i="4" s="1"/>
  <c r="F29" i="4"/>
  <c r="H29" i="4"/>
  <c r="D29" i="4"/>
  <c r="D40" i="4"/>
  <c r="H40" i="4"/>
  <c r="F40" i="4"/>
  <c r="J43" i="4"/>
  <c r="H52" i="4"/>
  <c r="F52" i="4"/>
  <c r="D52" i="4"/>
  <c r="H67" i="4"/>
  <c r="C69" i="4"/>
  <c r="F69" i="4" s="1"/>
  <c r="F67" i="4"/>
  <c r="D67" i="4"/>
  <c r="H73" i="4"/>
  <c r="D73" i="4"/>
  <c r="J75" i="4"/>
  <c r="F78" i="4"/>
  <c r="H78" i="4"/>
  <c r="D78" i="4"/>
  <c r="J89" i="4"/>
  <c r="D90" i="4"/>
  <c r="J90" i="4" s="1"/>
  <c r="H90" i="4"/>
  <c r="L90" i="4"/>
  <c r="M90" i="4" s="1"/>
  <c r="N90" i="4" s="1"/>
  <c r="C94" i="4"/>
  <c r="F94" i="4" s="1"/>
  <c r="L104" i="4"/>
  <c r="M104" i="4" s="1"/>
  <c r="N104" i="4" s="1"/>
  <c r="J123" i="4"/>
  <c r="J126" i="4"/>
  <c r="D129" i="4"/>
  <c r="H129" i="4"/>
  <c r="F129" i="4"/>
  <c r="D131" i="4"/>
  <c r="H141" i="4"/>
  <c r="F141" i="4"/>
  <c r="D141" i="4"/>
  <c r="J141" i="4" s="1"/>
  <c r="D148" i="4"/>
  <c r="H148" i="4"/>
  <c r="L148" i="4"/>
  <c r="M148" i="4" s="1"/>
  <c r="N148" i="4" s="1"/>
  <c r="F148" i="4"/>
  <c r="C150" i="4"/>
  <c r="L159" i="4"/>
  <c r="M159" i="4" s="1"/>
  <c r="N159" i="4" s="1"/>
  <c r="K166" i="4"/>
  <c r="L166" i="4" s="1"/>
  <c r="M166" i="4" s="1"/>
  <c r="N166" i="4" s="1"/>
  <c r="F165" i="4"/>
  <c r="H165" i="4"/>
  <c r="D165" i="4"/>
  <c r="J165" i="4" s="1"/>
  <c r="D180" i="4"/>
  <c r="J180" i="4" s="1"/>
  <c r="H180" i="4"/>
  <c r="F180" i="4"/>
  <c r="K190" i="4"/>
  <c r="L190" i="4" s="1"/>
  <c r="M190" i="4" s="1"/>
  <c r="N190" i="4" s="1"/>
  <c r="L184" i="4"/>
  <c r="M184" i="4" s="1"/>
  <c r="N184" i="4" s="1"/>
  <c r="F193" i="4"/>
  <c r="H193" i="4"/>
  <c r="D193" i="4"/>
  <c r="J193" i="4" s="1"/>
  <c r="L198" i="4"/>
  <c r="M198" i="4" s="1"/>
  <c r="N198" i="4" s="1"/>
  <c r="K205" i="4"/>
  <c r="L205" i="4" s="1"/>
  <c r="M205" i="4" s="1"/>
  <c r="N205" i="4" s="1"/>
  <c r="C205" i="4"/>
  <c r="L206" i="4"/>
  <c r="M206" i="4" s="1"/>
  <c r="N206" i="4" s="1"/>
  <c r="K210" i="4"/>
  <c r="L210" i="4" s="1"/>
  <c r="M210" i="4" s="1"/>
  <c r="N210" i="4" s="1"/>
  <c r="H216" i="4"/>
  <c r="F216" i="4"/>
  <c r="D216" i="4"/>
  <c r="J216" i="4" s="1"/>
  <c r="C221" i="4"/>
  <c r="C248" i="4"/>
  <c r="L248" i="4" s="1"/>
  <c r="M248" i="4" s="1"/>
  <c r="N248" i="4" s="1"/>
  <c r="L264" i="4"/>
  <c r="M264" i="4" s="1"/>
  <c r="N264" i="4" s="1"/>
  <c r="F264" i="4"/>
  <c r="D264" i="4"/>
  <c r="L285" i="4"/>
  <c r="M285" i="4" s="1"/>
  <c r="N285" i="4" s="1"/>
  <c r="F285" i="4"/>
  <c r="D285" i="4"/>
  <c r="J285" i="4" s="1"/>
  <c r="K296" i="4"/>
  <c r="L289" i="4"/>
  <c r="M289" i="4" s="1"/>
  <c r="N289" i="4" s="1"/>
  <c r="H307" i="4"/>
  <c r="F307" i="4"/>
  <c r="D307" i="4"/>
  <c r="J320" i="4"/>
  <c r="J342" i="4"/>
  <c r="K355" i="4"/>
  <c r="L355" i="4" s="1"/>
  <c r="M355" i="4" s="1"/>
  <c r="N355" i="4" s="1"/>
  <c r="L352" i="4"/>
  <c r="M352" i="4" s="1"/>
  <c r="N352" i="4" s="1"/>
  <c r="L383" i="4"/>
  <c r="M383" i="4" s="1"/>
  <c r="N383" i="4" s="1"/>
  <c r="F383" i="4"/>
  <c r="D383" i="4"/>
  <c r="J383" i="4" s="1"/>
  <c r="L391" i="4"/>
  <c r="M391" i="4" s="1"/>
  <c r="N391" i="4" s="1"/>
  <c r="K392" i="4"/>
  <c r="J395" i="4"/>
  <c r="H396" i="4"/>
  <c r="F396" i="4"/>
  <c r="J396" i="4" s="1"/>
  <c r="L398" i="4"/>
  <c r="M398" i="4" s="1"/>
  <c r="N398" i="4" s="1"/>
  <c r="F398" i="4"/>
  <c r="D398" i="4"/>
  <c r="J398" i="4" s="1"/>
  <c r="H398" i="4"/>
  <c r="C402" i="4"/>
  <c r="F402" i="4" s="1"/>
  <c r="D402" i="4"/>
  <c r="H408" i="4"/>
  <c r="L412" i="4"/>
  <c r="M412" i="4" s="1"/>
  <c r="N412" i="4" s="1"/>
  <c r="F412" i="4"/>
  <c r="D412" i="4"/>
  <c r="H412" i="4"/>
  <c r="H422" i="4"/>
  <c r="L426" i="4"/>
  <c r="M426" i="4" s="1"/>
  <c r="N426" i="4" s="1"/>
  <c r="F426" i="4"/>
  <c r="D426" i="4"/>
  <c r="H426" i="4"/>
  <c r="H433" i="4"/>
  <c r="F433" i="4"/>
  <c r="D433" i="4"/>
  <c r="L453" i="4"/>
  <c r="M453" i="4" s="1"/>
  <c r="N453" i="4" s="1"/>
  <c r="L457" i="4"/>
  <c r="M457" i="4" s="1"/>
  <c r="N457" i="4" s="1"/>
  <c r="K459" i="4"/>
  <c r="D460" i="4"/>
  <c r="C467" i="4"/>
  <c r="H460" i="4"/>
  <c r="L460" i="4"/>
  <c r="M460" i="4" s="1"/>
  <c r="N460" i="4" s="1"/>
  <c r="F460" i="4"/>
  <c r="F477" i="4"/>
  <c r="H477" i="4"/>
  <c r="D477" i="4"/>
  <c r="H503" i="4"/>
  <c r="F503" i="4"/>
  <c r="L503" i="4"/>
  <c r="M503" i="4" s="1"/>
  <c r="N503" i="4" s="1"/>
  <c r="D503" i="4"/>
  <c r="K524" i="4"/>
  <c r="L524" i="4" s="1"/>
  <c r="M524" i="4" s="1"/>
  <c r="N524" i="4" s="1"/>
  <c r="L530" i="4"/>
  <c r="M530" i="4" s="1"/>
  <c r="N530" i="4" s="1"/>
  <c r="L538" i="4"/>
  <c r="M538" i="4" s="1"/>
  <c r="N538" i="4" s="1"/>
  <c r="D552" i="4"/>
  <c r="H552" i="4"/>
  <c r="L552" i="4"/>
  <c r="M552" i="4" s="1"/>
  <c r="N552" i="4" s="1"/>
  <c r="F552" i="4"/>
  <c r="H578" i="4"/>
  <c r="F578" i="4"/>
  <c r="D578" i="4"/>
  <c r="J578" i="4" s="1"/>
  <c r="C583" i="4"/>
  <c r="D589" i="4"/>
  <c r="H589" i="4"/>
  <c r="F589" i="4"/>
  <c r="L589" i="4"/>
  <c r="M589" i="4" s="1"/>
  <c r="N589" i="4" s="1"/>
  <c r="D631" i="4"/>
  <c r="J631" i="4" s="1"/>
  <c r="H631" i="4"/>
  <c r="L631" i="4"/>
  <c r="M631" i="4" s="1"/>
  <c r="N631" i="4" s="1"/>
  <c r="J635" i="4"/>
  <c r="F636" i="4"/>
  <c r="D699" i="4"/>
  <c r="H699" i="4"/>
  <c r="L699" i="4"/>
  <c r="M699" i="4" s="1"/>
  <c r="N699" i="4" s="1"/>
  <c r="F699" i="4"/>
  <c r="L717" i="4"/>
  <c r="M717" i="4" s="1"/>
  <c r="N717" i="4" s="1"/>
  <c r="K718" i="4"/>
  <c r="F732" i="4"/>
  <c r="J732" i="4" s="1"/>
  <c r="H732" i="4"/>
  <c r="C739" i="4"/>
  <c r="F739" i="4" s="1"/>
  <c r="K739" i="4"/>
  <c r="L739" i="4" s="1"/>
  <c r="M739" i="4" s="1"/>
  <c r="N739" i="4" s="1"/>
  <c r="L735" i="4"/>
  <c r="M735" i="4" s="1"/>
  <c r="N735" i="4" s="1"/>
  <c r="J751" i="4"/>
  <c r="D1018" i="4"/>
  <c r="H1018" i="4"/>
  <c r="F1018" i="4"/>
  <c r="L1018" i="4"/>
  <c r="M1018" i="4" s="1"/>
  <c r="N1018" i="4" s="1"/>
  <c r="D1020" i="4"/>
  <c r="L1023" i="4"/>
  <c r="M1023" i="4" s="1"/>
  <c r="N1023" i="4" s="1"/>
  <c r="H448" i="3"/>
  <c r="J448" i="3" s="1"/>
  <c r="H517" i="3"/>
  <c r="J517" i="3" s="1"/>
  <c r="H580" i="3"/>
  <c r="J580" i="3" s="1"/>
  <c r="H604" i="3"/>
  <c r="J604" i="3" s="1"/>
  <c r="H609" i="3"/>
  <c r="J609" i="3" s="1"/>
  <c r="H662" i="3"/>
  <c r="H667" i="3"/>
  <c r="J667" i="3" s="1"/>
  <c r="H740" i="3"/>
  <c r="J740" i="3" s="1"/>
  <c r="H756" i="3"/>
  <c r="J756" i="3" s="1"/>
  <c r="H828" i="3"/>
  <c r="H833" i="3"/>
  <c r="J833" i="3" s="1"/>
  <c r="H838" i="3"/>
  <c r="J838" i="3" s="1"/>
  <c r="H843" i="3"/>
  <c r="H848" i="3"/>
  <c r="K895" i="3"/>
  <c r="L895" i="3" s="1"/>
  <c r="M895" i="3" s="1"/>
  <c r="N895" i="3" s="1"/>
  <c r="L898" i="3"/>
  <c r="M898" i="3" s="1"/>
  <c r="N898" i="3" s="1"/>
  <c r="J912" i="3"/>
  <c r="L915" i="3"/>
  <c r="M915" i="3" s="1"/>
  <c r="N915" i="3" s="1"/>
  <c r="J917" i="3"/>
  <c r="C926" i="3"/>
  <c r="F926" i="3" s="1"/>
  <c r="F920" i="3"/>
  <c r="J920" i="3" s="1"/>
  <c r="K926" i="3"/>
  <c r="L920" i="3"/>
  <c r="M920" i="3" s="1"/>
  <c r="N920" i="3" s="1"/>
  <c r="J922" i="3"/>
  <c r="L929" i="3"/>
  <c r="M929" i="3" s="1"/>
  <c r="N929" i="3" s="1"/>
  <c r="J937" i="3"/>
  <c r="H940" i="3"/>
  <c r="F968" i="3"/>
  <c r="J987" i="3"/>
  <c r="C998" i="3"/>
  <c r="L1008" i="3"/>
  <c r="M1008" i="3" s="1"/>
  <c r="N1008" i="3" s="1"/>
  <c r="D1009" i="3"/>
  <c r="C1016" i="3"/>
  <c r="D1016" i="3" s="1"/>
  <c r="F1023" i="3"/>
  <c r="J1023" i="3" s="1"/>
  <c r="J1032" i="3"/>
  <c r="J1041" i="3"/>
  <c r="C1052" i="3"/>
  <c r="L1057" i="3"/>
  <c r="M1057" i="3" s="1"/>
  <c r="N1057" i="3" s="1"/>
  <c r="D1058" i="3"/>
  <c r="L1067" i="3"/>
  <c r="M1067" i="3" s="1"/>
  <c r="N1067" i="3" s="1"/>
  <c r="C1076" i="3"/>
  <c r="L1081" i="3"/>
  <c r="M1081" i="3" s="1"/>
  <c r="N1081" i="3" s="1"/>
  <c r="D1082" i="3"/>
  <c r="J1082" i="3" s="1"/>
  <c r="F1116" i="3"/>
  <c r="L1127" i="3"/>
  <c r="M1127" i="3" s="1"/>
  <c r="N1127" i="3" s="1"/>
  <c r="L1136" i="3"/>
  <c r="M1136" i="3" s="1"/>
  <c r="N1136" i="3" s="1"/>
  <c r="D1137" i="3"/>
  <c r="J1137" i="3" s="1"/>
  <c r="C1144" i="3"/>
  <c r="H1144" i="3" s="1"/>
  <c r="L1146" i="3"/>
  <c r="M1146" i="3" s="1"/>
  <c r="N1146" i="3" s="1"/>
  <c r="J1148" i="3"/>
  <c r="L1155" i="3"/>
  <c r="M1155" i="3" s="1"/>
  <c r="N1155" i="3" s="1"/>
  <c r="J1157" i="3"/>
  <c r="L1164" i="3"/>
  <c r="M1164" i="3" s="1"/>
  <c r="N1164" i="3" s="1"/>
  <c r="J1166" i="3"/>
  <c r="L1173" i="3"/>
  <c r="M1173" i="3" s="1"/>
  <c r="N1173" i="3" s="1"/>
  <c r="J1175" i="3"/>
  <c r="L1182" i="3"/>
  <c r="M1182" i="3" s="1"/>
  <c r="N1182" i="3" s="1"/>
  <c r="J1184" i="3"/>
  <c r="L1191" i="3"/>
  <c r="M1191" i="3" s="1"/>
  <c r="N1191" i="3" s="1"/>
  <c r="J1193" i="3"/>
  <c r="C1196" i="3"/>
  <c r="F1196" i="3" s="1"/>
  <c r="H1196" i="3"/>
  <c r="J1212" i="3"/>
  <c r="L1223" i="3"/>
  <c r="M1223" i="3" s="1"/>
  <c r="N1223" i="3" s="1"/>
  <c r="D1224" i="3"/>
  <c r="L1246" i="3"/>
  <c r="M1246" i="3" s="1"/>
  <c r="N1246" i="3" s="1"/>
  <c r="J1249" i="3"/>
  <c r="H1251" i="3"/>
  <c r="F1251" i="3"/>
  <c r="L1254" i="3"/>
  <c r="M1254" i="3" s="1"/>
  <c r="N1254" i="3" s="1"/>
  <c r="J1257" i="3"/>
  <c r="C1260" i="3"/>
  <c r="F1260" i="3" s="1"/>
  <c r="J1264" i="3"/>
  <c r="L1269" i="3"/>
  <c r="M1269" i="3" s="1"/>
  <c r="N1269" i="3" s="1"/>
  <c r="J1272" i="3"/>
  <c r="F1275" i="3"/>
  <c r="H1275" i="3"/>
  <c r="J1276" i="3"/>
  <c r="F1279" i="3"/>
  <c r="H1279" i="3"/>
  <c r="D1279" i="3"/>
  <c r="D1280" i="3"/>
  <c r="J1280" i="3" s="1"/>
  <c r="D1286" i="3"/>
  <c r="D1290" i="3"/>
  <c r="H1290" i="3"/>
  <c r="L1290" i="3"/>
  <c r="M1290" i="3" s="1"/>
  <c r="N1290" i="3" s="1"/>
  <c r="F1290" i="3"/>
  <c r="J1298" i="3"/>
  <c r="J3" i="4"/>
  <c r="D6" i="4"/>
  <c r="H6" i="4"/>
  <c r="J10" i="4"/>
  <c r="H13" i="4"/>
  <c r="F13" i="4"/>
  <c r="D13" i="4"/>
  <c r="J13" i="4" s="1"/>
  <c r="J15" i="4"/>
  <c r="H18" i="4"/>
  <c r="F18" i="4"/>
  <c r="D18" i="4"/>
  <c r="J18" i="4" s="1"/>
  <c r="J20" i="4"/>
  <c r="H23" i="4"/>
  <c r="F23" i="4"/>
  <c r="D23" i="4"/>
  <c r="J23" i="4" s="1"/>
  <c r="J25" i="4"/>
  <c r="H28" i="4"/>
  <c r="F28" i="4"/>
  <c r="D28" i="4"/>
  <c r="J28" i="4" s="1"/>
  <c r="J33" i="4"/>
  <c r="F39" i="4"/>
  <c r="C42" i="4"/>
  <c r="D42" i="4" s="1"/>
  <c r="H39" i="4"/>
  <c r="D39" i="4"/>
  <c r="L53" i="4"/>
  <c r="M53" i="4" s="1"/>
  <c r="N53" i="4" s="1"/>
  <c r="D55" i="4"/>
  <c r="J55" i="4" s="1"/>
  <c r="H55" i="4"/>
  <c r="L59" i="4"/>
  <c r="M59" i="4" s="1"/>
  <c r="N59" i="4" s="1"/>
  <c r="F59" i="4"/>
  <c r="L63" i="4"/>
  <c r="M63" i="4" s="1"/>
  <c r="N63" i="4" s="1"/>
  <c r="J68" i="4"/>
  <c r="L74" i="4"/>
  <c r="M74" i="4" s="1"/>
  <c r="N74" i="4" s="1"/>
  <c r="K79" i="4"/>
  <c r="L79" i="4" s="1"/>
  <c r="M79" i="4" s="1"/>
  <c r="N79" i="4" s="1"/>
  <c r="L78" i="4"/>
  <c r="M78" i="4" s="1"/>
  <c r="N78" i="4" s="1"/>
  <c r="H82" i="4"/>
  <c r="F82" i="4"/>
  <c r="J82" i="4" s="1"/>
  <c r="J85" i="4"/>
  <c r="F98" i="4"/>
  <c r="H98" i="4"/>
  <c r="F108" i="4"/>
  <c r="H108" i="4"/>
  <c r="D109" i="4"/>
  <c r="J109" i="4" s="1"/>
  <c r="F118" i="4"/>
  <c r="J118" i="4" s="1"/>
  <c r="H118" i="4"/>
  <c r="J119" i="4"/>
  <c r="K126" i="4"/>
  <c r="L126" i="4" s="1"/>
  <c r="M126" i="4" s="1"/>
  <c r="N126" i="4" s="1"/>
  <c r="L121" i="4"/>
  <c r="M121" i="4" s="1"/>
  <c r="N121" i="4" s="1"/>
  <c r="F126" i="4"/>
  <c r="F128" i="4"/>
  <c r="C131" i="4"/>
  <c r="H131" i="4" s="1"/>
  <c r="H128" i="4"/>
  <c r="D128" i="4"/>
  <c r="L142" i="4"/>
  <c r="M142" i="4" s="1"/>
  <c r="N142" i="4" s="1"/>
  <c r="D144" i="4"/>
  <c r="J144" i="4" s="1"/>
  <c r="H144" i="4"/>
  <c r="K150" i="4"/>
  <c r="K157" i="4"/>
  <c r="L157" i="4" s="1"/>
  <c r="M157" i="4" s="1"/>
  <c r="N157" i="4" s="1"/>
  <c r="L151" i="4"/>
  <c r="M151" i="4" s="1"/>
  <c r="N151" i="4" s="1"/>
  <c r="J154" i="4"/>
  <c r="J161" i="4"/>
  <c r="H164" i="4"/>
  <c r="F164" i="4"/>
  <c r="D164" i="4"/>
  <c r="J169" i="4"/>
  <c r="H173" i="4"/>
  <c r="F173" i="4"/>
  <c r="J176" i="4"/>
  <c r="F179" i="4"/>
  <c r="H179" i="4"/>
  <c r="D179" i="4"/>
  <c r="J179" i="4" s="1"/>
  <c r="D185" i="4"/>
  <c r="J185" i="4" s="1"/>
  <c r="H185" i="4"/>
  <c r="F198" i="4"/>
  <c r="H198" i="4"/>
  <c r="D198" i="4"/>
  <c r="F207" i="4"/>
  <c r="H207" i="4"/>
  <c r="J207" i="4" s="1"/>
  <c r="J208" i="4"/>
  <c r="L216" i="4"/>
  <c r="M216" i="4" s="1"/>
  <c r="N216" i="4" s="1"/>
  <c r="J219" i="4"/>
  <c r="F222" i="4"/>
  <c r="H222" i="4"/>
  <c r="J222" i="4" s="1"/>
  <c r="J223" i="4"/>
  <c r="F226" i="4"/>
  <c r="H226" i="4"/>
  <c r="D226" i="4"/>
  <c r="J226" i="4" s="1"/>
  <c r="D227" i="4"/>
  <c r="H236" i="4"/>
  <c r="F236" i="4"/>
  <c r="J236" i="4" s="1"/>
  <c r="L237" i="4"/>
  <c r="M237" i="4" s="1"/>
  <c r="N237" i="4" s="1"/>
  <c r="F237" i="4"/>
  <c r="D237" i="4"/>
  <c r="H237" i="4"/>
  <c r="J238" i="4"/>
  <c r="L245" i="4"/>
  <c r="M245" i="4" s="1"/>
  <c r="N245" i="4" s="1"/>
  <c r="D248" i="4"/>
  <c r="K257" i="4"/>
  <c r="L257" i="4" s="1"/>
  <c r="M257" i="4" s="1"/>
  <c r="N257" i="4" s="1"/>
  <c r="L249" i="4"/>
  <c r="M249" i="4" s="1"/>
  <c r="N249" i="4" s="1"/>
  <c r="H259" i="4"/>
  <c r="F259" i="4"/>
  <c r="L260" i="4"/>
  <c r="M260" i="4" s="1"/>
  <c r="N260" i="4" s="1"/>
  <c r="F260" i="4"/>
  <c r="D260" i="4"/>
  <c r="H260" i="4"/>
  <c r="J261" i="4"/>
  <c r="J272" i="4"/>
  <c r="L281" i="4"/>
  <c r="M281" i="4" s="1"/>
  <c r="N281" i="4" s="1"/>
  <c r="F281" i="4"/>
  <c r="D281" i="4"/>
  <c r="C288" i="4"/>
  <c r="H281" i="4"/>
  <c r="J282" i="4"/>
  <c r="F288" i="4"/>
  <c r="L307" i="4"/>
  <c r="M307" i="4" s="1"/>
  <c r="N307" i="4" s="1"/>
  <c r="K319" i="4"/>
  <c r="L319" i="4" s="1"/>
  <c r="M319" i="4" s="1"/>
  <c r="N319" i="4" s="1"/>
  <c r="J316" i="4"/>
  <c r="H317" i="4"/>
  <c r="F317" i="4"/>
  <c r="D317" i="4"/>
  <c r="L323" i="4"/>
  <c r="M323" i="4" s="1"/>
  <c r="N323" i="4" s="1"/>
  <c r="F323" i="4"/>
  <c r="D323" i="4"/>
  <c r="J323" i="4" s="1"/>
  <c r="F330" i="4"/>
  <c r="L333" i="4"/>
  <c r="M333" i="4" s="1"/>
  <c r="N333" i="4" s="1"/>
  <c r="F333" i="4"/>
  <c r="D333" i="4"/>
  <c r="J333" i="4" s="1"/>
  <c r="K341" i="4"/>
  <c r="L341" i="4" s="1"/>
  <c r="M341" i="4" s="1"/>
  <c r="N341" i="4" s="1"/>
  <c r="J340" i="4"/>
  <c r="F360" i="4"/>
  <c r="H375" i="4"/>
  <c r="F397" i="4"/>
  <c r="K402" i="4"/>
  <c r="L402" i="4" s="1"/>
  <c r="M402" i="4" s="1"/>
  <c r="N402" i="4" s="1"/>
  <c r="L400" i="4"/>
  <c r="M400" i="4" s="1"/>
  <c r="N400" i="4" s="1"/>
  <c r="H402" i="4"/>
  <c r="D408" i="4"/>
  <c r="D422" i="4"/>
  <c r="J422" i="4" s="1"/>
  <c r="F467" i="4"/>
  <c r="K475" i="4"/>
  <c r="L470" i="4"/>
  <c r="M470" i="4" s="1"/>
  <c r="N470" i="4" s="1"/>
  <c r="F482" i="4"/>
  <c r="C490" i="4"/>
  <c r="H482" i="4"/>
  <c r="D482" i="4"/>
  <c r="D492" i="4"/>
  <c r="J492" i="4" s="1"/>
  <c r="H492" i="4"/>
  <c r="L492" i="4"/>
  <c r="M492" i="4" s="1"/>
  <c r="N492" i="4" s="1"/>
  <c r="F492" i="4"/>
  <c r="H494" i="4"/>
  <c r="F494" i="4"/>
  <c r="D494" i="4"/>
  <c r="D506" i="4"/>
  <c r="H506" i="4"/>
  <c r="L506" i="4"/>
  <c r="M506" i="4" s="1"/>
  <c r="N506" i="4" s="1"/>
  <c r="F506" i="4"/>
  <c r="H530" i="4"/>
  <c r="J568" i="4"/>
  <c r="L584" i="4"/>
  <c r="M584" i="4" s="1"/>
  <c r="N584" i="4" s="1"/>
  <c r="K591" i="4"/>
  <c r="L610" i="4"/>
  <c r="M610" i="4" s="1"/>
  <c r="N610" i="4" s="1"/>
  <c r="L617" i="4"/>
  <c r="M617" i="4" s="1"/>
  <c r="N617" i="4" s="1"/>
  <c r="K620" i="4"/>
  <c r="J621" i="4"/>
  <c r="K624" i="4"/>
  <c r="L624" i="4" s="1"/>
  <c r="M624" i="4" s="1"/>
  <c r="N624" i="4" s="1"/>
  <c r="J628" i="4"/>
  <c r="F630" i="4"/>
  <c r="C633" i="4"/>
  <c r="D633" i="4" s="1"/>
  <c r="H630" i="4"/>
  <c r="D630" i="4"/>
  <c r="L643" i="4"/>
  <c r="M643" i="4" s="1"/>
  <c r="N643" i="4" s="1"/>
  <c r="F643" i="4"/>
  <c r="D643" i="4"/>
  <c r="H643" i="4"/>
  <c r="D655" i="4"/>
  <c r="H655" i="4"/>
  <c r="F655" i="4"/>
  <c r="L655" i="4"/>
  <c r="M655" i="4" s="1"/>
  <c r="N655" i="4" s="1"/>
  <c r="L663" i="4"/>
  <c r="M663" i="4" s="1"/>
  <c r="N663" i="4" s="1"/>
  <c r="L668" i="4"/>
  <c r="M668" i="4" s="1"/>
  <c r="N668" i="4" s="1"/>
  <c r="L688" i="4"/>
  <c r="M688" i="4" s="1"/>
  <c r="N688" i="4" s="1"/>
  <c r="H711" i="4"/>
  <c r="F711" i="4"/>
  <c r="D711" i="4"/>
  <c r="J721" i="4"/>
  <c r="K743" i="4"/>
  <c r="L743" i="4" s="1"/>
  <c r="M743" i="4" s="1"/>
  <c r="N743" i="4" s="1"/>
  <c r="L740" i="4"/>
  <c r="M740" i="4" s="1"/>
  <c r="N740" i="4" s="1"/>
  <c r="H746" i="4"/>
  <c r="C748" i="4"/>
  <c r="F748" i="4" s="1"/>
  <c r="F746" i="4"/>
  <c r="D746" i="4"/>
  <c r="K770" i="4"/>
  <c r="K775" i="4"/>
  <c r="L775" i="4" s="1"/>
  <c r="M775" i="4" s="1"/>
  <c r="N775" i="4" s="1"/>
  <c r="L772" i="4"/>
  <c r="M772" i="4" s="1"/>
  <c r="N772" i="4" s="1"/>
  <c r="F808" i="4"/>
  <c r="H808" i="4"/>
  <c r="D808" i="4"/>
  <c r="J808" i="4" s="1"/>
  <c r="K822" i="4"/>
  <c r="K837" i="4"/>
  <c r="L837" i="4" s="1"/>
  <c r="M837" i="4" s="1"/>
  <c r="N837" i="4" s="1"/>
  <c r="L835" i="4"/>
  <c r="M835" i="4" s="1"/>
  <c r="N835" i="4" s="1"/>
  <c r="J851" i="4"/>
  <c r="L901" i="4"/>
  <c r="M901" i="4" s="1"/>
  <c r="N901" i="4" s="1"/>
  <c r="D907" i="4"/>
  <c r="J907" i="4" s="1"/>
  <c r="H907" i="4"/>
  <c r="J992" i="4"/>
  <c r="J1142" i="4"/>
  <c r="H1159" i="4"/>
  <c r="L924" i="3"/>
  <c r="M924" i="3" s="1"/>
  <c r="N924" i="3" s="1"/>
  <c r="L939" i="3"/>
  <c r="M939" i="3" s="1"/>
  <c r="N939" i="3" s="1"/>
  <c r="D940" i="3"/>
  <c r="L970" i="3"/>
  <c r="M970" i="3" s="1"/>
  <c r="N970" i="3" s="1"/>
  <c r="J972" i="3"/>
  <c r="L980" i="3"/>
  <c r="M980" i="3" s="1"/>
  <c r="N980" i="3" s="1"/>
  <c r="J982" i="3"/>
  <c r="L989" i="3"/>
  <c r="M989" i="3" s="1"/>
  <c r="N989" i="3" s="1"/>
  <c r="J991" i="3"/>
  <c r="J1011" i="3"/>
  <c r="J1017" i="3"/>
  <c r="J1019" i="3"/>
  <c r="J1021" i="3"/>
  <c r="L1025" i="3"/>
  <c r="M1025" i="3" s="1"/>
  <c r="N1025" i="3" s="1"/>
  <c r="J1027" i="3"/>
  <c r="L1034" i="3"/>
  <c r="M1034" i="3" s="1"/>
  <c r="N1034" i="3" s="1"/>
  <c r="J1036" i="3"/>
  <c r="L1043" i="3"/>
  <c r="M1043" i="3" s="1"/>
  <c r="N1043" i="3" s="1"/>
  <c r="J1045" i="3"/>
  <c r="J1060" i="3"/>
  <c r="H1063" i="3"/>
  <c r="J1084" i="3"/>
  <c r="L1100" i="3"/>
  <c r="M1100" i="3" s="1"/>
  <c r="N1100" i="3" s="1"/>
  <c r="J1102" i="3"/>
  <c r="L1118" i="3"/>
  <c r="M1118" i="3" s="1"/>
  <c r="N1118" i="3" s="1"/>
  <c r="J1120" i="3"/>
  <c r="H1123" i="3"/>
  <c r="J1139" i="3"/>
  <c r="C1152" i="3"/>
  <c r="F1152" i="3" s="1"/>
  <c r="H1145" i="3"/>
  <c r="K1152" i="3"/>
  <c r="L1152" i="3" s="1"/>
  <c r="M1152" i="3" s="1"/>
  <c r="N1152" i="3" s="1"/>
  <c r="L1150" i="3"/>
  <c r="M1150" i="3" s="1"/>
  <c r="N1150" i="3" s="1"/>
  <c r="L1159" i="3"/>
  <c r="M1159" i="3" s="1"/>
  <c r="N1159" i="3" s="1"/>
  <c r="L1168" i="3"/>
  <c r="M1168" i="3" s="1"/>
  <c r="N1168" i="3" s="1"/>
  <c r="L1177" i="3"/>
  <c r="M1177" i="3" s="1"/>
  <c r="N1177" i="3" s="1"/>
  <c r="L1186" i="3"/>
  <c r="M1186" i="3" s="1"/>
  <c r="N1186" i="3" s="1"/>
  <c r="L1195" i="3"/>
  <c r="M1195" i="3" s="1"/>
  <c r="N1195" i="3" s="1"/>
  <c r="D1196" i="3"/>
  <c r="C1202" i="3"/>
  <c r="D1197" i="3"/>
  <c r="J1197" i="3" s="1"/>
  <c r="K1202" i="3"/>
  <c r="J1203" i="3"/>
  <c r="L1214" i="3"/>
  <c r="M1214" i="3" s="1"/>
  <c r="N1214" i="3" s="1"/>
  <c r="J1216" i="3"/>
  <c r="J1226" i="3"/>
  <c r="L1242" i="3"/>
  <c r="M1242" i="3" s="1"/>
  <c r="N1242" i="3" s="1"/>
  <c r="J1245" i="3"/>
  <c r="H1246" i="3"/>
  <c r="F1246" i="3"/>
  <c r="J1246" i="3" s="1"/>
  <c r="J1248" i="3"/>
  <c r="L1252" i="3"/>
  <c r="M1252" i="3" s="1"/>
  <c r="N1252" i="3" s="1"/>
  <c r="F1252" i="3"/>
  <c r="D1252" i="3"/>
  <c r="F1255" i="3"/>
  <c r="H1255" i="3"/>
  <c r="J1255" i="3" s="1"/>
  <c r="J1256" i="3"/>
  <c r="F1259" i="3"/>
  <c r="H1259" i="3"/>
  <c r="D1259" i="3"/>
  <c r="J1259" i="3" s="1"/>
  <c r="D1260" i="3"/>
  <c r="D1270" i="3"/>
  <c r="H1270" i="3"/>
  <c r="J1275" i="3"/>
  <c r="F1280" i="3"/>
  <c r="C1286" i="3"/>
  <c r="F1286" i="3" s="1"/>
  <c r="D1281" i="3"/>
  <c r="H1281" i="3"/>
  <c r="L1281" i="3"/>
  <c r="M1281" i="3" s="1"/>
  <c r="N1281" i="3" s="1"/>
  <c r="F1281" i="3"/>
  <c r="J1288" i="3"/>
  <c r="H1292" i="3"/>
  <c r="J1292" i="3" s="1"/>
  <c r="F1292" i="3"/>
  <c r="F5" i="4"/>
  <c r="C8" i="4"/>
  <c r="D8" i="4" s="1"/>
  <c r="H5" i="4"/>
  <c r="D5" i="4"/>
  <c r="L29" i="4"/>
  <c r="M29" i="4" s="1"/>
  <c r="N29" i="4" s="1"/>
  <c r="C36" i="4"/>
  <c r="D31" i="4"/>
  <c r="H31" i="4"/>
  <c r="L47" i="4"/>
  <c r="M47" i="4" s="1"/>
  <c r="N47" i="4" s="1"/>
  <c r="F48" i="4"/>
  <c r="L52" i="4"/>
  <c r="M52" i="4" s="1"/>
  <c r="N52" i="4" s="1"/>
  <c r="H59" i="4"/>
  <c r="L62" i="4"/>
  <c r="M62" i="4" s="1"/>
  <c r="N62" i="4" s="1"/>
  <c r="L73" i="4"/>
  <c r="M73" i="4" s="1"/>
  <c r="N73" i="4" s="1"/>
  <c r="J76" i="4"/>
  <c r="J83" i="4"/>
  <c r="K89" i="4"/>
  <c r="L89" i="4" s="1"/>
  <c r="M89" i="4" s="1"/>
  <c r="N89" i="4" s="1"/>
  <c r="J92" i="4"/>
  <c r="H97" i="4"/>
  <c r="C99" i="4"/>
  <c r="F99" i="4" s="1"/>
  <c r="F97" i="4"/>
  <c r="D97" i="4"/>
  <c r="J98" i="4"/>
  <c r="J102" i="4"/>
  <c r="H107" i="4"/>
  <c r="C109" i="4"/>
  <c r="F109" i="4" s="1"/>
  <c r="F107" i="4"/>
  <c r="D107" i="4"/>
  <c r="J107" i="4" s="1"/>
  <c r="J108" i="4"/>
  <c r="J112" i="4"/>
  <c r="H117" i="4"/>
  <c r="F117" i="4"/>
  <c r="D117" i="4"/>
  <c r="H122" i="4"/>
  <c r="F122" i="4"/>
  <c r="J122" i="4" s="1"/>
  <c r="L136" i="4"/>
  <c r="M136" i="4" s="1"/>
  <c r="N136" i="4" s="1"/>
  <c r="F137" i="4"/>
  <c r="J137" i="4" s="1"/>
  <c r="L141" i="4"/>
  <c r="M141" i="4" s="1"/>
  <c r="N141" i="4" s="1"/>
  <c r="F152" i="4"/>
  <c r="H152" i="4"/>
  <c r="J153" i="4"/>
  <c r="F156" i="4"/>
  <c r="H156" i="4"/>
  <c r="D156" i="4"/>
  <c r="D157" i="4"/>
  <c r="L165" i="4"/>
  <c r="M165" i="4" s="1"/>
  <c r="N165" i="4" s="1"/>
  <c r="D167" i="4"/>
  <c r="C175" i="4"/>
  <c r="F175" i="4" s="1"/>
  <c r="H167" i="4"/>
  <c r="J173" i="4"/>
  <c r="J174" i="4"/>
  <c r="C190" i="4"/>
  <c r="F184" i="4"/>
  <c r="H184" i="4"/>
  <c r="D184" i="4"/>
  <c r="K197" i="4"/>
  <c r="L193" i="4"/>
  <c r="M193" i="4" s="1"/>
  <c r="N193" i="4" s="1"/>
  <c r="J196" i="4"/>
  <c r="D203" i="4"/>
  <c r="H203" i="4"/>
  <c r="L203" i="4"/>
  <c r="M203" i="4" s="1"/>
  <c r="N203" i="4" s="1"/>
  <c r="F203" i="4"/>
  <c r="H206" i="4"/>
  <c r="F206" i="4"/>
  <c r="C210" i="4"/>
  <c r="F210" i="4" s="1"/>
  <c r="D206" i="4"/>
  <c r="J206" i="4" s="1"/>
  <c r="K215" i="4"/>
  <c r="L215" i="4" s="1"/>
  <c r="M215" i="4" s="1"/>
  <c r="N215" i="4" s="1"/>
  <c r="F217" i="4"/>
  <c r="J217" i="4" s="1"/>
  <c r="H217" i="4"/>
  <c r="J218" i="4"/>
  <c r="F227" i="4"/>
  <c r="C234" i="4"/>
  <c r="D234" i="4" s="1"/>
  <c r="D228" i="4"/>
  <c r="H228" i="4"/>
  <c r="L228" i="4"/>
  <c r="M228" i="4" s="1"/>
  <c r="N228" i="4" s="1"/>
  <c r="F228" i="4"/>
  <c r="K234" i="4"/>
  <c r="L229" i="4"/>
  <c r="M229" i="4" s="1"/>
  <c r="N229" i="4" s="1"/>
  <c r="H234" i="4"/>
  <c r="F248" i="4"/>
  <c r="L251" i="4"/>
  <c r="M251" i="4" s="1"/>
  <c r="N251" i="4" s="1"/>
  <c r="F251" i="4"/>
  <c r="D251" i="4"/>
  <c r="H257" i="4"/>
  <c r="J259" i="4"/>
  <c r="H265" i="4"/>
  <c r="H275" i="4"/>
  <c r="F275" i="4"/>
  <c r="D275" i="4"/>
  <c r="J275" i="4" s="1"/>
  <c r="F280" i="4"/>
  <c r="H293" i="4"/>
  <c r="F293" i="4"/>
  <c r="D293" i="4"/>
  <c r="J293" i="4" s="1"/>
  <c r="J310" i="4"/>
  <c r="C330" i="4"/>
  <c r="H330" i="4"/>
  <c r="D351" i="4"/>
  <c r="J351" i="4" s="1"/>
  <c r="H351" i="4"/>
  <c r="L348" i="4"/>
  <c r="M348" i="4" s="1"/>
  <c r="N348" i="4" s="1"/>
  <c r="F348" i="4"/>
  <c r="D348" i="4"/>
  <c r="J348" i="4" s="1"/>
  <c r="H357" i="4"/>
  <c r="F357" i="4"/>
  <c r="J357" i="4" s="1"/>
  <c r="L358" i="4"/>
  <c r="M358" i="4" s="1"/>
  <c r="N358" i="4" s="1"/>
  <c r="F358" i="4"/>
  <c r="D358" i="4"/>
  <c r="H358" i="4"/>
  <c r="J359" i="4"/>
  <c r="L381" i="4"/>
  <c r="M381" i="4" s="1"/>
  <c r="N381" i="4" s="1"/>
  <c r="C392" i="4"/>
  <c r="F392" i="4" s="1"/>
  <c r="H397" i="4"/>
  <c r="L416" i="4"/>
  <c r="M416" i="4" s="1"/>
  <c r="N416" i="4" s="1"/>
  <c r="L429" i="4"/>
  <c r="M429" i="4" s="1"/>
  <c r="N429" i="4" s="1"/>
  <c r="C441" i="4"/>
  <c r="D436" i="4"/>
  <c r="H436" i="4"/>
  <c r="F436" i="4"/>
  <c r="D469" i="4"/>
  <c r="J469" i="4" s="1"/>
  <c r="H469" i="4"/>
  <c r="L469" i="4"/>
  <c r="M469" i="4" s="1"/>
  <c r="N469" i="4" s="1"/>
  <c r="F469" i="4"/>
  <c r="C475" i="4"/>
  <c r="H475" i="4" s="1"/>
  <c r="H471" i="4"/>
  <c r="F471" i="4"/>
  <c r="D471" i="4"/>
  <c r="J471" i="4" s="1"/>
  <c r="J499" i="4"/>
  <c r="H527" i="4"/>
  <c r="F527" i="4"/>
  <c r="L527" i="4"/>
  <c r="M527" i="4" s="1"/>
  <c r="N527" i="4" s="1"/>
  <c r="F547" i="4"/>
  <c r="C555" i="4"/>
  <c r="H547" i="4"/>
  <c r="D547" i="4"/>
  <c r="J547" i="4" s="1"/>
  <c r="H559" i="4"/>
  <c r="F559" i="4"/>
  <c r="L559" i="4"/>
  <c r="M559" i="4" s="1"/>
  <c r="N559" i="4" s="1"/>
  <c r="H592" i="4"/>
  <c r="C598" i="4"/>
  <c r="F598" i="4" s="1"/>
  <c r="F592" i="4"/>
  <c r="J592" i="4" s="1"/>
  <c r="L592" i="4"/>
  <c r="M592" i="4" s="1"/>
  <c r="N592" i="4" s="1"/>
  <c r="H596" i="4"/>
  <c r="F596" i="4"/>
  <c r="D596" i="4"/>
  <c r="D603" i="4"/>
  <c r="H603" i="4"/>
  <c r="L603" i="4"/>
  <c r="M603" i="4" s="1"/>
  <c r="N603" i="4" s="1"/>
  <c r="F603" i="4"/>
  <c r="D608" i="4"/>
  <c r="H608" i="4"/>
  <c r="L608" i="4"/>
  <c r="M608" i="4" s="1"/>
  <c r="N608" i="4" s="1"/>
  <c r="J612" i="4"/>
  <c r="J615" i="4"/>
  <c r="D618" i="4"/>
  <c r="J618" i="4" s="1"/>
  <c r="H618" i="4"/>
  <c r="F618" i="4"/>
  <c r="L633" i="4"/>
  <c r="M633" i="4" s="1"/>
  <c r="N633" i="4" s="1"/>
  <c r="J641" i="4"/>
  <c r="H642" i="4"/>
  <c r="C644" i="4"/>
  <c r="F644" i="4" s="1"/>
  <c r="F642" i="4"/>
  <c r="D642" i="4"/>
  <c r="H672" i="4"/>
  <c r="F672" i="4"/>
  <c r="D672" i="4"/>
  <c r="C673" i="4"/>
  <c r="L683" i="4"/>
  <c r="M683" i="4" s="1"/>
  <c r="N683" i="4" s="1"/>
  <c r="H692" i="4"/>
  <c r="F692" i="4"/>
  <c r="D692" i="4"/>
  <c r="J692" i="4" s="1"/>
  <c r="L747" i="4"/>
  <c r="M747" i="4" s="1"/>
  <c r="N747" i="4" s="1"/>
  <c r="K748" i="4"/>
  <c r="F813" i="4"/>
  <c r="H813" i="4"/>
  <c r="D813" i="4"/>
  <c r="K893" i="4"/>
  <c r="K897" i="4"/>
  <c r="L895" i="4"/>
  <c r="M895" i="4" s="1"/>
  <c r="N895" i="4" s="1"/>
  <c r="L1016" i="4"/>
  <c r="M1016" i="4" s="1"/>
  <c r="N1016" i="4" s="1"/>
  <c r="K1020" i="4"/>
  <c r="L1020" i="4" s="1"/>
  <c r="M1020" i="4" s="1"/>
  <c r="N1020" i="4" s="1"/>
  <c r="D1109" i="4"/>
  <c r="H1109" i="4"/>
  <c r="F1109" i="4"/>
  <c r="L1109" i="4"/>
  <c r="M1109" i="4" s="1"/>
  <c r="N1109" i="4" s="1"/>
  <c r="K1159" i="4"/>
  <c r="L1156" i="4"/>
  <c r="M1156" i="4" s="1"/>
  <c r="N1156" i="4" s="1"/>
  <c r="J1262" i="3"/>
  <c r="C1273" i="3"/>
  <c r="J1282" i="3"/>
  <c r="L1289" i="3"/>
  <c r="M1289" i="3" s="1"/>
  <c r="N1289" i="3" s="1"/>
  <c r="J1291" i="3"/>
  <c r="C1302" i="3"/>
  <c r="H1302" i="3" s="1"/>
  <c r="F1294" i="3"/>
  <c r="J1294" i="3" s="1"/>
  <c r="K1302" i="3"/>
  <c r="L1302" i="3" s="1"/>
  <c r="M1302" i="3" s="1"/>
  <c r="N1302" i="3" s="1"/>
  <c r="L1294" i="3"/>
  <c r="M1294" i="3" s="1"/>
  <c r="N1294" i="3" s="1"/>
  <c r="J1296" i="3"/>
  <c r="L34" i="4"/>
  <c r="M34" i="4" s="1"/>
  <c r="N34" i="4" s="1"/>
  <c r="F42" i="4"/>
  <c r="L58" i="4"/>
  <c r="M58" i="4" s="1"/>
  <c r="N58" i="4" s="1"/>
  <c r="D59" i="4"/>
  <c r="C65" i="4"/>
  <c r="F65" i="4" s="1"/>
  <c r="D60" i="4"/>
  <c r="J60" i="4" s="1"/>
  <c r="K65" i="4"/>
  <c r="J66" i="4"/>
  <c r="H69" i="4"/>
  <c r="J81" i="4"/>
  <c r="L93" i="4"/>
  <c r="M93" i="4" s="1"/>
  <c r="N93" i="4" s="1"/>
  <c r="D94" i="4"/>
  <c r="L103" i="4"/>
  <c r="M103" i="4" s="1"/>
  <c r="N103" i="4" s="1"/>
  <c r="L113" i="4"/>
  <c r="M113" i="4" s="1"/>
  <c r="N113" i="4" s="1"/>
  <c r="D114" i="4"/>
  <c r="C120" i="4"/>
  <c r="F120" i="4" s="1"/>
  <c r="D115" i="4"/>
  <c r="J115" i="4" s="1"/>
  <c r="K120" i="4"/>
  <c r="J121" i="4"/>
  <c r="F131" i="4"/>
  <c r="L147" i="4"/>
  <c r="M147" i="4" s="1"/>
  <c r="N147" i="4" s="1"/>
  <c r="J149" i="4"/>
  <c r="J159" i="4"/>
  <c r="L170" i="4"/>
  <c r="M170" i="4" s="1"/>
  <c r="N170" i="4" s="1"/>
  <c r="J172" i="4"/>
  <c r="H175" i="4"/>
  <c r="C183" i="4"/>
  <c r="L188" i="4"/>
  <c r="M188" i="4" s="1"/>
  <c r="N188" i="4" s="1"/>
  <c r="C197" i="4"/>
  <c r="L202" i="4"/>
  <c r="M202" i="4" s="1"/>
  <c r="N202" i="4" s="1"/>
  <c r="J204" i="4"/>
  <c r="L212" i="4"/>
  <c r="M212" i="4" s="1"/>
  <c r="N212" i="4" s="1"/>
  <c r="J214" i="4"/>
  <c r="J229" i="4"/>
  <c r="H231" i="4"/>
  <c r="F231" i="4"/>
  <c r="J231" i="4" s="1"/>
  <c r="J233" i="4"/>
  <c r="K242" i="4"/>
  <c r="L242" i="4" s="1"/>
  <c r="M242" i="4" s="1"/>
  <c r="N242" i="4" s="1"/>
  <c r="L240" i="4"/>
  <c r="M240" i="4" s="1"/>
  <c r="N240" i="4" s="1"/>
  <c r="D242" i="4"/>
  <c r="J243" i="4"/>
  <c r="L246" i="4"/>
  <c r="M246" i="4" s="1"/>
  <c r="N246" i="4" s="1"/>
  <c r="F246" i="4"/>
  <c r="D246" i="4"/>
  <c r="C257" i="4"/>
  <c r="D257" i="4" s="1"/>
  <c r="L250" i="4"/>
  <c r="M250" i="4" s="1"/>
  <c r="N250" i="4" s="1"/>
  <c r="J253" i="4"/>
  <c r="H254" i="4"/>
  <c r="F254" i="4"/>
  <c r="J256" i="4"/>
  <c r="F257" i="4"/>
  <c r="K265" i="4"/>
  <c r="L265" i="4" s="1"/>
  <c r="M265" i="4" s="1"/>
  <c r="N265" i="4" s="1"/>
  <c r="L263" i="4"/>
  <c r="M263" i="4" s="1"/>
  <c r="N263" i="4" s="1"/>
  <c r="D265" i="4"/>
  <c r="J265" i="4" s="1"/>
  <c r="J273" i="4"/>
  <c r="L276" i="4"/>
  <c r="M276" i="4" s="1"/>
  <c r="N276" i="4" s="1"/>
  <c r="F276" i="4"/>
  <c r="D276" i="4"/>
  <c r="J276" i="4" s="1"/>
  <c r="D280" i="4"/>
  <c r="J280" i="4" s="1"/>
  <c r="L284" i="4"/>
  <c r="M284" i="4" s="1"/>
  <c r="N284" i="4" s="1"/>
  <c r="J287" i="4"/>
  <c r="C296" i="4"/>
  <c r="H296" i="4" s="1"/>
  <c r="H289" i="4"/>
  <c r="F289" i="4"/>
  <c r="J291" i="4"/>
  <c r="L294" i="4"/>
  <c r="M294" i="4" s="1"/>
  <c r="N294" i="4" s="1"/>
  <c r="F294" i="4"/>
  <c r="D294" i="4"/>
  <c r="L298" i="4"/>
  <c r="M298" i="4" s="1"/>
  <c r="N298" i="4" s="1"/>
  <c r="J301" i="4"/>
  <c r="H302" i="4"/>
  <c r="F302" i="4"/>
  <c r="K309" i="4"/>
  <c r="J305" i="4"/>
  <c r="L308" i="4"/>
  <c r="M308" i="4" s="1"/>
  <c r="N308" i="4" s="1"/>
  <c r="F308" i="4"/>
  <c r="D308" i="4"/>
  <c r="L312" i="4"/>
  <c r="M312" i="4" s="1"/>
  <c r="N312" i="4" s="1"/>
  <c r="D314" i="4"/>
  <c r="J314" i="4" s="1"/>
  <c r="J315" i="4"/>
  <c r="L318" i="4"/>
  <c r="M318" i="4" s="1"/>
  <c r="N318" i="4" s="1"/>
  <c r="F318" i="4"/>
  <c r="D318" i="4"/>
  <c r="J318" i="4" s="1"/>
  <c r="C325" i="4"/>
  <c r="L322" i="4"/>
  <c r="M322" i="4" s="1"/>
  <c r="N322" i="4" s="1"/>
  <c r="L328" i="4"/>
  <c r="M328" i="4" s="1"/>
  <c r="N328" i="4" s="1"/>
  <c r="F328" i="4"/>
  <c r="D328" i="4"/>
  <c r="C335" i="4"/>
  <c r="L332" i="4"/>
  <c r="M332" i="4" s="1"/>
  <c r="N332" i="4" s="1"/>
  <c r="L338" i="4"/>
  <c r="M338" i="4" s="1"/>
  <c r="N338" i="4" s="1"/>
  <c r="F338" i="4"/>
  <c r="D338" i="4"/>
  <c r="L347" i="4"/>
  <c r="M347" i="4" s="1"/>
  <c r="N347" i="4" s="1"/>
  <c r="J350" i="4"/>
  <c r="C355" i="4"/>
  <c r="D355" i="4" s="1"/>
  <c r="H352" i="4"/>
  <c r="F352" i="4"/>
  <c r="J352" i="4" s="1"/>
  <c r="J354" i="4"/>
  <c r="F355" i="4"/>
  <c r="K360" i="4"/>
  <c r="L360" i="4" s="1"/>
  <c r="M360" i="4" s="1"/>
  <c r="N360" i="4" s="1"/>
  <c r="J371" i="4"/>
  <c r="H372" i="4"/>
  <c r="F372" i="4"/>
  <c r="J374" i="4"/>
  <c r="F375" i="4"/>
  <c r="J375" i="4" s="1"/>
  <c r="F381" i="4"/>
  <c r="L382" i="4"/>
  <c r="M382" i="4" s="1"/>
  <c r="N382" i="4" s="1"/>
  <c r="J385" i="4"/>
  <c r="H386" i="4"/>
  <c r="F386" i="4"/>
  <c r="J389" i="4"/>
  <c r="H392" i="4"/>
  <c r="L393" i="4"/>
  <c r="M393" i="4" s="1"/>
  <c r="N393" i="4" s="1"/>
  <c r="F393" i="4"/>
  <c r="D393" i="4"/>
  <c r="D397" i="4"/>
  <c r="J397" i="4" s="1"/>
  <c r="L401" i="4"/>
  <c r="M401" i="4" s="1"/>
  <c r="N401" i="4" s="1"/>
  <c r="J405" i="4"/>
  <c r="H406" i="4"/>
  <c r="F406" i="4"/>
  <c r="J406" i="4" s="1"/>
  <c r="L415" i="4"/>
  <c r="M415" i="4" s="1"/>
  <c r="N415" i="4" s="1"/>
  <c r="J419" i="4"/>
  <c r="H420" i="4"/>
  <c r="F420" i="4"/>
  <c r="J420" i="4" s="1"/>
  <c r="F429" i="4"/>
  <c r="L433" i="4"/>
  <c r="M433" i="4" s="1"/>
  <c r="N433" i="4" s="1"/>
  <c r="L444" i="4"/>
  <c r="M444" i="4" s="1"/>
  <c r="N444" i="4" s="1"/>
  <c r="H448" i="4"/>
  <c r="F448" i="4"/>
  <c r="J448" i="4" s="1"/>
  <c r="C453" i="4"/>
  <c r="F458" i="4"/>
  <c r="H458" i="4"/>
  <c r="J458" i="4" s="1"/>
  <c r="D459" i="4"/>
  <c r="D464" i="4"/>
  <c r="H464" i="4"/>
  <c r="L464" i="4"/>
  <c r="M464" i="4" s="1"/>
  <c r="N464" i="4" s="1"/>
  <c r="F464" i="4"/>
  <c r="J472" i="4"/>
  <c r="L477" i="4"/>
  <c r="M477" i="4" s="1"/>
  <c r="N477" i="4" s="1"/>
  <c r="J480" i="4"/>
  <c r="D487" i="4"/>
  <c r="J487" i="4" s="1"/>
  <c r="H487" i="4"/>
  <c r="L487" i="4"/>
  <c r="M487" i="4" s="1"/>
  <c r="N487" i="4" s="1"/>
  <c r="F487" i="4"/>
  <c r="J495" i="4"/>
  <c r="H508" i="4"/>
  <c r="F508" i="4"/>
  <c r="J508" i="4" s="1"/>
  <c r="F514" i="4"/>
  <c r="H514" i="4"/>
  <c r="D514" i="4"/>
  <c r="J514" i="4" s="1"/>
  <c r="F519" i="4"/>
  <c r="H519" i="4"/>
  <c r="J520" i="4"/>
  <c r="F523" i="4"/>
  <c r="H523" i="4"/>
  <c r="D523" i="4"/>
  <c r="D524" i="4"/>
  <c r="D530" i="4"/>
  <c r="J530" i="4" s="1"/>
  <c r="D534" i="4"/>
  <c r="J534" i="4" s="1"/>
  <c r="H534" i="4"/>
  <c r="L534" i="4"/>
  <c r="M534" i="4" s="1"/>
  <c r="N534" i="4" s="1"/>
  <c r="F534" i="4"/>
  <c r="J540" i="4"/>
  <c r="D543" i="4"/>
  <c r="J543" i="4" s="1"/>
  <c r="H543" i="4"/>
  <c r="L547" i="4"/>
  <c r="M547" i="4" s="1"/>
  <c r="N547" i="4" s="1"/>
  <c r="K555" i="4"/>
  <c r="L555" i="4" s="1"/>
  <c r="M555" i="4" s="1"/>
  <c r="N555" i="4" s="1"/>
  <c r="J550" i="4"/>
  <c r="H554" i="4"/>
  <c r="F554" i="4"/>
  <c r="D562" i="4"/>
  <c r="D566" i="4"/>
  <c r="H566" i="4"/>
  <c r="L566" i="4"/>
  <c r="M566" i="4" s="1"/>
  <c r="N566" i="4" s="1"/>
  <c r="F566" i="4"/>
  <c r="J572" i="4"/>
  <c r="D575" i="4"/>
  <c r="H575" i="4"/>
  <c r="L578" i="4"/>
  <c r="M578" i="4" s="1"/>
  <c r="N578" i="4" s="1"/>
  <c r="J581" i="4"/>
  <c r="F584" i="4"/>
  <c r="C591" i="4"/>
  <c r="D591" i="4" s="1"/>
  <c r="H584" i="4"/>
  <c r="J584" i="4" s="1"/>
  <c r="J585" i="4"/>
  <c r="F588" i="4"/>
  <c r="H588" i="4"/>
  <c r="D588" i="4"/>
  <c r="J588" i="4" s="1"/>
  <c r="L597" i="4"/>
  <c r="M597" i="4" s="1"/>
  <c r="N597" i="4" s="1"/>
  <c r="C604" i="4"/>
  <c r="D599" i="4"/>
  <c r="J599" i="4" s="1"/>
  <c r="H599" i="4"/>
  <c r="F615" i="4"/>
  <c r="F617" i="4"/>
  <c r="C620" i="4"/>
  <c r="D620" i="4" s="1"/>
  <c r="H617" i="4"/>
  <c r="D617" i="4"/>
  <c r="J623" i="4"/>
  <c r="H677" i="4"/>
  <c r="F677" i="4"/>
  <c r="D677" i="4"/>
  <c r="J701" i="4"/>
  <c r="H731" i="4"/>
  <c r="F731" i="4"/>
  <c r="D731" i="4"/>
  <c r="J741" i="4"/>
  <c r="K752" i="4"/>
  <c r="L750" i="4"/>
  <c r="M750" i="4" s="1"/>
  <c r="N750" i="4" s="1"/>
  <c r="K756" i="4"/>
  <c r="J761" i="4"/>
  <c r="D771" i="4"/>
  <c r="J771" i="4" s="1"/>
  <c r="H771" i="4"/>
  <c r="C775" i="4"/>
  <c r="F771" i="4"/>
  <c r="F775" i="4"/>
  <c r="F788" i="4"/>
  <c r="C791" i="4"/>
  <c r="H788" i="4"/>
  <c r="D788" i="4"/>
  <c r="J788" i="4" s="1"/>
  <c r="K827" i="4"/>
  <c r="L825" i="4"/>
  <c r="M825" i="4" s="1"/>
  <c r="N825" i="4" s="1"/>
  <c r="D834" i="4"/>
  <c r="H834" i="4"/>
  <c r="L834" i="4"/>
  <c r="M834" i="4" s="1"/>
  <c r="N834" i="4" s="1"/>
  <c r="F834" i="4"/>
  <c r="H836" i="4"/>
  <c r="F836" i="4"/>
  <c r="D836" i="4"/>
  <c r="J836" i="4" s="1"/>
  <c r="L914" i="4"/>
  <c r="M914" i="4" s="1"/>
  <c r="N914" i="4" s="1"/>
  <c r="K917" i="4"/>
  <c r="D969" i="4"/>
  <c r="J969" i="4" s="1"/>
  <c r="H969" i="4"/>
  <c r="L969" i="4"/>
  <c r="M969" i="4" s="1"/>
  <c r="N969" i="4" s="1"/>
  <c r="F969" i="4"/>
  <c r="F972" i="4"/>
  <c r="F987" i="4"/>
  <c r="H987" i="4"/>
  <c r="D987" i="4"/>
  <c r="J987" i="4" s="1"/>
  <c r="D1007" i="4"/>
  <c r="J1007" i="4" s="1"/>
  <c r="H1007" i="4"/>
  <c r="F1007" i="4"/>
  <c r="L1007" i="4"/>
  <c r="M1007" i="4" s="1"/>
  <c r="N1007" i="4" s="1"/>
  <c r="C1009" i="4"/>
  <c r="H1009" i="4" s="1"/>
  <c r="K1052" i="4"/>
  <c r="L1050" i="4"/>
  <c r="M1050" i="4" s="1"/>
  <c r="N1050" i="4" s="1"/>
  <c r="D1054" i="4"/>
  <c r="J1054" i="4" s="1"/>
  <c r="H1054" i="4"/>
  <c r="F1054" i="4"/>
  <c r="L1054" i="4"/>
  <c r="M1054" i="4" s="1"/>
  <c r="N1054" i="4" s="1"/>
  <c r="F1098" i="4"/>
  <c r="H1098" i="4"/>
  <c r="D1098" i="4"/>
  <c r="J1253" i="3"/>
  <c r="L1264" i="3"/>
  <c r="M1264" i="3" s="1"/>
  <c r="N1264" i="3" s="1"/>
  <c r="J1266" i="3"/>
  <c r="L1284" i="3"/>
  <c r="M1284" i="3" s="1"/>
  <c r="N1284" i="3" s="1"/>
  <c r="C1293" i="3"/>
  <c r="L1293" i="3" s="1"/>
  <c r="M1293" i="3" s="1"/>
  <c r="N1293" i="3" s="1"/>
  <c r="L1298" i="3"/>
  <c r="M1298" i="3" s="1"/>
  <c r="N1298" i="3" s="1"/>
  <c r="J1300" i="3"/>
  <c r="K1301" i="3"/>
  <c r="L1301" i="3" s="1"/>
  <c r="M1301" i="3" s="1"/>
  <c r="N1301" i="3" s="1"/>
  <c r="E1302" i="3"/>
  <c r="D1302" i="3" s="1"/>
  <c r="L10" i="4"/>
  <c r="M10" i="4" s="1"/>
  <c r="N10" i="4" s="1"/>
  <c r="J12" i="4"/>
  <c r="L15" i="4"/>
  <c r="M15" i="4" s="1"/>
  <c r="N15" i="4" s="1"/>
  <c r="J17" i="4"/>
  <c r="L20" i="4"/>
  <c r="M20" i="4" s="1"/>
  <c r="N20" i="4" s="1"/>
  <c r="J22" i="4"/>
  <c r="L25" i="4"/>
  <c r="M25" i="4" s="1"/>
  <c r="N25" i="4" s="1"/>
  <c r="J27" i="4"/>
  <c r="C30" i="4"/>
  <c r="F30" i="4" s="1"/>
  <c r="L44" i="4"/>
  <c r="M44" i="4" s="1"/>
  <c r="N44" i="4" s="1"/>
  <c r="J46" i="4"/>
  <c r="L49" i="4"/>
  <c r="M49" i="4" s="1"/>
  <c r="N49" i="4" s="1"/>
  <c r="J51" i="4"/>
  <c r="C54" i="4"/>
  <c r="F54" i="4" s="1"/>
  <c r="H54" i="4"/>
  <c r="J61" i="4"/>
  <c r="L68" i="4"/>
  <c r="M68" i="4" s="1"/>
  <c r="N68" i="4" s="1"/>
  <c r="D69" i="4"/>
  <c r="L83" i="4"/>
  <c r="M83" i="4" s="1"/>
  <c r="N83" i="4" s="1"/>
  <c r="D84" i="4"/>
  <c r="H89" i="4"/>
  <c r="J96" i="4"/>
  <c r="J106" i="4"/>
  <c r="H109" i="4"/>
  <c r="J116" i="4"/>
  <c r="L123" i="4"/>
  <c r="M123" i="4" s="1"/>
  <c r="N123" i="4" s="1"/>
  <c r="J125" i="4"/>
  <c r="L133" i="4"/>
  <c r="M133" i="4" s="1"/>
  <c r="N133" i="4" s="1"/>
  <c r="J135" i="4"/>
  <c r="L138" i="4"/>
  <c r="M138" i="4" s="1"/>
  <c r="N138" i="4" s="1"/>
  <c r="J140" i="4"/>
  <c r="C143" i="4"/>
  <c r="F143" i="4" s="1"/>
  <c r="F150" i="4"/>
  <c r="L161" i="4"/>
  <c r="M161" i="4" s="1"/>
  <c r="N161" i="4" s="1"/>
  <c r="J163" i="4"/>
  <c r="H166" i="4"/>
  <c r="L174" i="4"/>
  <c r="M174" i="4" s="1"/>
  <c r="N174" i="4" s="1"/>
  <c r="D175" i="4"/>
  <c r="J175" i="4" s="1"/>
  <c r="F205" i="4"/>
  <c r="L232" i="4"/>
  <c r="M232" i="4" s="1"/>
  <c r="N232" i="4" s="1"/>
  <c r="F232" i="4"/>
  <c r="D232" i="4"/>
  <c r="C242" i="4"/>
  <c r="F242" i="4" s="1"/>
  <c r="L236" i="4"/>
  <c r="M236" i="4" s="1"/>
  <c r="N236" i="4" s="1"/>
  <c r="J239" i="4"/>
  <c r="H240" i="4"/>
  <c r="F240" i="4"/>
  <c r="J240" i="4" s="1"/>
  <c r="H250" i="4"/>
  <c r="J250" i="4" s="1"/>
  <c r="F250" i="4"/>
  <c r="J252" i="4"/>
  <c r="L255" i="4"/>
  <c r="M255" i="4" s="1"/>
  <c r="N255" i="4" s="1"/>
  <c r="F255" i="4"/>
  <c r="D255" i="4"/>
  <c r="C265" i="4"/>
  <c r="F265" i="4" s="1"/>
  <c r="L259" i="4"/>
  <c r="M259" i="4" s="1"/>
  <c r="N259" i="4" s="1"/>
  <c r="J262" i="4"/>
  <c r="H263" i="4"/>
  <c r="F263" i="4"/>
  <c r="J263" i="4" s="1"/>
  <c r="L279" i="4"/>
  <c r="M279" i="4" s="1"/>
  <c r="N279" i="4" s="1"/>
  <c r="J283" i="4"/>
  <c r="H284" i="4"/>
  <c r="F284" i="4"/>
  <c r="J284" i="4" s="1"/>
  <c r="J286" i="4"/>
  <c r="L290" i="4"/>
  <c r="M290" i="4" s="1"/>
  <c r="N290" i="4" s="1"/>
  <c r="F290" i="4"/>
  <c r="D290" i="4"/>
  <c r="J297" i="4"/>
  <c r="H298" i="4"/>
  <c r="F298" i="4"/>
  <c r="J300" i="4"/>
  <c r="C303" i="4"/>
  <c r="F303" i="4" s="1"/>
  <c r="H303" i="4"/>
  <c r="L304" i="4"/>
  <c r="M304" i="4" s="1"/>
  <c r="N304" i="4" s="1"/>
  <c r="F304" i="4"/>
  <c r="C309" i="4"/>
  <c r="F309" i="4" s="1"/>
  <c r="D304" i="4"/>
  <c r="J304" i="4" s="1"/>
  <c r="C314" i="4"/>
  <c r="F314" i="4" s="1"/>
  <c r="K314" i="4"/>
  <c r="L314" i="4" s="1"/>
  <c r="M314" i="4" s="1"/>
  <c r="N314" i="4" s="1"/>
  <c r="J311" i="4"/>
  <c r="H312" i="4"/>
  <c r="F312" i="4"/>
  <c r="H319" i="4"/>
  <c r="K325" i="4"/>
  <c r="L325" i="4" s="1"/>
  <c r="M325" i="4" s="1"/>
  <c r="N325" i="4" s="1"/>
  <c r="J321" i="4"/>
  <c r="H322" i="4"/>
  <c r="F322" i="4"/>
  <c r="J322" i="4" s="1"/>
  <c r="J324" i="4"/>
  <c r="F325" i="4"/>
  <c r="K330" i="4"/>
  <c r="L330" i="4" s="1"/>
  <c r="M330" i="4" s="1"/>
  <c r="N330" i="4" s="1"/>
  <c r="H332" i="4"/>
  <c r="F332" i="4"/>
  <c r="J334" i="4"/>
  <c r="F335" i="4"/>
  <c r="F341" i="4"/>
  <c r="L342" i="4"/>
  <c r="M342" i="4" s="1"/>
  <c r="N342" i="4" s="1"/>
  <c r="J345" i="4"/>
  <c r="H347" i="4"/>
  <c r="F347" i="4"/>
  <c r="J347" i="4" s="1"/>
  <c r="J349" i="4"/>
  <c r="L353" i="4"/>
  <c r="M353" i="4" s="1"/>
  <c r="N353" i="4" s="1"/>
  <c r="F353" i="4"/>
  <c r="D353" i="4"/>
  <c r="J353" i="4" s="1"/>
  <c r="C360" i="4"/>
  <c r="H360" i="4" s="1"/>
  <c r="L357" i="4"/>
  <c r="M357" i="4" s="1"/>
  <c r="N357" i="4" s="1"/>
  <c r="J362" i="4"/>
  <c r="J364" i="4"/>
  <c r="J367" i="4"/>
  <c r="J369" i="4"/>
  <c r="L373" i="4"/>
  <c r="M373" i="4" s="1"/>
  <c r="N373" i="4" s="1"/>
  <c r="F373" i="4"/>
  <c r="D373" i="4"/>
  <c r="L377" i="4"/>
  <c r="M377" i="4" s="1"/>
  <c r="N377" i="4" s="1"/>
  <c r="J380" i="4"/>
  <c r="H382" i="4"/>
  <c r="J382" i="4" s="1"/>
  <c r="F382" i="4"/>
  <c r="J384" i="4"/>
  <c r="C387" i="4"/>
  <c r="F387" i="4" s="1"/>
  <c r="H387" i="4"/>
  <c r="L388" i="4"/>
  <c r="M388" i="4" s="1"/>
  <c r="N388" i="4" s="1"/>
  <c r="F388" i="4"/>
  <c r="D388" i="4"/>
  <c r="J388" i="4" s="1"/>
  <c r="D392" i="4"/>
  <c r="J392" i="4" s="1"/>
  <c r="L396" i="4"/>
  <c r="M396" i="4" s="1"/>
  <c r="N396" i="4" s="1"/>
  <c r="K397" i="4"/>
  <c r="L397" i="4" s="1"/>
  <c r="M397" i="4" s="1"/>
  <c r="N397" i="4" s="1"/>
  <c r="J400" i="4"/>
  <c r="H401" i="4"/>
  <c r="F401" i="4"/>
  <c r="K408" i="4"/>
  <c r="L408" i="4" s="1"/>
  <c r="M408" i="4" s="1"/>
  <c r="N408" i="4" s="1"/>
  <c r="J404" i="4"/>
  <c r="L407" i="4"/>
  <c r="M407" i="4" s="1"/>
  <c r="N407" i="4" s="1"/>
  <c r="F407" i="4"/>
  <c r="D407" i="4"/>
  <c r="L411" i="4"/>
  <c r="M411" i="4" s="1"/>
  <c r="N411" i="4" s="1"/>
  <c r="J414" i="4"/>
  <c r="H415" i="4"/>
  <c r="F415" i="4"/>
  <c r="K422" i="4"/>
  <c r="L422" i="4" s="1"/>
  <c r="M422" i="4" s="1"/>
  <c r="N422" i="4" s="1"/>
  <c r="J418" i="4"/>
  <c r="L421" i="4"/>
  <c r="M421" i="4" s="1"/>
  <c r="N421" i="4" s="1"/>
  <c r="F421" i="4"/>
  <c r="D421" i="4"/>
  <c r="J421" i="4" s="1"/>
  <c r="L425" i="4"/>
  <c r="M425" i="4" s="1"/>
  <c r="N425" i="4" s="1"/>
  <c r="J428" i="4"/>
  <c r="F434" i="4"/>
  <c r="J434" i="4" s="1"/>
  <c r="H434" i="4"/>
  <c r="D435" i="4"/>
  <c r="K441" i="4"/>
  <c r="L441" i="4" s="1"/>
  <c r="M441" i="4" s="1"/>
  <c r="N441" i="4" s="1"/>
  <c r="D440" i="4"/>
  <c r="H440" i="4"/>
  <c r="L440" i="4"/>
  <c r="M440" i="4" s="1"/>
  <c r="N440" i="4" s="1"/>
  <c r="F440" i="4"/>
  <c r="J442" i="4"/>
  <c r="D445" i="4"/>
  <c r="H445" i="4"/>
  <c r="J449" i="4"/>
  <c r="H452" i="4"/>
  <c r="F452" i="4"/>
  <c r="D452" i="4"/>
  <c r="J454" i="4"/>
  <c r="H457" i="4"/>
  <c r="F457" i="4"/>
  <c r="D457" i="4"/>
  <c r="J462" i="4"/>
  <c r="H466" i="4"/>
  <c r="J466" i="4" s="1"/>
  <c r="F466" i="4"/>
  <c r="D478" i="4"/>
  <c r="H478" i="4"/>
  <c r="L482" i="4"/>
  <c r="M482" i="4" s="1"/>
  <c r="N482" i="4" s="1"/>
  <c r="K490" i="4"/>
  <c r="J485" i="4"/>
  <c r="H489" i="4"/>
  <c r="J489" i="4" s="1"/>
  <c r="F489" i="4"/>
  <c r="D501" i="4"/>
  <c r="H501" i="4"/>
  <c r="L501" i="4"/>
  <c r="M501" i="4" s="1"/>
  <c r="N501" i="4" s="1"/>
  <c r="F501" i="4"/>
  <c r="J509" i="4"/>
  <c r="H518" i="4"/>
  <c r="F518" i="4"/>
  <c r="D518" i="4"/>
  <c r="J518" i="4" s="1"/>
  <c r="J519" i="4"/>
  <c r="F524" i="4"/>
  <c r="C530" i="4"/>
  <c r="F530" i="4" s="1"/>
  <c r="D525" i="4"/>
  <c r="H525" i="4"/>
  <c r="L525" i="4"/>
  <c r="M525" i="4" s="1"/>
  <c r="N525" i="4" s="1"/>
  <c r="F525" i="4"/>
  <c r="J532" i="4"/>
  <c r="H536" i="4"/>
  <c r="J536" i="4" s="1"/>
  <c r="F536" i="4"/>
  <c r="J539" i="4"/>
  <c r="F542" i="4"/>
  <c r="H542" i="4"/>
  <c r="D542" i="4"/>
  <c r="D548" i="4"/>
  <c r="H548" i="4"/>
  <c r="J554" i="4"/>
  <c r="D557" i="4"/>
  <c r="H557" i="4"/>
  <c r="L557" i="4"/>
  <c r="M557" i="4" s="1"/>
  <c r="N557" i="4" s="1"/>
  <c r="F557" i="4"/>
  <c r="J564" i="4"/>
  <c r="H568" i="4"/>
  <c r="F568" i="4"/>
  <c r="F574" i="4"/>
  <c r="H574" i="4"/>
  <c r="D574" i="4"/>
  <c r="F579" i="4"/>
  <c r="J579" i="4" s="1"/>
  <c r="H579" i="4"/>
  <c r="J580" i="4"/>
  <c r="L596" i="4"/>
  <c r="M596" i="4" s="1"/>
  <c r="N596" i="4" s="1"/>
  <c r="L607" i="4"/>
  <c r="M607" i="4" s="1"/>
  <c r="N607" i="4" s="1"/>
  <c r="H611" i="4"/>
  <c r="F611" i="4"/>
  <c r="L630" i="4"/>
  <c r="M630" i="4" s="1"/>
  <c r="N630" i="4" s="1"/>
  <c r="H634" i="4"/>
  <c r="C636" i="4"/>
  <c r="L636" i="4" s="1"/>
  <c r="M636" i="4" s="1"/>
  <c r="N636" i="4" s="1"/>
  <c r="F634" i="4"/>
  <c r="J634" i="4" s="1"/>
  <c r="J640" i="4"/>
  <c r="L654" i="4"/>
  <c r="M654" i="4" s="1"/>
  <c r="N654" i="4" s="1"/>
  <c r="K657" i="4"/>
  <c r="L657" i="4" s="1"/>
  <c r="M657" i="4" s="1"/>
  <c r="N657" i="4" s="1"/>
  <c r="H658" i="4"/>
  <c r="F658" i="4"/>
  <c r="J658" i="4" s="1"/>
  <c r="L658" i="4"/>
  <c r="M658" i="4" s="1"/>
  <c r="N658" i="4" s="1"/>
  <c r="H662" i="4"/>
  <c r="F662" i="4"/>
  <c r="D662" i="4"/>
  <c r="J662" i="4" s="1"/>
  <c r="L678" i="4"/>
  <c r="M678" i="4" s="1"/>
  <c r="N678" i="4" s="1"/>
  <c r="H682" i="4"/>
  <c r="F682" i="4"/>
  <c r="D682" i="4"/>
  <c r="J682" i="4" s="1"/>
  <c r="F693" i="4"/>
  <c r="J693" i="4" s="1"/>
  <c r="H693" i="4"/>
  <c r="F703" i="4"/>
  <c r="C706" i="4"/>
  <c r="H706" i="4" s="1"/>
  <c r="H703" i="4"/>
  <c r="D703" i="4"/>
  <c r="K712" i="4"/>
  <c r="L712" i="4" s="1"/>
  <c r="M712" i="4" s="1"/>
  <c r="N712" i="4" s="1"/>
  <c r="C724" i="4"/>
  <c r="D719" i="4"/>
  <c r="H719" i="4"/>
  <c r="F719" i="4"/>
  <c r="J733" i="4"/>
  <c r="D749" i="4"/>
  <c r="C752" i="4"/>
  <c r="H749" i="4"/>
  <c r="F749" i="4"/>
  <c r="H757" i="4"/>
  <c r="C759" i="4"/>
  <c r="F759" i="4" s="1"/>
  <c r="F757" i="4"/>
  <c r="D757" i="4"/>
  <c r="H768" i="4"/>
  <c r="C770" i="4"/>
  <c r="F770" i="4" s="1"/>
  <c r="F768" i="4"/>
  <c r="D768" i="4"/>
  <c r="J773" i="4"/>
  <c r="L791" i="4"/>
  <c r="M791" i="4" s="1"/>
  <c r="N791" i="4" s="1"/>
  <c r="H791" i="4"/>
  <c r="J798" i="4"/>
  <c r="H812" i="4"/>
  <c r="F812" i="4"/>
  <c r="C816" i="4"/>
  <c r="D816" i="4" s="1"/>
  <c r="J816" i="4" s="1"/>
  <c r="D812" i="4"/>
  <c r="J821" i="4"/>
  <c r="D824" i="4"/>
  <c r="C827" i="4"/>
  <c r="H824" i="4"/>
  <c r="L824" i="4"/>
  <c r="M824" i="4" s="1"/>
  <c r="N824" i="4" s="1"/>
  <c r="F824" i="4"/>
  <c r="H826" i="4"/>
  <c r="F826" i="4"/>
  <c r="D826" i="4"/>
  <c r="J826" i="4" s="1"/>
  <c r="L838" i="4"/>
  <c r="M838" i="4" s="1"/>
  <c r="N838" i="4" s="1"/>
  <c r="K842" i="4"/>
  <c r="L842" i="4" s="1"/>
  <c r="M842" i="4" s="1"/>
  <c r="N842" i="4" s="1"/>
  <c r="K930" i="4"/>
  <c r="L963" i="4"/>
  <c r="M963" i="4" s="1"/>
  <c r="N963" i="4" s="1"/>
  <c r="K966" i="4"/>
  <c r="L966" i="4" s="1"/>
  <c r="M966" i="4" s="1"/>
  <c r="N966" i="4" s="1"/>
  <c r="H1189" i="4"/>
  <c r="F1189" i="4"/>
  <c r="C1191" i="4"/>
  <c r="L1191" i="4" s="1"/>
  <c r="M1191" i="4" s="1"/>
  <c r="N1191" i="4" s="1"/>
  <c r="L1189" i="4"/>
  <c r="M1189" i="4" s="1"/>
  <c r="N1189" i="4" s="1"/>
  <c r="D1189" i="4"/>
  <c r="J1189" i="4" s="1"/>
  <c r="H235" i="4"/>
  <c r="J235" i="4" s="1"/>
  <c r="H244" i="4"/>
  <c r="J244" i="4" s="1"/>
  <c r="H249" i="4"/>
  <c r="J249" i="4" s="1"/>
  <c r="H258" i="4"/>
  <c r="J258" i="4" s="1"/>
  <c r="H321" i="4"/>
  <c r="H326" i="4"/>
  <c r="H331" i="4"/>
  <c r="J331" i="4" s="1"/>
  <c r="H356" i="4"/>
  <c r="J356" i="4" s="1"/>
  <c r="H371" i="4"/>
  <c r="L439" i="4"/>
  <c r="M439" i="4" s="1"/>
  <c r="N439" i="4" s="1"/>
  <c r="F447" i="4"/>
  <c r="L463" i="4"/>
  <c r="M463" i="4" s="1"/>
  <c r="N463" i="4" s="1"/>
  <c r="J465" i="4"/>
  <c r="L468" i="4"/>
  <c r="M468" i="4" s="1"/>
  <c r="N468" i="4" s="1"/>
  <c r="J470" i="4"/>
  <c r="C481" i="4"/>
  <c r="L486" i="4"/>
  <c r="M486" i="4" s="1"/>
  <c r="N486" i="4" s="1"/>
  <c r="J488" i="4"/>
  <c r="C497" i="4"/>
  <c r="F497" i="4" s="1"/>
  <c r="F491" i="4"/>
  <c r="J491" i="4" s="1"/>
  <c r="K497" i="4"/>
  <c r="L491" i="4"/>
  <c r="M491" i="4" s="1"/>
  <c r="N491" i="4" s="1"/>
  <c r="J493" i="4"/>
  <c r="L500" i="4"/>
  <c r="M500" i="4" s="1"/>
  <c r="N500" i="4" s="1"/>
  <c r="J502" i="4"/>
  <c r="L505" i="4"/>
  <c r="M505" i="4" s="1"/>
  <c r="N505" i="4" s="1"/>
  <c r="J507" i="4"/>
  <c r="C510" i="4"/>
  <c r="F510" i="4" s="1"/>
  <c r="J526" i="4"/>
  <c r="L533" i="4"/>
  <c r="M533" i="4" s="1"/>
  <c r="N533" i="4" s="1"/>
  <c r="J535" i="4"/>
  <c r="C538" i="4"/>
  <c r="F538" i="4" s="1"/>
  <c r="H538" i="4"/>
  <c r="C546" i="4"/>
  <c r="L551" i="4"/>
  <c r="M551" i="4" s="1"/>
  <c r="N551" i="4" s="1"/>
  <c r="J553" i="4"/>
  <c r="C562" i="4"/>
  <c r="F562" i="4" s="1"/>
  <c r="F556" i="4"/>
  <c r="J556" i="4" s="1"/>
  <c r="K562" i="4"/>
  <c r="L556" i="4"/>
  <c r="M556" i="4" s="1"/>
  <c r="N556" i="4" s="1"/>
  <c r="J558" i="4"/>
  <c r="L565" i="4"/>
  <c r="M565" i="4" s="1"/>
  <c r="N565" i="4" s="1"/>
  <c r="J567" i="4"/>
  <c r="C570" i="4"/>
  <c r="F570" i="4" s="1"/>
  <c r="H570" i="4"/>
  <c r="F591" i="4"/>
  <c r="L602" i="4"/>
  <c r="M602" i="4" s="1"/>
  <c r="N602" i="4" s="1"/>
  <c r="J622" i="4"/>
  <c r="H644" i="4"/>
  <c r="J646" i="4"/>
  <c r="H647" i="4"/>
  <c r="F647" i="4"/>
  <c r="J647" i="4" s="1"/>
  <c r="H648" i="4"/>
  <c r="J648" i="4" s="1"/>
  <c r="F648" i="4"/>
  <c r="J651" i="4"/>
  <c r="F654" i="4"/>
  <c r="H654" i="4"/>
  <c r="D654" i="4"/>
  <c r="L693" i="4"/>
  <c r="M693" i="4" s="1"/>
  <c r="N693" i="4" s="1"/>
  <c r="C700" i="4"/>
  <c r="D695" i="4"/>
  <c r="J695" i="4" s="1"/>
  <c r="H695" i="4"/>
  <c r="L711" i="4"/>
  <c r="M711" i="4" s="1"/>
  <c r="N711" i="4" s="1"/>
  <c r="F712" i="4"/>
  <c r="L716" i="4"/>
  <c r="M716" i="4" s="1"/>
  <c r="N716" i="4" s="1"/>
  <c r="L727" i="4"/>
  <c r="M727" i="4" s="1"/>
  <c r="N727" i="4" s="1"/>
  <c r="L732" i="4"/>
  <c r="M732" i="4" s="1"/>
  <c r="N732" i="4" s="1"/>
  <c r="J737" i="4"/>
  <c r="H739" i="4"/>
  <c r="H743" i="4"/>
  <c r="L746" i="4"/>
  <c r="M746" i="4" s="1"/>
  <c r="N746" i="4" s="1"/>
  <c r="D754" i="4"/>
  <c r="J754" i="4" s="1"/>
  <c r="H754" i="4"/>
  <c r="J758" i="4"/>
  <c r="D762" i="4"/>
  <c r="L765" i="4"/>
  <c r="M765" i="4" s="1"/>
  <c r="N765" i="4" s="1"/>
  <c r="H765" i="4"/>
  <c r="L768" i="4"/>
  <c r="M768" i="4" s="1"/>
  <c r="N768" i="4" s="1"/>
  <c r="H775" i="4"/>
  <c r="L778" i="4"/>
  <c r="M778" i="4" s="1"/>
  <c r="N778" i="4" s="1"/>
  <c r="J797" i="4"/>
  <c r="K804" i="4"/>
  <c r="L804" i="4" s="1"/>
  <c r="M804" i="4" s="1"/>
  <c r="N804" i="4" s="1"/>
  <c r="L808" i="4"/>
  <c r="M808" i="4" s="1"/>
  <c r="N808" i="4" s="1"/>
  <c r="L813" i="4"/>
  <c r="M813" i="4" s="1"/>
  <c r="N813" i="4" s="1"/>
  <c r="F816" i="4"/>
  <c r="D819" i="4"/>
  <c r="J819" i="4" s="1"/>
  <c r="H819" i="4"/>
  <c r="L819" i="4"/>
  <c r="M819" i="4" s="1"/>
  <c r="N819" i="4" s="1"/>
  <c r="F819" i="4"/>
  <c r="D829" i="4"/>
  <c r="C832" i="4"/>
  <c r="F832" i="4" s="1"/>
  <c r="H829" i="4"/>
  <c r="L829" i="4"/>
  <c r="M829" i="4" s="1"/>
  <c r="N829" i="4" s="1"/>
  <c r="F829" i="4"/>
  <c r="K832" i="4"/>
  <c r="L832" i="4" s="1"/>
  <c r="M832" i="4" s="1"/>
  <c r="N832" i="4" s="1"/>
  <c r="L830" i="4"/>
  <c r="M830" i="4" s="1"/>
  <c r="N830" i="4" s="1"/>
  <c r="L848" i="4"/>
  <c r="M848" i="4" s="1"/>
  <c r="N848" i="4" s="1"/>
  <c r="K852" i="4"/>
  <c r="D869" i="4"/>
  <c r="H869" i="4"/>
  <c r="C873" i="4"/>
  <c r="F873" i="4" s="1"/>
  <c r="F869" i="4"/>
  <c r="D894" i="4"/>
  <c r="J894" i="4" s="1"/>
  <c r="C897" i="4"/>
  <c r="H894" i="4"/>
  <c r="F894" i="4"/>
  <c r="H902" i="4"/>
  <c r="F902" i="4"/>
  <c r="D902" i="4"/>
  <c r="C936" i="4"/>
  <c r="D931" i="4"/>
  <c r="H931" i="4"/>
  <c r="F931" i="4"/>
  <c r="J945" i="4"/>
  <c r="D966" i="4"/>
  <c r="H976" i="4"/>
  <c r="J976" i="4" s="1"/>
  <c r="F976" i="4"/>
  <c r="L976" i="4"/>
  <c r="M976" i="4" s="1"/>
  <c r="N976" i="4" s="1"/>
  <c r="F991" i="4"/>
  <c r="H991" i="4"/>
  <c r="D991" i="4"/>
  <c r="J996" i="4"/>
  <c r="D999" i="4"/>
  <c r="J999" i="4" s="1"/>
  <c r="D1002" i="4"/>
  <c r="J1002" i="4" s="1"/>
  <c r="H1002" i="4"/>
  <c r="F1002" i="4"/>
  <c r="F1006" i="4"/>
  <c r="D1006" i="4"/>
  <c r="J1006" i="4" s="1"/>
  <c r="H1015" i="4"/>
  <c r="J1015" i="4" s="1"/>
  <c r="K1034" i="4"/>
  <c r="H1090" i="4"/>
  <c r="D1104" i="4"/>
  <c r="H1104" i="4"/>
  <c r="L1104" i="4"/>
  <c r="M1104" i="4" s="1"/>
  <c r="N1104" i="4" s="1"/>
  <c r="F1104" i="4"/>
  <c r="L430" i="4"/>
  <c r="M430" i="4" s="1"/>
  <c r="N430" i="4" s="1"/>
  <c r="J432" i="4"/>
  <c r="C435" i="4"/>
  <c r="F435" i="4" s="1"/>
  <c r="L449" i="4"/>
  <c r="M449" i="4" s="1"/>
  <c r="N449" i="4" s="1"/>
  <c r="J451" i="4"/>
  <c r="L454" i="4"/>
  <c r="M454" i="4" s="1"/>
  <c r="N454" i="4" s="1"/>
  <c r="J456" i="4"/>
  <c r="C459" i="4"/>
  <c r="F459" i="4" s="1"/>
  <c r="H459" i="4"/>
  <c r="L472" i="4"/>
  <c r="M472" i="4" s="1"/>
  <c r="N472" i="4" s="1"/>
  <c r="J474" i="4"/>
  <c r="L495" i="4"/>
  <c r="M495" i="4" s="1"/>
  <c r="N495" i="4" s="1"/>
  <c r="C504" i="4"/>
  <c r="F504" i="4" s="1"/>
  <c r="L509" i="4"/>
  <c r="M509" i="4" s="1"/>
  <c r="N509" i="4" s="1"/>
  <c r="C516" i="4"/>
  <c r="D511" i="4"/>
  <c r="J511" i="4" s="1"/>
  <c r="K516" i="4"/>
  <c r="J517" i="4"/>
  <c r="L528" i="4"/>
  <c r="M528" i="4" s="1"/>
  <c r="N528" i="4" s="1"/>
  <c r="L537" i="4"/>
  <c r="M537" i="4" s="1"/>
  <c r="N537" i="4" s="1"/>
  <c r="D538" i="4"/>
  <c r="L560" i="4"/>
  <c r="M560" i="4" s="1"/>
  <c r="N560" i="4" s="1"/>
  <c r="L569" i="4"/>
  <c r="M569" i="4" s="1"/>
  <c r="N569" i="4" s="1"/>
  <c r="D570" i="4"/>
  <c r="C576" i="4"/>
  <c r="D571" i="4"/>
  <c r="J571" i="4" s="1"/>
  <c r="K576" i="4"/>
  <c r="L576" i="4" s="1"/>
  <c r="M576" i="4" s="1"/>
  <c r="N576" i="4" s="1"/>
  <c r="J577" i="4"/>
  <c r="L593" i="4"/>
  <c r="M593" i="4" s="1"/>
  <c r="N593" i="4" s="1"/>
  <c r="J595" i="4"/>
  <c r="H598" i="4"/>
  <c r="L612" i="4"/>
  <c r="M612" i="4" s="1"/>
  <c r="N612" i="4" s="1"/>
  <c r="J614" i="4"/>
  <c r="J625" i="4"/>
  <c r="J627" i="4"/>
  <c r="L635" i="4"/>
  <c r="M635" i="4" s="1"/>
  <c r="N635" i="4" s="1"/>
  <c r="D636" i="4"/>
  <c r="L637" i="4"/>
  <c r="M637" i="4" s="1"/>
  <c r="N637" i="4" s="1"/>
  <c r="F637" i="4"/>
  <c r="C638" i="4"/>
  <c r="F638" i="4" s="1"/>
  <c r="D637" i="4"/>
  <c r="F641" i="4"/>
  <c r="K644" i="4"/>
  <c r="L644" i="4" s="1"/>
  <c r="M644" i="4" s="1"/>
  <c r="N644" i="4" s="1"/>
  <c r="L642" i="4"/>
  <c r="M642" i="4" s="1"/>
  <c r="N642" i="4" s="1"/>
  <c r="D644" i="4"/>
  <c r="J645" i="4"/>
  <c r="J649" i="4"/>
  <c r="L662" i="4"/>
  <c r="M662" i="4" s="1"/>
  <c r="N662" i="4" s="1"/>
  <c r="F663" i="4"/>
  <c r="L667" i="4"/>
  <c r="M667" i="4" s="1"/>
  <c r="N667" i="4" s="1"/>
  <c r="F668" i="4"/>
  <c r="L672" i="4"/>
  <c r="M672" i="4" s="1"/>
  <c r="N672" i="4" s="1"/>
  <c r="L677" i="4"/>
  <c r="M677" i="4" s="1"/>
  <c r="N677" i="4" s="1"/>
  <c r="F678" i="4"/>
  <c r="J678" i="4" s="1"/>
  <c r="L682" i="4"/>
  <c r="M682" i="4" s="1"/>
  <c r="N682" i="4" s="1"/>
  <c r="F683" i="4"/>
  <c r="L687" i="4"/>
  <c r="M687" i="4" s="1"/>
  <c r="N687" i="4" s="1"/>
  <c r="F688" i="4"/>
  <c r="L692" i="4"/>
  <c r="M692" i="4" s="1"/>
  <c r="N692" i="4" s="1"/>
  <c r="L703" i="4"/>
  <c r="M703" i="4" s="1"/>
  <c r="N703" i="4" s="1"/>
  <c r="H707" i="4"/>
  <c r="F707" i="4"/>
  <c r="J707" i="4" s="1"/>
  <c r="C712" i="4"/>
  <c r="F717" i="4"/>
  <c r="H717" i="4"/>
  <c r="D718" i="4"/>
  <c r="K724" i="4"/>
  <c r="D723" i="4"/>
  <c r="H723" i="4"/>
  <c r="L723" i="4"/>
  <c r="M723" i="4" s="1"/>
  <c r="N723" i="4" s="1"/>
  <c r="F723" i="4"/>
  <c r="J725" i="4"/>
  <c r="D728" i="4"/>
  <c r="H728" i="4"/>
  <c r="L731" i="4"/>
  <c r="M731" i="4" s="1"/>
  <c r="N731" i="4" s="1"/>
  <c r="D739" i="4"/>
  <c r="J739" i="4" s="1"/>
  <c r="F747" i="4"/>
  <c r="J747" i="4" s="1"/>
  <c r="H747" i="4"/>
  <c r="F753" i="4"/>
  <c r="C756" i="4"/>
  <c r="F756" i="4" s="1"/>
  <c r="H753" i="4"/>
  <c r="D753" i="4"/>
  <c r="F769" i="4"/>
  <c r="J769" i="4" s="1"/>
  <c r="H769" i="4"/>
  <c r="L788" i="4"/>
  <c r="M788" i="4" s="1"/>
  <c r="N788" i="4" s="1"/>
  <c r="J792" i="4"/>
  <c r="J796" i="4"/>
  <c r="D800" i="4"/>
  <c r="H800" i="4"/>
  <c r="L800" i="4"/>
  <c r="M800" i="4" s="1"/>
  <c r="N800" i="4" s="1"/>
  <c r="F800" i="4"/>
  <c r="J806" i="4"/>
  <c r="D809" i="4"/>
  <c r="H809" i="4"/>
  <c r="L812" i="4"/>
  <c r="M812" i="4" s="1"/>
  <c r="N812" i="4" s="1"/>
  <c r="J815" i="4"/>
  <c r="H816" i="4"/>
  <c r="J817" i="4"/>
  <c r="H821" i="4"/>
  <c r="F821" i="4"/>
  <c r="F827" i="4"/>
  <c r="H831" i="4"/>
  <c r="J831" i="4" s="1"/>
  <c r="F831" i="4"/>
  <c r="F837" i="4"/>
  <c r="J837" i="4" s="1"/>
  <c r="H838" i="4"/>
  <c r="F838" i="4"/>
  <c r="D838" i="4"/>
  <c r="H843" i="4"/>
  <c r="C847" i="4"/>
  <c r="F843" i="4"/>
  <c r="J843" i="4" s="1"/>
  <c r="L844" i="4"/>
  <c r="M844" i="4" s="1"/>
  <c r="N844" i="4" s="1"/>
  <c r="F844" i="4"/>
  <c r="D844" i="4"/>
  <c r="H844" i="4"/>
  <c r="J845" i="4"/>
  <c r="D849" i="4"/>
  <c r="H849" i="4"/>
  <c r="F849" i="4"/>
  <c r="L853" i="4"/>
  <c r="M853" i="4" s="1"/>
  <c r="N853" i="4" s="1"/>
  <c r="K857" i="4"/>
  <c r="F858" i="4"/>
  <c r="H858" i="4"/>
  <c r="C862" i="4"/>
  <c r="D858" i="4"/>
  <c r="D864" i="4"/>
  <c r="H864" i="4"/>
  <c r="L864" i="4"/>
  <c r="M864" i="4" s="1"/>
  <c r="N864" i="4" s="1"/>
  <c r="J871" i="4"/>
  <c r="D889" i="4"/>
  <c r="H891" i="4"/>
  <c r="C893" i="4"/>
  <c r="F893" i="4" s="1"/>
  <c r="F891" i="4"/>
  <c r="D891" i="4"/>
  <c r="J892" i="4"/>
  <c r="J896" i="4"/>
  <c r="K907" i="4"/>
  <c r="L907" i="4" s="1"/>
  <c r="M907" i="4" s="1"/>
  <c r="N907" i="4" s="1"/>
  <c r="F907" i="4"/>
  <c r="K913" i="4"/>
  <c r="L913" i="4" s="1"/>
  <c r="M913" i="4" s="1"/>
  <c r="N913" i="4" s="1"/>
  <c r="L911" i="4"/>
  <c r="M911" i="4" s="1"/>
  <c r="N911" i="4" s="1"/>
  <c r="K925" i="4"/>
  <c r="L925" i="4" s="1"/>
  <c r="M925" i="4" s="1"/>
  <c r="N925" i="4" s="1"/>
  <c r="L922" i="4"/>
  <c r="M922" i="4" s="1"/>
  <c r="N922" i="4" s="1"/>
  <c r="H928" i="4"/>
  <c r="C930" i="4"/>
  <c r="F930" i="4" s="1"/>
  <c r="F928" i="4"/>
  <c r="D928" i="4"/>
  <c r="J933" i="4"/>
  <c r="F939" i="4"/>
  <c r="H939" i="4"/>
  <c r="D939" i="4"/>
  <c r="J939" i="4" s="1"/>
  <c r="H941" i="4"/>
  <c r="F944" i="4"/>
  <c r="J944" i="4" s="1"/>
  <c r="H944" i="4"/>
  <c r="D947" i="4"/>
  <c r="H962" i="4"/>
  <c r="F962" i="4"/>
  <c r="C966" i="4"/>
  <c r="H966" i="4" s="1"/>
  <c r="D962" i="4"/>
  <c r="F966" i="4"/>
  <c r="K992" i="4"/>
  <c r="L992" i="4" s="1"/>
  <c r="M992" i="4" s="1"/>
  <c r="N992" i="4" s="1"/>
  <c r="L986" i="4"/>
  <c r="M986" i="4" s="1"/>
  <c r="N986" i="4" s="1"/>
  <c r="K1015" i="4"/>
  <c r="L1015" i="4" s="1"/>
  <c r="M1015" i="4" s="1"/>
  <c r="N1015" i="4" s="1"/>
  <c r="D1043" i="4"/>
  <c r="H1043" i="4"/>
  <c r="F1043" i="4"/>
  <c r="L1043" i="4"/>
  <c r="M1043" i="4" s="1"/>
  <c r="N1043" i="4" s="1"/>
  <c r="H1057" i="4"/>
  <c r="F1057" i="4"/>
  <c r="J1057" i="4" s="1"/>
  <c r="L1057" i="4"/>
  <c r="M1057" i="4" s="1"/>
  <c r="N1057" i="4" s="1"/>
  <c r="H650" i="4"/>
  <c r="F657" i="4"/>
  <c r="L698" i="4"/>
  <c r="M698" i="4" s="1"/>
  <c r="N698" i="4" s="1"/>
  <c r="L722" i="4"/>
  <c r="M722" i="4" s="1"/>
  <c r="N722" i="4" s="1"/>
  <c r="C734" i="4"/>
  <c r="F734" i="4" s="1"/>
  <c r="K734" i="4"/>
  <c r="J735" i="4"/>
  <c r="L742" i="4"/>
  <c r="M742" i="4" s="1"/>
  <c r="N742" i="4" s="1"/>
  <c r="D743" i="4"/>
  <c r="J743" i="4" s="1"/>
  <c r="C762" i="4"/>
  <c r="L762" i="4" s="1"/>
  <c r="M762" i="4" s="1"/>
  <c r="N762" i="4" s="1"/>
  <c r="L764" i="4"/>
  <c r="M764" i="4" s="1"/>
  <c r="N764" i="4" s="1"/>
  <c r="D765" i="4"/>
  <c r="J765" i="4" s="1"/>
  <c r="L774" i="4"/>
  <c r="M774" i="4" s="1"/>
  <c r="N774" i="4" s="1"/>
  <c r="D775" i="4"/>
  <c r="F791" i="4"/>
  <c r="J793" i="4"/>
  <c r="J795" i="4"/>
  <c r="L799" i="4"/>
  <c r="M799" i="4" s="1"/>
  <c r="N799" i="4" s="1"/>
  <c r="J801" i="4"/>
  <c r="C804" i="4"/>
  <c r="F804" i="4" s="1"/>
  <c r="L818" i="4"/>
  <c r="M818" i="4" s="1"/>
  <c r="N818" i="4" s="1"/>
  <c r="J820" i="4"/>
  <c r="L823" i="4"/>
  <c r="M823" i="4" s="1"/>
  <c r="N823" i="4" s="1"/>
  <c r="J825" i="4"/>
  <c r="L828" i="4"/>
  <c r="M828" i="4" s="1"/>
  <c r="N828" i="4" s="1"/>
  <c r="J830" i="4"/>
  <c r="L833" i="4"/>
  <c r="M833" i="4" s="1"/>
  <c r="N833" i="4" s="1"/>
  <c r="J835" i="4"/>
  <c r="L839" i="4"/>
  <c r="M839" i="4" s="1"/>
  <c r="N839" i="4" s="1"/>
  <c r="F839" i="4"/>
  <c r="D839" i="4"/>
  <c r="F848" i="4"/>
  <c r="H848" i="4"/>
  <c r="C852" i="4"/>
  <c r="D848" i="4"/>
  <c r="D854" i="4"/>
  <c r="H854" i="4"/>
  <c r="L858" i="4"/>
  <c r="M858" i="4" s="1"/>
  <c r="N858" i="4" s="1"/>
  <c r="K862" i="4"/>
  <c r="L862" i="4" s="1"/>
  <c r="M862" i="4" s="1"/>
  <c r="N862" i="4" s="1"/>
  <c r="J861" i="4"/>
  <c r="F868" i="4"/>
  <c r="H868" i="4"/>
  <c r="D868" i="4"/>
  <c r="L876" i="4"/>
  <c r="M876" i="4" s="1"/>
  <c r="N876" i="4" s="1"/>
  <c r="D885" i="4"/>
  <c r="D888" i="4"/>
  <c r="J888" i="4" s="1"/>
  <c r="H888" i="4"/>
  <c r="L891" i="4"/>
  <c r="M891" i="4" s="1"/>
  <c r="N891" i="4" s="1"/>
  <c r="D899" i="4"/>
  <c r="J899" i="4" s="1"/>
  <c r="H899" i="4"/>
  <c r="J903" i="4"/>
  <c r="H906" i="4"/>
  <c r="F906" i="4"/>
  <c r="D906" i="4"/>
  <c r="D915" i="4"/>
  <c r="J915" i="4" s="1"/>
  <c r="H915" i="4"/>
  <c r="J919" i="4"/>
  <c r="H921" i="4"/>
  <c r="H925" i="4"/>
  <c r="L928" i="4"/>
  <c r="M928" i="4" s="1"/>
  <c r="N928" i="4" s="1"/>
  <c r="L939" i="4"/>
  <c r="M939" i="4" s="1"/>
  <c r="N939" i="4" s="1"/>
  <c r="L944" i="4"/>
  <c r="M944" i="4" s="1"/>
  <c r="N944" i="4" s="1"/>
  <c r="F947" i="4"/>
  <c r="D950" i="4"/>
  <c r="H950" i="4"/>
  <c r="L950" i="4"/>
  <c r="M950" i="4" s="1"/>
  <c r="N950" i="4" s="1"/>
  <c r="F950" i="4"/>
  <c r="J956" i="4"/>
  <c r="D959" i="4"/>
  <c r="H959" i="4"/>
  <c r="L962" i="4"/>
  <c r="M962" i="4" s="1"/>
  <c r="N962" i="4" s="1"/>
  <c r="J965" i="4"/>
  <c r="J967" i="4"/>
  <c r="H971" i="4"/>
  <c r="J971" i="4" s="1"/>
  <c r="F971" i="4"/>
  <c r="D983" i="4"/>
  <c r="H983" i="4"/>
  <c r="L983" i="4"/>
  <c r="M983" i="4" s="1"/>
  <c r="N983" i="4" s="1"/>
  <c r="F983" i="4"/>
  <c r="H986" i="4"/>
  <c r="F986" i="4"/>
  <c r="D986" i="4"/>
  <c r="F992" i="4"/>
  <c r="D993" i="4"/>
  <c r="H993" i="4"/>
  <c r="L993" i="4"/>
  <c r="M993" i="4" s="1"/>
  <c r="N993" i="4" s="1"/>
  <c r="F993" i="4"/>
  <c r="K999" i="4"/>
  <c r="L999" i="4" s="1"/>
  <c r="M999" i="4" s="1"/>
  <c r="N999" i="4" s="1"/>
  <c r="L994" i="4"/>
  <c r="M994" i="4" s="1"/>
  <c r="N994" i="4" s="1"/>
  <c r="F999" i="4"/>
  <c r="F1001" i="4"/>
  <c r="H1001" i="4"/>
  <c r="D1001" i="4"/>
  <c r="J1001" i="4" s="1"/>
  <c r="J1025" i="4"/>
  <c r="D1028" i="4"/>
  <c r="J1028" i="4" s="1"/>
  <c r="L1046" i="4"/>
  <c r="M1046" i="4" s="1"/>
  <c r="N1046" i="4" s="1"/>
  <c r="K1048" i="4"/>
  <c r="D1049" i="4"/>
  <c r="J1049" i="4" s="1"/>
  <c r="C1052" i="4"/>
  <c r="H1049" i="4"/>
  <c r="L1049" i="4"/>
  <c r="M1049" i="4" s="1"/>
  <c r="N1049" i="4" s="1"/>
  <c r="L1061" i="4"/>
  <c r="M1061" i="4" s="1"/>
  <c r="N1061" i="4" s="1"/>
  <c r="D1065" i="4"/>
  <c r="H1067" i="4"/>
  <c r="F1067" i="4"/>
  <c r="D1067" i="4"/>
  <c r="J1067" i="4" s="1"/>
  <c r="L1102" i="4"/>
  <c r="M1102" i="4" s="1"/>
  <c r="N1102" i="4" s="1"/>
  <c r="J1147" i="4"/>
  <c r="D1151" i="4"/>
  <c r="H1151" i="4"/>
  <c r="K1155" i="4"/>
  <c r="L1155" i="4" s="1"/>
  <c r="M1155" i="4" s="1"/>
  <c r="N1155" i="4" s="1"/>
  <c r="L1152" i="4"/>
  <c r="M1152" i="4" s="1"/>
  <c r="N1152" i="4" s="1"/>
  <c r="F1185" i="4"/>
  <c r="H1213" i="4"/>
  <c r="F1213" i="4"/>
  <c r="D1213" i="4"/>
  <c r="J1213" i="4" s="1"/>
  <c r="L1213" i="4"/>
  <c r="M1213" i="4" s="1"/>
  <c r="N1213" i="4" s="1"/>
  <c r="L1223" i="4"/>
  <c r="M1223" i="4" s="1"/>
  <c r="N1223" i="4" s="1"/>
  <c r="K1226" i="4"/>
  <c r="L649" i="4"/>
  <c r="M649" i="4" s="1"/>
  <c r="N649" i="4" s="1"/>
  <c r="D650" i="4"/>
  <c r="C657" i="4"/>
  <c r="D657" i="4" s="1"/>
  <c r="L659" i="4"/>
  <c r="M659" i="4" s="1"/>
  <c r="N659" i="4" s="1"/>
  <c r="J661" i="4"/>
  <c r="L664" i="4"/>
  <c r="M664" i="4" s="1"/>
  <c r="N664" i="4" s="1"/>
  <c r="J666" i="4"/>
  <c r="L669" i="4"/>
  <c r="M669" i="4" s="1"/>
  <c r="N669" i="4" s="1"/>
  <c r="J671" i="4"/>
  <c r="L674" i="4"/>
  <c r="M674" i="4" s="1"/>
  <c r="N674" i="4" s="1"/>
  <c r="J676" i="4"/>
  <c r="L679" i="4"/>
  <c r="M679" i="4" s="1"/>
  <c r="N679" i="4" s="1"/>
  <c r="J681" i="4"/>
  <c r="L684" i="4"/>
  <c r="M684" i="4" s="1"/>
  <c r="N684" i="4" s="1"/>
  <c r="J686" i="4"/>
  <c r="L689" i="4"/>
  <c r="M689" i="4" s="1"/>
  <c r="N689" i="4" s="1"/>
  <c r="J691" i="4"/>
  <c r="C694" i="4"/>
  <c r="F694" i="4" s="1"/>
  <c r="L708" i="4"/>
  <c r="M708" i="4" s="1"/>
  <c r="N708" i="4" s="1"/>
  <c r="J710" i="4"/>
  <c r="L713" i="4"/>
  <c r="M713" i="4" s="1"/>
  <c r="N713" i="4" s="1"/>
  <c r="J715" i="4"/>
  <c r="C718" i="4"/>
  <c r="F718" i="4" s="1"/>
  <c r="H718" i="4"/>
  <c r="C729" i="4"/>
  <c r="F729" i="4" s="1"/>
  <c r="K729" i="4"/>
  <c r="J730" i="4"/>
  <c r="L737" i="4"/>
  <c r="M737" i="4" s="1"/>
  <c r="N737" i="4" s="1"/>
  <c r="J745" i="4"/>
  <c r="L758" i="4"/>
  <c r="M758" i="4" s="1"/>
  <c r="N758" i="4" s="1"/>
  <c r="D759" i="4"/>
  <c r="J767" i="4"/>
  <c r="J777" i="4"/>
  <c r="C785" i="4"/>
  <c r="F780" i="4"/>
  <c r="K785" i="4"/>
  <c r="L780" i="4"/>
  <c r="M780" i="4" s="1"/>
  <c r="N780" i="4" s="1"/>
  <c r="L803" i="4"/>
  <c r="M803" i="4" s="1"/>
  <c r="N803" i="4" s="1"/>
  <c r="D804" i="4"/>
  <c r="C810" i="4"/>
  <c r="F810" i="4" s="1"/>
  <c r="D805" i="4"/>
  <c r="J805" i="4" s="1"/>
  <c r="K810" i="4"/>
  <c r="L810" i="4" s="1"/>
  <c r="M810" i="4" s="1"/>
  <c r="N810" i="4" s="1"/>
  <c r="J811" i="4"/>
  <c r="C822" i="4"/>
  <c r="F842" i="4"/>
  <c r="K847" i="4"/>
  <c r="L847" i="4" s="1"/>
  <c r="M847" i="4" s="1"/>
  <c r="N847" i="4" s="1"/>
  <c r="L843" i="4"/>
  <c r="M843" i="4" s="1"/>
  <c r="N843" i="4" s="1"/>
  <c r="J846" i="4"/>
  <c r="F853" i="4"/>
  <c r="H853" i="4"/>
  <c r="C857" i="4"/>
  <c r="D853" i="4"/>
  <c r="D859" i="4"/>
  <c r="H859" i="4"/>
  <c r="L863" i="4"/>
  <c r="M863" i="4" s="1"/>
  <c r="N863" i="4" s="1"/>
  <c r="K867" i="4"/>
  <c r="L867" i="4" s="1"/>
  <c r="M867" i="4" s="1"/>
  <c r="N867" i="4" s="1"/>
  <c r="J866" i="4"/>
  <c r="F877" i="4"/>
  <c r="J877" i="4" s="1"/>
  <c r="H877" i="4"/>
  <c r="J878" i="4"/>
  <c r="K885" i="4"/>
  <c r="L880" i="4"/>
  <c r="M880" i="4" s="1"/>
  <c r="N880" i="4" s="1"/>
  <c r="F887" i="4"/>
  <c r="H887" i="4"/>
  <c r="D887" i="4"/>
  <c r="J887" i="4" s="1"/>
  <c r="F892" i="4"/>
  <c r="H892" i="4"/>
  <c r="D893" i="4"/>
  <c r="F898" i="4"/>
  <c r="C901" i="4"/>
  <c r="D901" i="4" s="1"/>
  <c r="H898" i="4"/>
  <c r="D898" i="4"/>
  <c r="H901" i="4"/>
  <c r="F914" i="4"/>
  <c r="C917" i="4"/>
  <c r="D917" i="4" s="1"/>
  <c r="H914" i="4"/>
  <c r="D914" i="4"/>
  <c r="D921" i="4"/>
  <c r="F929" i="4"/>
  <c r="J929" i="4" s="1"/>
  <c r="H929" i="4"/>
  <c r="K936" i="4"/>
  <c r="L936" i="4" s="1"/>
  <c r="M936" i="4" s="1"/>
  <c r="N936" i="4" s="1"/>
  <c r="D935" i="4"/>
  <c r="J935" i="4" s="1"/>
  <c r="H935" i="4"/>
  <c r="L935" i="4"/>
  <c r="M935" i="4" s="1"/>
  <c r="N935" i="4" s="1"/>
  <c r="F935" i="4"/>
  <c r="J937" i="4"/>
  <c r="D940" i="4"/>
  <c r="J940" i="4" s="1"/>
  <c r="H940" i="4"/>
  <c r="L943" i="4"/>
  <c r="M943" i="4" s="1"/>
  <c r="N943" i="4" s="1"/>
  <c r="J946" i="4"/>
  <c r="J948" i="4"/>
  <c r="H952" i="4"/>
  <c r="F952" i="4"/>
  <c r="J952" i="4" s="1"/>
  <c r="F958" i="4"/>
  <c r="H958" i="4"/>
  <c r="D958" i="4"/>
  <c r="J958" i="4" s="1"/>
  <c r="F963" i="4"/>
  <c r="J963" i="4" s="1"/>
  <c r="H963" i="4"/>
  <c r="J964" i="4"/>
  <c r="D974" i="4"/>
  <c r="J974" i="4" s="1"/>
  <c r="H974" i="4"/>
  <c r="L974" i="4"/>
  <c r="M974" i="4" s="1"/>
  <c r="N974" i="4" s="1"/>
  <c r="F974" i="4"/>
  <c r="J981" i="4"/>
  <c r="L987" i="4"/>
  <c r="M987" i="4" s="1"/>
  <c r="N987" i="4" s="1"/>
  <c r="L991" i="4"/>
  <c r="M991" i="4" s="1"/>
  <c r="N991" i="4" s="1"/>
  <c r="H992" i="4"/>
  <c r="H995" i="4"/>
  <c r="J995" i="4" s="1"/>
  <c r="F995" i="4"/>
  <c r="H1010" i="4"/>
  <c r="F1010" i="4"/>
  <c r="D1010" i="4"/>
  <c r="H1021" i="4"/>
  <c r="C1023" i="4"/>
  <c r="H1023" i="4" s="1"/>
  <c r="F1021" i="4"/>
  <c r="D1021" i="4"/>
  <c r="F1027" i="4"/>
  <c r="H1027" i="4"/>
  <c r="D1027" i="4"/>
  <c r="J1027" i="4" s="1"/>
  <c r="J1032" i="4"/>
  <c r="D1038" i="4"/>
  <c r="J1038" i="4" s="1"/>
  <c r="H1038" i="4"/>
  <c r="L1038" i="4"/>
  <c r="M1038" i="4" s="1"/>
  <c r="N1038" i="4" s="1"/>
  <c r="F1038" i="4"/>
  <c r="H1072" i="4"/>
  <c r="J1072" i="4" s="1"/>
  <c r="C1074" i="4"/>
  <c r="F1074" i="4" s="1"/>
  <c r="F1072" i="4"/>
  <c r="L1072" i="4"/>
  <c r="M1072" i="4" s="1"/>
  <c r="N1072" i="4" s="1"/>
  <c r="J1075" i="4"/>
  <c r="H1078" i="4"/>
  <c r="D1078" i="4"/>
  <c r="L1079" i="4"/>
  <c r="M1079" i="4" s="1"/>
  <c r="N1079" i="4" s="1"/>
  <c r="K1082" i="4"/>
  <c r="D1085" i="4"/>
  <c r="H1085" i="4"/>
  <c r="L1085" i="4"/>
  <c r="M1085" i="4" s="1"/>
  <c r="N1085" i="4" s="1"/>
  <c r="F1085" i="4"/>
  <c r="K1090" i="4"/>
  <c r="L1090" i="4" s="1"/>
  <c r="M1090" i="4" s="1"/>
  <c r="N1090" i="4" s="1"/>
  <c r="F1103" i="4"/>
  <c r="H1103" i="4"/>
  <c r="C1107" i="4"/>
  <c r="D1103" i="4"/>
  <c r="H1115" i="4"/>
  <c r="F1115" i="4"/>
  <c r="J1115" i="4" s="1"/>
  <c r="L1115" i="4"/>
  <c r="M1115" i="4" s="1"/>
  <c r="N1115" i="4" s="1"/>
  <c r="D1164" i="4"/>
  <c r="H1164" i="4"/>
  <c r="L1164" i="4"/>
  <c r="M1164" i="4" s="1"/>
  <c r="N1164" i="4" s="1"/>
  <c r="J1168" i="4"/>
  <c r="D1211" i="4"/>
  <c r="C1214" i="4"/>
  <c r="H1211" i="4"/>
  <c r="L1211" i="4"/>
  <c r="M1211" i="4" s="1"/>
  <c r="N1211" i="4" s="1"/>
  <c r="F1211" i="4"/>
  <c r="L872" i="4"/>
  <c r="M872" i="4" s="1"/>
  <c r="N872" i="4" s="1"/>
  <c r="D873" i="4"/>
  <c r="C879" i="4"/>
  <c r="F879" i="4" s="1"/>
  <c r="D874" i="4"/>
  <c r="J874" i="4" s="1"/>
  <c r="K879" i="4"/>
  <c r="L879" i="4" s="1"/>
  <c r="M879" i="4" s="1"/>
  <c r="N879" i="4" s="1"/>
  <c r="J880" i="4"/>
  <c r="C889" i="4"/>
  <c r="H886" i="4"/>
  <c r="J886" i="4" s="1"/>
  <c r="K889" i="4"/>
  <c r="L889" i="4" s="1"/>
  <c r="M889" i="4" s="1"/>
  <c r="N889" i="4" s="1"/>
  <c r="F901" i="4"/>
  <c r="C913" i="4"/>
  <c r="L924" i="4"/>
  <c r="M924" i="4" s="1"/>
  <c r="N924" i="4" s="1"/>
  <c r="D925" i="4"/>
  <c r="J925" i="4" s="1"/>
  <c r="L934" i="4"/>
  <c r="M934" i="4" s="1"/>
  <c r="N934" i="4" s="1"/>
  <c r="L949" i="4"/>
  <c r="M949" i="4" s="1"/>
  <c r="N949" i="4" s="1"/>
  <c r="J951" i="4"/>
  <c r="C954" i="4"/>
  <c r="L954" i="4" s="1"/>
  <c r="M954" i="4" s="1"/>
  <c r="N954" i="4" s="1"/>
  <c r="L968" i="4"/>
  <c r="M968" i="4" s="1"/>
  <c r="N968" i="4" s="1"/>
  <c r="J970" i="4"/>
  <c r="C979" i="4"/>
  <c r="F979" i="4" s="1"/>
  <c r="F973" i="4"/>
  <c r="J973" i="4" s="1"/>
  <c r="K979" i="4"/>
  <c r="L973" i="4"/>
  <c r="M973" i="4" s="1"/>
  <c r="N973" i="4" s="1"/>
  <c r="J975" i="4"/>
  <c r="L982" i="4"/>
  <c r="M982" i="4" s="1"/>
  <c r="N982" i="4" s="1"/>
  <c r="J984" i="4"/>
  <c r="J994" i="4"/>
  <c r="C1004" i="4"/>
  <c r="F1004" i="4" s="1"/>
  <c r="H1000" i="4"/>
  <c r="J1000" i="4" s="1"/>
  <c r="K1004" i="4"/>
  <c r="L1014" i="4"/>
  <c r="M1014" i="4" s="1"/>
  <c r="N1014" i="4" s="1"/>
  <c r="F1016" i="4"/>
  <c r="J1016" i="4" s="1"/>
  <c r="C1020" i="4"/>
  <c r="H1020" i="4" s="1"/>
  <c r="J1022" i="4"/>
  <c r="F1028" i="4"/>
  <c r="C1034" i="4"/>
  <c r="F1034" i="4" s="1"/>
  <c r="D1029" i="4"/>
  <c r="H1029" i="4"/>
  <c r="L1029" i="4"/>
  <c r="M1029" i="4" s="1"/>
  <c r="N1029" i="4" s="1"/>
  <c r="F1029" i="4"/>
  <c r="J1036" i="4"/>
  <c r="F1042" i="4"/>
  <c r="H1042" i="4"/>
  <c r="D1042" i="4"/>
  <c r="J1042" i="4" s="1"/>
  <c r="F1047" i="4"/>
  <c r="H1047" i="4"/>
  <c r="D1048" i="4"/>
  <c r="F1053" i="4"/>
  <c r="C1056" i="4"/>
  <c r="H1053" i="4"/>
  <c r="D1053" i="4"/>
  <c r="H1056" i="4"/>
  <c r="D1061" i="4"/>
  <c r="D1064" i="4"/>
  <c r="H1064" i="4"/>
  <c r="L1067" i="4"/>
  <c r="M1067" i="4" s="1"/>
  <c r="N1067" i="4" s="1"/>
  <c r="K1074" i="4"/>
  <c r="L1074" i="4" s="1"/>
  <c r="M1074" i="4" s="1"/>
  <c r="N1074" i="4" s="1"/>
  <c r="L1078" i="4"/>
  <c r="M1078" i="4" s="1"/>
  <c r="N1078" i="4" s="1"/>
  <c r="J1081" i="4"/>
  <c r="F1089" i="4"/>
  <c r="H1089" i="4"/>
  <c r="D1089" i="4"/>
  <c r="J1089" i="4" s="1"/>
  <c r="D1090" i="4"/>
  <c r="L1098" i="4"/>
  <c r="M1098" i="4" s="1"/>
  <c r="N1098" i="4" s="1"/>
  <c r="J1101" i="4"/>
  <c r="F1108" i="4"/>
  <c r="H1108" i="4"/>
  <c r="D1108" i="4"/>
  <c r="D1122" i="4"/>
  <c r="J1122" i="4" s="1"/>
  <c r="H1122" i="4"/>
  <c r="L1122" i="4"/>
  <c r="M1122" i="4" s="1"/>
  <c r="N1122" i="4" s="1"/>
  <c r="F1122" i="4"/>
  <c r="H1124" i="4"/>
  <c r="J1133" i="4"/>
  <c r="D1135" i="4"/>
  <c r="J1135" i="4" s="1"/>
  <c r="K1142" i="4"/>
  <c r="L1142" i="4" s="1"/>
  <c r="M1142" i="4" s="1"/>
  <c r="N1142" i="4" s="1"/>
  <c r="H1146" i="4"/>
  <c r="F1146" i="4"/>
  <c r="F1151" i="4"/>
  <c r="J1157" i="4"/>
  <c r="D1159" i="4"/>
  <c r="F1163" i="4"/>
  <c r="C1166" i="4"/>
  <c r="D1166" i="4" s="1"/>
  <c r="H1163" i="4"/>
  <c r="D1163" i="4"/>
  <c r="K1170" i="4"/>
  <c r="L1167" i="4"/>
  <c r="M1167" i="4" s="1"/>
  <c r="N1167" i="4" s="1"/>
  <c r="H1170" i="4"/>
  <c r="J1177" i="4"/>
  <c r="F1191" i="4"/>
  <c r="D1210" i="4"/>
  <c r="K1243" i="4"/>
  <c r="L1240" i="4"/>
  <c r="M1240" i="4" s="1"/>
  <c r="N1240" i="4" s="1"/>
  <c r="J875" i="4"/>
  <c r="L882" i="4"/>
  <c r="M882" i="4" s="1"/>
  <c r="N882" i="4" s="1"/>
  <c r="J884" i="4"/>
  <c r="J890" i="4"/>
  <c r="H893" i="4"/>
  <c r="L903" i="4"/>
  <c r="M903" i="4" s="1"/>
  <c r="N903" i="4" s="1"/>
  <c r="J905" i="4"/>
  <c r="C910" i="4"/>
  <c r="F910" i="4" s="1"/>
  <c r="F908" i="4"/>
  <c r="J908" i="4" s="1"/>
  <c r="K910" i="4"/>
  <c r="L908" i="4"/>
  <c r="M908" i="4" s="1"/>
  <c r="N908" i="4" s="1"/>
  <c r="L919" i="4"/>
  <c r="M919" i="4" s="1"/>
  <c r="N919" i="4" s="1"/>
  <c r="J927" i="4"/>
  <c r="H930" i="4"/>
  <c r="C941" i="4"/>
  <c r="F941" i="4" s="1"/>
  <c r="K941" i="4"/>
  <c r="L941" i="4" s="1"/>
  <c r="M941" i="4" s="1"/>
  <c r="N941" i="4" s="1"/>
  <c r="J942" i="4"/>
  <c r="L953" i="4"/>
  <c r="M953" i="4" s="1"/>
  <c r="N953" i="4" s="1"/>
  <c r="C960" i="4"/>
  <c r="D960" i="4" s="1"/>
  <c r="D955" i="4"/>
  <c r="J955" i="4" s="1"/>
  <c r="K960" i="4"/>
  <c r="J961" i="4"/>
  <c r="C972" i="4"/>
  <c r="L977" i="4"/>
  <c r="M977" i="4" s="1"/>
  <c r="N977" i="4" s="1"/>
  <c r="F985" i="4"/>
  <c r="J985" i="4" s="1"/>
  <c r="L996" i="4"/>
  <c r="M996" i="4" s="1"/>
  <c r="N996" i="4" s="1"/>
  <c r="J998" i="4"/>
  <c r="L1006" i="4"/>
  <c r="M1006" i="4" s="1"/>
  <c r="N1006" i="4" s="1"/>
  <c r="K1009" i="4"/>
  <c r="J1011" i="4"/>
  <c r="H1014" i="4"/>
  <c r="D1014" i="4"/>
  <c r="J1014" i="4" s="1"/>
  <c r="L1028" i="4"/>
  <c r="M1028" i="4" s="1"/>
  <c r="N1028" i="4" s="1"/>
  <c r="L1027" i="4"/>
  <c r="M1027" i="4" s="1"/>
  <c r="N1027" i="4" s="1"/>
  <c r="H1028" i="4"/>
  <c r="H1031" i="4"/>
  <c r="F1031" i="4"/>
  <c r="J1031" i="4" s="1"/>
  <c r="C1039" i="4"/>
  <c r="L1039" i="4" s="1"/>
  <c r="M1039" i="4" s="1"/>
  <c r="N1039" i="4" s="1"/>
  <c r="H1046" i="4"/>
  <c r="C1048" i="4"/>
  <c r="F1048" i="4" s="1"/>
  <c r="F1046" i="4"/>
  <c r="D1046" i="4"/>
  <c r="J1046" i="4" s="1"/>
  <c r="J1047" i="4"/>
  <c r="J1051" i="4"/>
  <c r="F1061" i="4"/>
  <c r="F1063" i="4"/>
  <c r="H1063" i="4"/>
  <c r="D1063" i="4"/>
  <c r="F1068" i="4"/>
  <c r="H1068" i="4"/>
  <c r="J1068" i="4" s="1"/>
  <c r="J1069" i="4"/>
  <c r="J1076" i="4"/>
  <c r="F1079" i="4"/>
  <c r="J1079" i="4" s="1"/>
  <c r="C1082" i="4"/>
  <c r="D1082" i="4" s="1"/>
  <c r="H1079" i="4"/>
  <c r="J1080" i="4"/>
  <c r="F1090" i="4"/>
  <c r="D1091" i="4"/>
  <c r="J1091" i="4" s="1"/>
  <c r="H1091" i="4"/>
  <c r="L1091" i="4"/>
  <c r="M1091" i="4" s="1"/>
  <c r="N1091" i="4" s="1"/>
  <c r="F1091" i="4"/>
  <c r="K1093" i="4"/>
  <c r="L1093" i="4" s="1"/>
  <c r="M1093" i="4" s="1"/>
  <c r="N1093" i="4" s="1"/>
  <c r="L1092" i="4"/>
  <c r="M1092" i="4" s="1"/>
  <c r="N1092" i="4" s="1"/>
  <c r="J1096" i="4"/>
  <c r="D1099" i="4"/>
  <c r="H1099" i="4"/>
  <c r="L1103" i="4"/>
  <c r="M1103" i="4" s="1"/>
  <c r="N1103" i="4" s="1"/>
  <c r="K1107" i="4"/>
  <c r="J1106" i="4"/>
  <c r="C1118" i="4"/>
  <c r="F1118" i="4" s="1"/>
  <c r="D1113" i="4"/>
  <c r="H1113" i="4"/>
  <c r="L1113" i="4"/>
  <c r="M1113" i="4" s="1"/>
  <c r="N1113" i="4" s="1"/>
  <c r="F1113" i="4"/>
  <c r="J1120" i="4"/>
  <c r="F1128" i="4"/>
  <c r="J1128" i="4" s="1"/>
  <c r="H1128" i="4"/>
  <c r="D1129" i="4"/>
  <c r="J1129" i="4" s="1"/>
  <c r="H1129" i="4"/>
  <c r="F1129" i="4"/>
  <c r="K1135" i="4"/>
  <c r="L1135" i="4" s="1"/>
  <c r="M1135" i="4" s="1"/>
  <c r="N1135" i="4" s="1"/>
  <c r="L1131" i="4"/>
  <c r="M1131" i="4" s="1"/>
  <c r="N1131" i="4" s="1"/>
  <c r="D1144" i="4"/>
  <c r="L1144" i="4"/>
  <c r="M1144" i="4" s="1"/>
  <c r="N1144" i="4" s="1"/>
  <c r="F1144" i="4"/>
  <c r="J1146" i="4"/>
  <c r="D1149" i="4"/>
  <c r="L1149" i="4"/>
  <c r="M1149" i="4" s="1"/>
  <c r="N1149" i="4" s="1"/>
  <c r="F1149" i="4"/>
  <c r="H1149" i="4"/>
  <c r="L1166" i="4"/>
  <c r="M1166" i="4" s="1"/>
  <c r="N1166" i="4" s="1"/>
  <c r="H1166" i="4"/>
  <c r="J1201" i="4"/>
  <c r="D1218" i="4"/>
  <c r="J1218" i="4" s="1"/>
  <c r="H1218" i="4"/>
  <c r="F1241" i="4"/>
  <c r="H1241" i="4"/>
  <c r="D1241" i="4"/>
  <c r="J1241" i="4" s="1"/>
  <c r="L1017" i="4"/>
  <c r="M1017" i="4" s="1"/>
  <c r="N1017" i="4" s="1"/>
  <c r="D1017" i="4"/>
  <c r="J1017" i="4" s="1"/>
  <c r="F1020" i="4"/>
  <c r="J1030" i="4"/>
  <c r="L1037" i="4"/>
  <c r="M1037" i="4" s="1"/>
  <c r="N1037" i="4" s="1"/>
  <c r="F1056" i="4"/>
  <c r="C1065" i="4"/>
  <c r="H1062" i="4"/>
  <c r="J1062" i="4" s="1"/>
  <c r="K1065" i="4"/>
  <c r="L1065" i="4" s="1"/>
  <c r="M1065" i="4" s="1"/>
  <c r="N1065" i="4" s="1"/>
  <c r="C1070" i="4"/>
  <c r="F1070" i="4" s="1"/>
  <c r="K1070" i="4"/>
  <c r="J1071" i="4"/>
  <c r="H1074" i="4"/>
  <c r="L1084" i="4"/>
  <c r="M1084" i="4" s="1"/>
  <c r="N1084" i="4" s="1"/>
  <c r="J1092" i="4"/>
  <c r="C1102" i="4"/>
  <c r="L1112" i="4"/>
  <c r="M1112" i="4" s="1"/>
  <c r="N1112" i="4" s="1"/>
  <c r="J1114" i="4"/>
  <c r="L1121" i="4"/>
  <c r="M1121" i="4" s="1"/>
  <c r="N1121" i="4" s="1"/>
  <c r="L1127" i="4"/>
  <c r="M1127" i="4" s="1"/>
  <c r="N1127" i="4" s="1"/>
  <c r="H1132" i="4"/>
  <c r="F1132" i="4"/>
  <c r="J1132" i="4" s="1"/>
  <c r="L1133" i="4"/>
  <c r="M1133" i="4" s="1"/>
  <c r="N1133" i="4" s="1"/>
  <c r="J1161" i="4"/>
  <c r="J1172" i="4"/>
  <c r="K1178" i="4"/>
  <c r="L1176" i="4"/>
  <c r="M1176" i="4" s="1"/>
  <c r="N1176" i="4" s="1"/>
  <c r="F1184" i="4"/>
  <c r="H1184" i="4"/>
  <c r="L1188" i="4"/>
  <c r="M1188" i="4" s="1"/>
  <c r="N1188" i="4" s="1"/>
  <c r="H1191" i="4"/>
  <c r="J1202" i="4"/>
  <c r="H1245" i="4"/>
  <c r="C1247" i="4"/>
  <c r="L1247" i="4" s="1"/>
  <c r="M1247" i="4" s="1"/>
  <c r="N1247" i="4" s="1"/>
  <c r="F1245" i="4"/>
  <c r="D1245" i="4"/>
  <c r="L1245" i="4"/>
  <c r="M1245" i="4" s="1"/>
  <c r="N1245" i="4" s="1"/>
  <c r="L1252" i="4"/>
  <c r="M1252" i="4" s="1"/>
  <c r="N1252" i="4" s="1"/>
  <c r="L1022" i="4"/>
  <c r="M1022" i="4" s="1"/>
  <c r="N1022" i="4" s="1"/>
  <c r="D1023" i="4"/>
  <c r="L1032" i="4"/>
  <c r="M1032" i="4" s="1"/>
  <c r="N1032" i="4" s="1"/>
  <c r="C1044" i="4"/>
  <c r="K1044" i="4"/>
  <c r="J1045" i="4"/>
  <c r="H1048" i="4"/>
  <c r="L1058" i="4"/>
  <c r="M1058" i="4" s="1"/>
  <c r="N1058" i="4" s="1"/>
  <c r="J1060" i="4"/>
  <c r="J1066" i="4"/>
  <c r="L1073" i="4"/>
  <c r="M1073" i="4" s="1"/>
  <c r="N1073" i="4" s="1"/>
  <c r="D1074" i="4"/>
  <c r="C1086" i="4"/>
  <c r="H1083" i="4"/>
  <c r="J1083" i="4" s="1"/>
  <c r="F1093" i="4"/>
  <c r="J1093" i="4" s="1"/>
  <c r="J1095" i="4"/>
  <c r="L1116" i="4"/>
  <c r="M1116" i="4" s="1"/>
  <c r="N1116" i="4" s="1"/>
  <c r="H1127" i="4"/>
  <c r="D1127" i="4"/>
  <c r="J1127" i="4" s="1"/>
  <c r="L1128" i="4"/>
  <c r="M1128" i="4" s="1"/>
  <c r="N1128" i="4" s="1"/>
  <c r="J1137" i="4"/>
  <c r="D1139" i="4"/>
  <c r="J1139" i="4" s="1"/>
  <c r="L1139" i="4"/>
  <c r="M1139" i="4" s="1"/>
  <c r="N1139" i="4" s="1"/>
  <c r="F1139" i="4"/>
  <c r="H1141" i="4"/>
  <c r="F1141" i="4"/>
  <c r="J1141" i="4" s="1"/>
  <c r="L1141" i="4"/>
  <c r="M1141" i="4" s="1"/>
  <c r="N1141" i="4" s="1"/>
  <c r="F1142" i="4"/>
  <c r="C1159" i="4"/>
  <c r="F1159" i="4" s="1"/>
  <c r="H1156" i="4"/>
  <c r="F1156" i="4"/>
  <c r="J1156" i="4" s="1"/>
  <c r="L1163" i="4"/>
  <c r="M1163" i="4" s="1"/>
  <c r="N1163" i="4" s="1"/>
  <c r="C1170" i="4"/>
  <c r="F1170" i="4" s="1"/>
  <c r="H1167" i="4"/>
  <c r="J1167" i="4" s="1"/>
  <c r="F1167" i="4"/>
  <c r="J1184" i="4"/>
  <c r="D1186" i="4"/>
  <c r="J1186" i="4" s="1"/>
  <c r="C1188" i="4"/>
  <c r="D1188" i="4" s="1"/>
  <c r="H1186" i="4"/>
  <c r="F1186" i="4"/>
  <c r="J1187" i="4"/>
  <c r="H1188" i="4"/>
  <c r="H1194" i="4"/>
  <c r="D1194" i="4"/>
  <c r="J1194" i="4" s="1"/>
  <c r="L1194" i="4"/>
  <c r="M1194" i="4" s="1"/>
  <c r="N1194" i="4" s="1"/>
  <c r="K1198" i="4"/>
  <c r="L1196" i="4"/>
  <c r="M1196" i="4" s="1"/>
  <c r="N1196" i="4" s="1"/>
  <c r="J1200" i="4"/>
  <c r="K1204" i="4"/>
  <c r="L1202" i="4"/>
  <c r="M1202" i="4" s="1"/>
  <c r="N1202" i="4" s="1"/>
  <c r="F1209" i="4"/>
  <c r="H1209" i="4"/>
  <c r="D1209" i="4"/>
  <c r="J1209" i="4" s="1"/>
  <c r="K1214" i="4"/>
  <c r="L1212" i="4"/>
  <c r="M1212" i="4" s="1"/>
  <c r="N1212" i="4" s="1"/>
  <c r="L1123" i="4"/>
  <c r="M1123" i="4" s="1"/>
  <c r="N1123" i="4" s="1"/>
  <c r="D1124" i="4"/>
  <c r="J1124" i="4" s="1"/>
  <c r="C1130" i="4"/>
  <c r="F1130" i="4" s="1"/>
  <c r="D1125" i="4"/>
  <c r="J1125" i="4" s="1"/>
  <c r="K1130" i="4"/>
  <c r="L1130" i="4" s="1"/>
  <c r="M1130" i="4" s="1"/>
  <c r="N1130" i="4" s="1"/>
  <c r="J1131" i="4"/>
  <c r="L1138" i="4"/>
  <c r="M1138" i="4" s="1"/>
  <c r="N1138" i="4" s="1"/>
  <c r="J1140" i="4"/>
  <c r="L1143" i="4"/>
  <c r="M1143" i="4" s="1"/>
  <c r="N1143" i="4" s="1"/>
  <c r="J1145" i="4"/>
  <c r="L1148" i="4"/>
  <c r="M1148" i="4" s="1"/>
  <c r="N1148" i="4" s="1"/>
  <c r="J1150" i="4"/>
  <c r="K1151" i="4"/>
  <c r="L1151" i="4" s="1"/>
  <c r="M1151" i="4" s="1"/>
  <c r="N1151" i="4" s="1"/>
  <c r="F1155" i="4"/>
  <c r="J1155" i="4" s="1"/>
  <c r="C1162" i="4"/>
  <c r="F1173" i="4"/>
  <c r="H1173" i="4"/>
  <c r="J1176" i="4"/>
  <c r="F1179" i="4"/>
  <c r="D1179" i="4"/>
  <c r="J1179" i="4" s="1"/>
  <c r="J1181" i="4"/>
  <c r="J1193" i="4"/>
  <c r="F1195" i="4"/>
  <c r="L1197" i="4"/>
  <c r="M1197" i="4" s="1"/>
  <c r="N1197" i="4" s="1"/>
  <c r="F1197" i="4"/>
  <c r="D1197" i="4"/>
  <c r="J1199" i="4"/>
  <c r="J1206" i="4"/>
  <c r="F1214" i="4"/>
  <c r="K1222" i="4"/>
  <c r="L1222" i="4" s="1"/>
  <c r="M1222" i="4" s="1"/>
  <c r="N1222" i="4" s="1"/>
  <c r="L1219" i="4"/>
  <c r="M1219" i="4" s="1"/>
  <c r="N1219" i="4" s="1"/>
  <c r="J1221" i="4"/>
  <c r="K1235" i="4"/>
  <c r="L1235" i="4" s="1"/>
  <c r="M1235" i="4" s="1"/>
  <c r="N1235" i="4" s="1"/>
  <c r="L1233" i="4"/>
  <c r="M1233" i="4" s="1"/>
  <c r="N1233" i="4" s="1"/>
  <c r="D1237" i="4"/>
  <c r="H1237" i="4"/>
  <c r="L1237" i="4"/>
  <c r="M1237" i="4" s="1"/>
  <c r="N1237" i="4" s="1"/>
  <c r="F1237" i="4"/>
  <c r="C1239" i="4"/>
  <c r="D1239" i="4" s="1"/>
  <c r="F1251" i="4"/>
  <c r="H1251" i="4"/>
  <c r="D1251" i="4"/>
  <c r="J1153" i="4"/>
  <c r="L1157" i="4"/>
  <c r="M1157" i="4" s="1"/>
  <c r="N1157" i="4" s="1"/>
  <c r="L1168" i="4"/>
  <c r="M1168" i="4" s="1"/>
  <c r="N1168" i="4" s="1"/>
  <c r="C1174" i="4"/>
  <c r="F1174" i="4" s="1"/>
  <c r="D1175" i="4"/>
  <c r="J1175" i="4" s="1"/>
  <c r="C1178" i="4"/>
  <c r="H1175" i="4"/>
  <c r="L1175" i="4"/>
  <c r="M1175" i="4" s="1"/>
  <c r="N1175" i="4" s="1"/>
  <c r="L1177" i="4"/>
  <c r="M1177" i="4" s="1"/>
  <c r="N1177" i="4" s="1"/>
  <c r="D1180" i="4"/>
  <c r="J1180" i="4" s="1"/>
  <c r="H1180" i="4"/>
  <c r="L1180" i="4"/>
  <c r="M1180" i="4" s="1"/>
  <c r="N1180" i="4" s="1"/>
  <c r="C1182" i="4"/>
  <c r="D1182" i="4" s="1"/>
  <c r="H1183" i="4"/>
  <c r="C1185" i="4"/>
  <c r="D1185" i="4" s="1"/>
  <c r="F1183" i="4"/>
  <c r="L1183" i="4"/>
  <c r="M1183" i="4" s="1"/>
  <c r="N1183" i="4" s="1"/>
  <c r="L1184" i="4"/>
  <c r="M1184" i="4" s="1"/>
  <c r="N1184" i="4" s="1"/>
  <c r="K1185" i="4"/>
  <c r="L1185" i="4" s="1"/>
  <c r="M1185" i="4" s="1"/>
  <c r="N1185" i="4" s="1"/>
  <c r="F1201" i="4"/>
  <c r="H1202" i="4"/>
  <c r="C1204" i="4"/>
  <c r="F1204" i="4" s="1"/>
  <c r="F1202" i="4"/>
  <c r="L1203" i="4"/>
  <c r="M1203" i="4" s="1"/>
  <c r="N1203" i="4" s="1"/>
  <c r="F1203" i="4"/>
  <c r="D1203" i="4"/>
  <c r="J1203" i="4" s="1"/>
  <c r="H1203" i="4"/>
  <c r="J1205" i="4"/>
  <c r="K1210" i="4"/>
  <c r="L1210" i="4" s="1"/>
  <c r="M1210" i="4" s="1"/>
  <c r="N1210" i="4" s="1"/>
  <c r="L1209" i="4"/>
  <c r="M1209" i="4" s="1"/>
  <c r="N1209" i="4" s="1"/>
  <c r="F1220" i="4"/>
  <c r="H1220" i="4"/>
  <c r="D1220" i="4"/>
  <c r="J1220" i="4" s="1"/>
  <c r="D1222" i="4"/>
  <c r="J1222" i="4" s="1"/>
  <c r="J1225" i="4"/>
  <c r="K1231" i="4"/>
  <c r="L1231" i="4" s="1"/>
  <c r="M1231" i="4" s="1"/>
  <c r="N1231" i="4" s="1"/>
  <c r="D1232" i="4"/>
  <c r="C1235" i="4"/>
  <c r="H1232" i="4"/>
  <c r="L1232" i="4"/>
  <c r="M1232" i="4" s="1"/>
  <c r="N1232" i="4" s="1"/>
  <c r="F1232" i="4"/>
  <c r="H1234" i="4"/>
  <c r="F1234" i="4"/>
  <c r="J1234" i="4" s="1"/>
  <c r="C1243" i="4"/>
  <c r="F1243" i="4" s="1"/>
  <c r="H1240" i="4"/>
  <c r="F1240" i="4"/>
  <c r="D1240" i="4"/>
  <c r="J1240" i="4" s="1"/>
  <c r="J1248" i="4"/>
  <c r="L1190" i="4"/>
  <c r="M1190" i="4" s="1"/>
  <c r="N1190" i="4" s="1"/>
  <c r="D1191" i="4"/>
  <c r="J1191" i="4" s="1"/>
  <c r="C1195" i="4"/>
  <c r="H1196" i="4"/>
  <c r="C1198" i="4"/>
  <c r="F1198" i="4" s="1"/>
  <c r="F1196" i="4"/>
  <c r="J1196" i="4" s="1"/>
  <c r="J1207" i="4"/>
  <c r="H1208" i="4"/>
  <c r="F1208" i="4"/>
  <c r="J1208" i="4" s="1"/>
  <c r="C1210" i="4"/>
  <c r="F1210" i="4" s="1"/>
  <c r="D1216" i="4"/>
  <c r="H1216" i="4"/>
  <c r="L1216" i="4"/>
  <c r="M1216" i="4" s="1"/>
  <c r="N1216" i="4" s="1"/>
  <c r="F1216" i="4"/>
  <c r="C1222" i="4"/>
  <c r="F1222" i="4" s="1"/>
  <c r="H1219" i="4"/>
  <c r="F1219" i="4"/>
  <c r="D1219" i="4"/>
  <c r="H1222" i="4"/>
  <c r="H1224" i="4"/>
  <c r="C1226" i="4"/>
  <c r="F1226" i="4" s="1"/>
  <c r="F1224" i="4"/>
  <c r="J1224" i="4" s="1"/>
  <c r="J1227" i="4"/>
  <c r="F1230" i="4"/>
  <c r="H1230" i="4"/>
  <c r="D1230" i="4"/>
  <c r="D1231" i="4"/>
  <c r="J1231" i="4" s="1"/>
  <c r="F1235" i="4"/>
  <c r="L1241" i="4"/>
  <c r="M1241" i="4" s="1"/>
  <c r="N1241" i="4" s="1"/>
  <c r="J1246" i="4"/>
  <c r="F1252" i="4"/>
  <c r="H1252" i="4"/>
  <c r="J1212" i="4"/>
  <c r="L1215" i="4"/>
  <c r="M1215" i="4" s="1"/>
  <c r="N1215" i="4" s="1"/>
  <c r="J1217" i="4"/>
  <c r="K1218" i="4"/>
  <c r="L1218" i="4" s="1"/>
  <c r="M1218" i="4" s="1"/>
  <c r="N1218" i="4" s="1"/>
  <c r="J1223" i="4"/>
  <c r="J1233" i="4"/>
  <c r="L1236" i="4"/>
  <c r="M1236" i="4" s="1"/>
  <c r="N1236" i="4" s="1"/>
  <c r="J1238" i="4"/>
  <c r="K1239" i="4"/>
  <c r="J1244" i="4"/>
  <c r="H1247" i="4"/>
  <c r="F1218" i="4"/>
  <c r="L1225" i="4"/>
  <c r="M1225" i="4" s="1"/>
  <c r="N1225" i="4" s="1"/>
  <c r="F1239" i="4"/>
  <c r="L1246" i="4"/>
  <c r="M1246" i="4" s="1"/>
  <c r="N1246" i="4" s="1"/>
  <c r="M16" i="7"/>
  <c r="N16" i="7" s="1"/>
  <c r="O16" i="7" s="1"/>
  <c r="I16" i="7"/>
  <c r="K16" i="7" s="1"/>
  <c r="J960" i="4" l="1"/>
  <c r="J1082" i="4"/>
  <c r="J1166" i="4"/>
  <c r="F1178" i="4"/>
  <c r="H1178" i="4"/>
  <c r="D1178" i="4"/>
  <c r="J1178" i="4" s="1"/>
  <c r="H1082" i="4"/>
  <c r="H1052" i="4"/>
  <c r="D1052" i="4"/>
  <c r="J1052" i="4" s="1"/>
  <c r="F1052" i="4"/>
  <c r="J718" i="4"/>
  <c r="J570" i="4"/>
  <c r="H1034" i="4"/>
  <c r="H897" i="4"/>
  <c r="D897" i="4"/>
  <c r="F897" i="4"/>
  <c r="L852" i="4"/>
  <c r="M852" i="4" s="1"/>
  <c r="N852" i="4" s="1"/>
  <c r="J829" i="4"/>
  <c r="D734" i="4"/>
  <c r="J734" i="4" s="1"/>
  <c r="F700" i="4"/>
  <c r="H700" i="4"/>
  <c r="L700" i="4"/>
  <c r="M700" i="4" s="1"/>
  <c r="N700" i="4" s="1"/>
  <c r="D700" i="4"/>
  <c r="J700" i="4" s="1"/>
  <c r="H546" i="4"/>
  <c r="D546" i="4"/>
  <c r="F546" i="4"/>
  <c r="J824" i="4"/>
  <c r="F724" i="4"/>
  <c r="D724" i="4"/>
  <c r="H724" i="4"/>
  <c r="J84" i="4"/>
  <c r="D706" i="4"/>
  <c r="L546" i="4"/>
  <c r="M546" i="4" s="1"/>
  <c r="N546" i="4" s="1"/>
  <c r="J633" i="4"/>
  <c r="D490" i="4"/>
  <c r="J490" i="4" s="1"/>
  <c r="H490" i="4"/>
  <c r="H583" i="4"/>
  <c r="D583" i="4"/>
  <c r="J583" i="4" s="1"/>
  <c r="F583" i="4"/>
  <c r="J936" i="3"/>
  <c r="D288" i="3"/>
  <c r="H288" i="3"/>
  <c r="F288" i="3"/>
  <c r="D191" i="3"/>
  <c r="H191" i="3"/>
  <c r="L191" i="3"/>
  <c r="M191" i="3" s="1"/>
  <c r="N191" i="3" s="1"/>
  <c r="F239" i="3"/>
  <c r="D239" i="3"/>
  <c r="H297" i="3"/>
  <c r="D297" i="3"/>
  <c r="J297" i="3" s="1"/>
  <c r="F297" i="3"/>
  <c r="F490" i="4"/>
  <c r="J387" i="4"/>
  <c r="D832" i="3"/>
  <c r="J832" i="3" s="1"/>
  <c r="H832" i="3"/>
  <c r="J357" i="3"/>
  <c r="H179" i="3"/>
  <c r="D179" i="3"/>
  <c r="J167" i="3"/>
  <c r="D136" i="3"/>
  <c r="H130" i="3"/>
  <c r="D130" i="3"/>
  <c r="F130" i="3"/>
  <c r="L130" i="3"/>
  <c r="M130" i="3" s="1"/>
  <c r="N130" i="3" s="1"/>
  <c r="J41" i="3"/>
  <c r="F21" i="3"/>
  <c r="H21" i="3"/>
  <c r="D21" i="3"/>
  <c r="J21" i="3" s="1"/>
  <c r="L21" i="3"/>
  <c r="M21" i="3" s="1"/>
  <c r="N21" i="3" s="1"/>
  <c r="J791" i="4"/>
  <c r="H860" i="3"/>
  <c r="F710" i="3"/>
  <c r="J710" i="3" s="1"/>
  <c r="H403" i="3"/>
  <c r="L403" i="3"/>
  <c r="M403" i="3" s="1"/>
  <c r="N403" i="3" s="1"/>
  <c r="J274" i="3"/>
  <c r="L239" i="3"/>
  <c r="M239" i="3" s="1"/>
  <c r="N239" i="3" s="1"/>
  <c r="F179" i="3"/>
  <c r="F15" i="3"/>
  <c r="D15" i="3"/>
  <c r="D403" i="3"/>
  <c r="J603" i="3"/>
  <c r="J503" i="3"/>
  <c r="H1198" i="4"/>
  <c r="J1173" i="4"/>
  <c r="J1023" i="4"/>
  <c r="J1099" i="4"/>
  <c r="D972" i="4"/>
  <c r="H972" i="4"/>
  <c r="J1048" i="4"/>
  <c r="J893" i="4"/>
  <c r="L885" i="4"/>
  <c r="M885" i="4" s="1"/>
  <c r="N885" i="4" s="1"/>
  <c r="J859" i="4"/>
  <c r="J1151" i="4"/>
  <c r="F1082" i="4"/>
  <c r="J993" i="4"/>
  <c r="J983" i="4"/>
  <c r="J775" i="4"/>
  <c r="J1043" i="4"/>
  <c r="J891" i="4"/>
  <c r="J889" i="4"/>
  <c r="H847" i="4"/>
  <c r="D847" i="4"/>
  <c r="F847" i="4"/>
  <c r="J809" i="4"/>
  <c r="F762" i="4"/>
  <c r="J762" i="4" s="1"/>
  <c r="F516" i="4"/>
  <c r="D516" i="4"/>
  <c r="J931" i="4"/>
  <c r="L638" i="4"/>
  <c r="M638" i="4" s="1"/>
  <c r="N638" i="4" s="1"/>
  <c r="H752" i="4"/>
  <c r="D752" i="4"/>
  <c r="F752" i="4"/>
  <c r="J501" i="4"/>
  <c r="J478" i="4"/>
  <c r="H99" i="4"/>
  <c r="J1302" i="3"/>
  <c r="H762" i="4"/>
  <c r="H620" i="4"/>
  <c r="F604" i="4"/>
  <c r="H604" i="4"/>
  <c r="D604" i="4"/>
  <c r="J604" i="4" s="1"/>
  <c r="H183" i="4"/>
  <c r="D183" i="4"/>
  <c r="F183" i="4"/>
  <c r="J94" i="4"/>
  <c r="L897" i="4"/>
  <c r="M897" i="4" s="1"/>
  <c r="N897" i="4" s="1"/>
  <c r="H673" i="4"/>
  <c r="D673" i="4"/>
  <c r="J603" i="4"/>
  <c r="J436" i="4"/>
  <c r="J1281" i="3"/>
  <c r="F1202" i="3"/>
  <c r="H1202" i="3"/>
  <c r="D1202" i="3"/>
  <c r="L770" i="4"/>
  <c r="M770" i="4" s="1"/>
  <c r="N770" i="4" s="1"/>
  <c r="L620" i="4"/>
  <c r="M620" i="4" s="1"/>
  <c r="N620" i="4" s="1"/>
  <c r="H562" i="4"/>
  <c r="J237" i="4"/>
  <c r="J6" i="4"/>
  <c r="H998" i="3"/>
  <c r="D998" i="3"/>
  <c r="F998" i="3"/>
  <c r="L604" i="4"/>
  <c r="M604" i="4" s="1"/>
  <c r="N604" i="4" s="1"/>
  <c r="D467" i="4"/>
  <c r="J467" i="4" s="1"/>
  <c r="H467" i="4"/>
  <c r="J402" i="4"/>
  <c r="J40" i="4"/>
  <c r="H1108" i="3"/>
  <c r="D1108" i="3"/>
  <c r="F1108" i="3"/>
  <c r="J900" i="3"/>
  <c r="J595" i="3"/>
  <c r="F534" i="3"/>
  <c r="D534" i="3"/>
  <c r="D398" i="3"/>
  <c r="H398" i="3"/>
  <c r="D332" i="3"/>
  <c r="H332" i="3"/>
  <c r="L332" i="3"/>
  <c r="M332" i="3" s="1"/>
  <c r="N332" i="3" s="1"/>
  <c r="H231" i="3"/>
  <c r="D231" i="3"/>
  <c r="F231" i="3"/>
  <c r="J196" i="3"/>
  <c r="F183" i="3"/>
  <c r="H183" i="3"/>
  <c r="L183" i="3"/>
  <c r="M183" i="3" s="1"/>
  <c r="N183" i="3" s="1"/>
  <c r="D183" i="3"/>
  <c r="J1158" i="3"/>
  <c r="J1029" i="3"/>
  <c r="F199" i="3"/>
  <c r="H199" i="3"/>
  <c r="D199" i="3"/>
  <c r="J199" i="3" s="1"/>
  <c r="J111" i="3"/>
  <c r="J92" i="3"/>
  <c r="J5" i="3"/>
  <c r="D756" i="4"/>
  <c r="J756" i="4" s="1"/>
  <c r="L1058" i="3"/>
  <c r="M1058" i="3" s="1"/>
  <c r="N1058" i="3" s="1"/>
  <c r="H516" i="4"/>
  <c r="J515" i="4"/>
  <c r="J360" i="4"/>
  <c r="F296" i="4"/>
  <c r="D215" i="4"/>
  <c r="H215" i="4"/>
  <c r="J53" i="4"/>
  <c r="J1161" i="3"/>
  <c r="F1129" i="3"/>
  <c r="H1129" i="3"/>
  <c r="D1129" i="3"/>
  <c r="D851" i="3"/>
  <c r="D755" i="3"/>
  <c r="H755" i="3"/>
  <c r="D638" i="3"/>
  <c r="J627" i="3"/>
  <c r="J544" i="3"/>
  <c r="J266" i="3"/>
  <c r="J223" i="3"/>
  <c r="J165" i="3"/>
  <c r="J110" i="3"/>
  <c r="J107" i="3"/>
  <c r="J87" i="3"/>
  <c r="J61" i="3"/>
  <c r="J20" i="3"/>
  <c r="J1252" i="4"/>
  <c r="J881" i="4"/>
  <c r="D668" i="4"/>
  <c r="J668" i="4" s="1"/>
  <c r="H668" i="4"/>
  <c r="D610" i="4"/>
  <c r="J377" i="4"/>
  <c r="D296" i="4"/>
  <c r="J296" i="4" s="1"/>
  <c r="J35" i="4"/>
  <c r="J999" i="3"/>
  <c r="L766" i="3"/>
  <c r="M766" i="3" s="1"/>
  <c r="N766" i="3" s="1"/>
  <c r="J757" i="3"/>
  <c r="J678" i="3"/>
  <c r="J654" i="3"/>
  <c r="H621" i="3"/>
  <c r="D579" i="3"/>
  <c r="J579" i="3" s="1"/>
  <c r="H579" i="3"/>
  <c r="J538" i="3"/>
  <c r="H497" i="3"/>
  <c r="D497" i="3"/>
  <c r="J497" i="3" s="1"/>
  <c r="J431" i="3"/>
  <c r="J375" i="3"/>
  <c r="H350" i="3"/>
  <c r="L350" i="3"/>
  <c r="M350" i="3" s="1"/>
  <c r="N350" i="3" s="1"/>
  <c r="J287" i="3"/>
  <c r="J225" i="3"/>
  <c r="J176" i="3"/>
  <c r="L759" i="4"/>
  <c r="M759" i="4" s="1"/>
  <c r="N759" i="4" s="1"/>
  <c r="J966" i="3"/>
  <c r="H926" i="3"/>
  <c r="L875" i="3"/>
  <c r="M875" i="3" s="1"/>
  <c r="N875" i="3" s="1"/>
  <c r="L710" i="3"/>
  <c r="M710" i="3" s="1"/>
  <c r="N710" i="3" s="1"/>
  <c r="D528" i="3"/>
  <c r="J528" i="3" s="1"/>
  <c r="F403" i="3"/>
  <c r="L288" i="3"/>
  <c r="M288" i="3" s="1"/>
  <c r="N288" i="3" s="1"/>
  <c r="J968" i="3"/>
  <c r="H779" i="3"/>
  <c r="J779" i="3" s="1"/>
  <c r="L203" i="3"/>
  <c r="M203" i="3" s="1"/>
  <c r="N203" i="3" s="1"/>
  <c r="D978" i="3"/>
  <c r="H710" i="3"/>
  <c r="D1247" i="4"/>
  <c r="L1239" i="4"/>
  <c r="M1239" i="4" s="1"/>
  <c r="N1239" i="4" s="1"/>
  <c r="H1226" i="4"/>
  <c r="J1216" i="4"/>
  <c r="H1185" i="4"/>
  <c r="J1185" i="4" s="1"/>
  <c r="D1235" i="4"/>
  <c r="J1235" i="4" s="1"/>
  <c r="H1235" i="4"/>
  <c r="D1204" i="4"/>
  <c r="J1204" i="4" s="1"/>
  <c r="J1183" i="4"/>
  <c r="H1174" i="4"/>
  <c r="H1243" i="4"/>
  <c r="H1210" i="4"/>
  <c r="J1210" i="4" s="1"/>
  <c r="J1197" i="4"/>
  <c r="F1166" i="4"/>
  <c r="D1174" i="4"/>
  <c r="F1086" i="4"/>
  <c r="L1086" i="4"/>
  <c r="M1086" i="4" s="1"/>
  <c r="N1086" i="4" s="1"/>
  <c r="D1086" i="4"/>
  <c r="H1086" i="4"/>
  <c r="L1044" i="4"/>
  <c r="M1044" i="4" s="1"/>
  <c r="N1044" i="4" s="1"/>
  <c r="J1245" i="4"/>
  <c r="H1239" i="4"/>
  <c r="H1102" i="4"/>
  <c r="D1102" i="4"/>
  <c r="F1102" i="4"/>
  <c r="L1182" i="4"/>
  <c r="M1182" i="4" s="1"/>
  <c r="N1182" i="4" s="1"/>
  <c r="L1107" i="4"/>
  <c r="M1107" i="4" s="1"/>
  <c r="N1107" i="4" s="1"/>
  <c r="J1063" i="4"/>
  <c r="D954" i="4"/>
  <c r="J954" i="4" s="1"/>
  <c r="L1243" i="4"/>
  <c r="M1243" i="4" s="1"/>
  <c r="N1243" i="4" s="1"/>
  <c r="H1182" i="4"/>
  <c r="L1170" i="4"/>
  <c r="M1170" i="4" s="1"/>
  <c r="N1170" i="4" s="1"/>
  <c r="J1108" i="4"/>
  <c r="J1064" i="4"/>
  <c r="L1004" i="4"/>
  <c r="M1004" i="4" s="1"/>
  <c r="N1004" i="4" s="1"/>
  <c r="L979" i="4"/>
  <c r="M979" i="4" s="1"/>
  <c r="N979" i="4" s="1"/>
  <c r="F917" i="4"/>
  <c r="J917" i="4" s="1"/>
  <c r="J1211" i="4"/>
  <c r="J1164" i="4"/>
  <c r="J1103" i="4"/>
  <c r="J1078" i="4"/>
  <c r="D1034" i="4"/>
  <c r="J1034" i="4" s="1"/>
  <c r="D1004" i="4"/>
  <c r="D930" i="4"/>
  <c r="J930" i="4" s="1"/>
  <c r="H917" i="4"/>
  <c r="J853" i="4"/>
  <c r="D822" i="4"/>
  <c r="H822" i="4"/>
  <c r="L785" i="4"/>
  <c r="M785" i="4" s="1"/>
  <c r="N785" i="4" s="1"/>
  <c r="H770" i="4"/>
  <c r="H748" i="4"/>
  <c r="L729" i="4"/>
  <c r="M729" i="4" s="1"/>
  <c r="N729" i="4" s="1"/>
  <c r="H694" i="4"/>
  <c r="L1048" i="4"/>
  <c r="M1048" i="4" s="1"/>
  <c r="N1048" i="4" s="1"/>
  <c r="D1009" i="4"/>
  <c r="D979" i="4"/>
  <c r="J959" i="4"/>
  <c r="H873" i="4"/>
  <c r="J854" i="4"/>
  <c r="H804" i="4"/>
  <c r="J804" i="4" s="1"/>
  <c r="H759" i="4"/>
  <c r="J759" i="4" s="1"/>
  <c r="F706" i="4"/>
  <c r="D1198" i="4"/>
  <c r="J1198" i="4" s="1"/>
  <c r="H1070" i="4"/>
  <c r="J962" i="4"/>
  <c r="J858" i="4"/>
  <c r="L857" i="4"/>
  <c r="M857" i="4" s="1"/>
  <c r="N857" i="4" s="1"/>
  <c r="J849" i="4"/>
  <c r="J800" i="4"/>
  <c r="D770" i="4"/>
  <c r="J770" i="4" s="1"/>
  <c r="H756" i="4"/>
  <c r="J723" i="4"/>
  <c r="F673" i="4"/>
  <c r="D510" i="4"/>
  <c r="H435" i="4"/>
  <c r="L1034" i="4"/>
  <c r="M1034" i="4" s="1"/>
  <c r="N1034" i="4" s="1"/>
  <c r="F936" i="4"/>
  <c r="D936" i="4"/>
  <c r="H936" i="4"/>
  <c r="H879" i="4"/>
  <c r="J879" i="4" s="1"/>
  <c r="H657" i="4"/>
  <c r="J657" i="4" s="1"/>
  <c r="H636" i="4"/>
  <c r="F610" i="4"/>
  <c r="H510" i="4"/>
  <c r="L497" i="4"/>
  <c r="M497" i="4" s="1"/>
  <c r="N497" i="4" s="1"/>
  <c r="L930" i="4"/>
  <c r="M930" i="4" s="1"/>
  <c r="N930" i="4" s="1"/>
  <c r="J812" i="4"/>
  <c r="D810" i="4"/>
  <c r="J810" i="4" s="1"/>
  <c r="J768" i="4"/>
  <c r="J749" i="4"/>
  <c r="J703" i="4"/>
  <c r="L694" i="4"/>
  <c r="M694" i="4" s="1"/>
  <c r="N694" i="4" s="1"/>
  <c r="J574" i="4"/>
  <c r="J548" i="4"/>
  <c r="D497" i="4"/>
  <c r="L490" i="4"/>
  <c r="M490" i="4" s="1"/>
  <c r="N490" i="4" s="1"/>
  <c r="D475" i="4"/>
  <c r="J475" i="4" s="1"/>
  <c r="J440" i="4"/>
  <c r="J415" i="4"/>
  <c r="J407" i="4"/>
  <c r="J312" i="4"/>
  <c r="J290" i="4"/>
  <c r="F215" i="4"/>
  <c r="H143" i="4"/>
  <c r="J143" i="4" s="1"/>
  <c r="J69" i="4"/>
  <c r="J1098" i="4"/>
  <c r="L1052" i="4"/>
  <c r="M1052" i="4" s="1"/>
  <c r="N1052" i="4" s="1"/>
  <c r="L917" i="4"/>
  <c r="M917" i="4" s="1"/>
  <c r="N917" i="4" s="1"/>
  <c r="L827" i="4"/>
  <c r="M827" i="4" s="1"/>
  <c r="N827" i="4" s="1"/>
  <c r="D729" i="4"/>
  <c r="D694" i="4"/>
  <c r="L673" i="4"/>
  <c r="M673" i="4" s="1"/>
  <c r="N673" i="4" s="1"/>
  <c r="J617" i="4"/>
  <c r="J575" i="4"/>
  <c r="J524" i="4"/>
  <c r="J393" i="4"/>
  <c r="J372" i="4"/>
  <c r="J338" i="4"/>
  <c r="D335" i="4"/>
  <c r="H335" i="4"/>
  <c r="J308" i="4"/>
  <c r="L309" i="4"/>
  <c r="M309" i="4" s="1"/>
  <c r="N309" i="4" s="1"/>
  <c r="J254" i="4"/>
  <c r="J257" i="4"/>
  <c r="F234" i="4"/>
  <c r="L120" i="4"/>
  <c r="M120" i="4" s="1"/>
  <c r="N120" i="4" s="1"/>
  <c r="J59" i="4"/>
  <c r="F8" i="4"/>
  <c r="J8" i="4" s="1"/>
  <c r="L1159" i="4"/>
  <c r="M1159" i="4" s="1"/>
  <c r="N1159" i="4" s="1"/>
  <c r="J1109" i="4"/>
  <c r="H979" i="4"/>
  <c r="L893" i="4"/>
  <c r="M893" i="4" s="1"/>
  <c r="N893" i="4" s="1"/>
  <c r="L748" i="4"/>
  <c r="M748" i="4" s="1"/>
  <c r="N748" i="4" s="1"/>
  <c r="J672" i="4"/>
  <c r="J596" i="4"/>
  <c r="D555" i="4"/>
  <c r="J555" i="4" s="1"/>
  <c r="H555" i="4"/>
  <c r="H447" i="4"/>
  <c r="F441" i="4"/>
  <c r="D441" i="4"/>
  <c r="J441" i="4" s="1"/>
  <c r="H441" i="4"/>
  <c r="J358" i="4"/>
  <c r="J251" i="4"/>
  <c r="H242" i="4"/>
  <c r="J242" i="4" s="1"/>
  <c r="L234" i="4"/>
  <c r="M234" i="4" s="1"/>
  <c r="N234" i="4" s="1"/>
  <c r="J228" i="4"/>
  <c r="D210" i="4"/>
  <c r="J210" i="4" s="1"/>
  <c r="L197" i="4"/>
  <c r="M197" i="4" s="1"/>
  <c r="N197" i="4" s="1"/>
  <c r="F190" i="4"/>
  <c r="H190" i="4"/>
  <c r="D190" i="4"/>
  <c r="J190" i="4" s="1"/>
  <c r="J156" i="4"/>
  <c r="J97" i="4"/>
  <c r="J31" i="4"/>
  <c r="J5" i="4"/>
  <c r="J1270" i="3"/>
  <c r="J1196" i="3"/>
  <c r="L822" i="4"/>
  <c r="M822" i="4" s="1"/>
  <c r="N822" i="4" s="1"/>
  <c r="J711" i="4"/>
  <c r="J630" i="4"/>
  <c r="F555" i="4"/>
  <c r="J494" i="4"/>
  <c r="J482" i="4"/>
  <c r="H416" i="4"/>
  <c r="D288" i="4"/>
  <c r="J288" i="4" s="1"/>
  <c r="H288" i="4"/>
  <c r="L288" i="4"/>
  <c r="M288" i="4" s="1"/>
  <c r="N288" i="4" s="1"/>
  <c r="L150" i="4"/>
  <c r="M150" i="4" s="1"/>
  <c r="N150" i="4" s="1"/>
  <c r="H79" i="4"/>
  <c r="H42" i="4"/>
  <c r="J42" i="4" s="1"/>
  <c r="J1279" i="3"/>
  <c r="J1251" i="3"/>
  <c r="J1224" i="3"/>
  <c r="H1076" i="3"/>
  <c r="D1076" i="3"/>
  <c r="F1076" i="3"/>
  <c r="H1052" i="3"/>
  <c r="D1052" i="3"/>
  <c r="F1052" i="3"/>
  <c r="J1016" i="3"/>
  <c r="L926" i="3"/>
  <c r="M926" i="3" s="1"/>
  <c r="N926" i="3" s="1"/>
  <c r="H810" i="4"/>
  <c r="J699" i="4"/>
  <c r="D598" i="4"/>
  <c r="J598" i="4" s="1"/>
  <c r="J589" i="4"/>
  <c r="J460" i="4"/>
  <c r="L392" i="4"/>
  <c r="M392" i="4" s="1"/>
  <c r="N392" i="4" s="1"/>
  <c r="D205" i="4"/>
  <c r="J205" i="4" s="1"/>
  <c r="H205" i="4"/>
  <c r="H157" i="4"/>
  <c r="J157" i="4" s="1"/>
  <c r="F114" i="4"/>
  <c r="J114" i="4" s="1"/>
  <c r="F79" i="4"/>
  <c r="J79" i="4" s="1"/>
  <c r="J52" i="4"/>
  <c r="J29" i="4"/>
  <c r="J1210" i="3"/>
  <c r="J1201" i="3"/>
  <c r="J1156" i="3"/>
  <c r="J1140" i="3"/>
  <c r="J1085" i="3"/>
  <c r="J1073" i="3"/>
  <c r="L1016" i="3"/>
  <c r="M1016" i="3" s="1"/>
  <c r="N1016" i="3" s="1"/>
  <c r="J951" i="3"/>
  <c r="F931" i="3"/>
  <c r="D931" i="3"/>
  <c r="J931" i="3" s="1"/>
  <c r="H931" i="3"/>
  <c r="L931" i="3"/>
  <c r="M931" i="3" s="1"/>
  <c r="N931" i="3" s="1"/>
  <c r="J849" i="3"/>
  <c r="J829" i="3"/>
  <c r="L811" i="3"/>
  <c r="M811" i="3" s="1"/>
  <c r="N811" i="3" s="1"/>
  <c r="J777" i="3"/>
  <c r="J764" i="3"/>
  <c r="J753" i="3"/>
  <c r="J688" i="3"/>
  <c r="J658" i="3"/>
  <c r="L638" i="3"/>
  <c r="M638" i="3" s="1"/>
  <c r="N638" i="3" s="1"/>
  <c r="L621" i="3"/>
  <c r="M621" i="3" s="1"/>
  <c r="N621" i="3" s="1"/>
  <c r="J591" i="3"/>
  <c r="H483" i="3"/>
  <c r="D483" i="3"/>
  <c r="J483" i="3" s="1"/>
  <c r="H469" i="3"/>
  <c r="J469" i="3" s="1"/>
  <c r="H420" i="3"/>
  <c r="F387" i="3"/>
  <c r="H387" i="3"/>
  <c r="D387" i="3"/>
  <c r="J387" i="3" s="1"/>
  <c r="H280" i="3"/>
  <c r="F253" i="3"/>
  <c r="D253" i="3"/>
  <c r="J253" i="3" s="1"/>
  <c r="D171" i="3"/>
  <c r="L54" i="4"/>
  <c r="M54" i="4" s="1"/>
  <c r="N54" i="4" s="1"/>
  <c r="J1219" i="3"/>
  <c r="L1217" i="3"/>
  <c r="M1217" i="3" s="1"/>
  <c r="N1217" i="3" s="1"/>
  <c r="J1211" i="3"/>
  <c r="J1174" i="3"/>
  <c r="J791" i="3"/>
  <c r="H782" i="3"/>
  <c r="J707" i="3"/>
  <c r="J655" i="3"/>
  <c r="H638" i="3"/>
  <c r="D617" i="3"/>
  <c r="J617" i="3" s="1"/>
  <c r="J586" i="3"/>
  <c r="F497" i="3"/>
  <c r="J459" i="3"/>
  <c r="J440" i="3"/>
  <c r="L398" i="3"/>
  <c r="M398" i="3" s="1"/>
  <c r="N398" i="3" s="1"/>
  <c r="H369" i="3"/>
  <c r="D369" i="3"/>
  <c r="J369" i="3" s="1"/>
  <c r="J302" i="3"/>
  <c r="J237" i="3"/>
  <c r="J127" i="3"/>
  <c r="J88" i="3"/>
  <c r="J74" i="3"/>
  <c r="J704" i="4"/>
  <c r="L447" i="4"/>
  <c r="M447" i="4" s="1"/>
  <c r="N447" i="4" s="1"/>
  <c r="J241" i="4"/>
  <c r="J230" i="4"/>
  <c r="J151" i="4"/>
  <c r="F1302" i="3"/>
  <c r="J1133" i="3"/>
  <c r="J1128" i="3"/>
  <c r="J994" i="3"/>
  <c r="L891" i="3"/>
  <c r="M891" i="3" s="1"/>
  <c r="N891" i="3" s="1"/>
  <c r="H888" i="3"/>
  <c r="D888" i="3"/>
  <c r="J888" i="3" s="1"/>
  <c r="L888" i="3"/>
  <c r="M888" i="3" s="1"/>
  <c r="N888" i="3" s="1"/>
  <c r="J713" i="3"/>
  <c r="H617" i="3"/>
  <c r="J539" i="3"/>
  <c r="J514" i="3"/>
  <c r="J500" i="3"/>
  <c r="L497" i="3"/>
  <c r="M497" i="3" s="1"/>
  <c r="N497" i="3" s="1"/>
  <c r="J479" i="3"/>
  <c r="F310" i="3"/>
  <c r="H246" i="3"/>
  <c r="D246" i="3"/>
  <c r="J246" i="3" s="1"/>
  <c r="L1056" i="4"/>
  <c r="M1056" i="4" s="1"/>
  <c r="N1056" i="4" s="1"/>
  <c r="L873" i="4"/>
  <c r="M873" i="4" s="1"/>
  <c r="N873" i="4" s="1"/>
  <c r="J778" i="4"/>
  <c r="J607" i="4"/>
  <c r="L510" i="4"/>
  <c r="M510" i="4" s="1"/>
  <c r="N510" i="4" s="1"/>
  <c r="J279" i="4"/>
  <c r="H210" i="4"/>
  <c r="D166" i="4"/>
  <c r="J166" i="4" s="1"/>
  <c r="F104" i="4"/>
  <c r="J80" i="4"/>
  <c r="J47" i="4"/>
  <c r="D30" i="4"/>
  <c r="J1269" i="3"/>
  <c r="J1233" i="3"/>
  <c r="H1188" i="3"/>
  <c r="L1144" i="3"/>
  <c r="M1144" i="3" s="1"/>
  <c r="N1144" i="3" s="1"/>
  <c r="J1116" i="3"/>
  <c r="D1031" i="3"/>
  <c r="J1031" i="3" s="1"/>
  <c r="H1016" i="3"/>
  <c r="D986" i="3"/>
  <c r="J986" i="3" s="1"/>
  <c r="H960" i="3"/>
  <c r="D960" i="3"/>
  <c r="F960" i="3"/>
  <c r="L940" i="3"/>
  <c r="M940" i="3" s="1"/>
  <c r="N940" i="3" s="1"/>
  <c r="D914" i="3"/>
  <c r="J914" i="3" s="1"/>
  <c r="H914" i="3"/>
  <c r="J904" i="3"/>
  <c r="J874" i="3"/>
  <c r="D869" i="3"/>
  <c r="J869" i="3" s="1"/>
  <c r="H869" i="3"/>
  <c r="D860" i="3"/>
  <c r="J860" i="3" s="1"/>
  <c r="D842" i="3"/>
  <c r="H842" i="3"/>
  <c r="J834" i="3"/>
  <c r="J801" i="3"/>
  <c r="J792" i="3"/>
  <c r="D788" i="3"/>
  <c r="J788" i="3" s="1"/>
  <c r="F779" i="3"/>
  <c r="J763" i="3"/>
  <c r="H759" i="3"/>
  <c r="D751" i="3"/>
  <c r="J751" i="3" s="1"/>
  <c r="H751" i="3"/>
  <c r="J742" i="3"/>
  <c r="H722" i="3"/>
  <c r="J722" i="3" s="1"/>
  <c r="J717" i="3"/>
  <c r="J708" i="3"/>
  <c r="J701" i="3"/>
  <c r="J687" i="3"/>
  <c r="L690" i="3"/>
  <c r="M690" i="3" s="1"/>
  <c r="N690" i="3" s="1"/>
  <c r="D671" i="3"/>
  <c r="J671" i="3" s="1"/>
  <c r="H671" i="3"/>
  <c r="J663" i="3"/>
  <c r="J650" i="3"/>
  <c r="L612" i="3"/>
  <c r="M612" i="3" s="1"/>
  <c r="N612" i="3" s="1"/>
  <c r="J582" i="3"/>
  <c r="J519" i="3"/>
  <c r="D515" i="3"/>
  <c r="J515" i="3" s="1"/>
  <c r="J489" i="3"/>
  <c r="F483" i="3"/>
  <c r="J384" i="3"/>
  <c r="J339" i="3"/>
  <c r="J329" i="3"/>
  <c r="H316" i="3"/>
  <c r="D316" i="3"/>
  <c r="F316" i="3"/>
  <c r="J296" i="3"/>
  <c r="J290" i="3"/>
  <c r="J182" i="3"/>
  <c r="J126" i="3"/>
  <c r="L113" i="3"/>
  <c r="M113" i="3" s="1"/>
  <c r="N113" i="3" s="1"/>
  <c r="L94" i="3"/>
  <c r="M94" i="3" s="1"/>
  <c r="N94" i="3" s="1"/>
  <c r="J56" i="3"/>
  <c r="J46" i="3"/>
  <c r="J36" i="3"/>
  <c r="J25" i="3"/>
  <c r="F954" i="4"/>
  <c r="J863" i="4"/>
  <c r="H729" i="4"/>
  <c r="J667" i="4"/>
  <c r="J663" i="4"/>
  <c r="J597" i="4"/>
  <c r="F475" i="4"/>
  <c r="H381" i="4"/>
  <c r="D381" i="4"/>
  <c r="J381" i="4" s="1"/>
  <c r="J194" i="4"/>
  <c r="J189" i="4"/>
  <c r="J1295" i="3"/>
  <c r="J1254" i="3"/>
  <c r="D1250" i="3"/>
  <c r="J1250" i="3" s="1"/>
  <c r="H1250" i="3"/>
  <c r="L1250" i="3"/>
  <c r="M1250" i="3" s="1"/>
  <c r="N1250" i="3" s="1"/>
  <c r="H1241" i="3"/>
  <c r="D1241" i="3"/>
  <c r="J1241" i="3" s="1"/>
  <c r="F1241" i="3"/>
  <c r="J1204" i="3"/>
  <c r="J1132" i="3"/>
  <c r="J1121" i="3"/>
  <c r="J1114" i="3"/>
  <c r="J1054" i="3"/>
  <c r="J1028" i="3"/>
  <c r="H1003" i="3"/>
  <c r="D1003" i="3"/>
  <c r="F1003" i="3"/>
  <c r="J965" i="3"/>
  <c r="J879" i="3"/>
  <c r="H769" i="3"/>
  <c r="J758" i="3"/>
  <c r="J693" i="3"/>
  <c r="J677" i="3"/>
  <c r="J599" i="3"/>
  <c r="J573" i="3"/>
  <c r="J399" i="3"/>
  <c r="H393" i="3"/>
  <c r="J393" i="3" s="1"/>
  <c r="L393" i="3"/>
  <c r="M393" i="3" s="1"/>
  <c r="N393" i="3" s="1"/>
  <c r="J346" i="3"/>
  <c r="J251" i="3"/>
  <c r="J216" i="3"/>
  <c r="L68" i="3"/>
  <c r="M68" i="3" s="1"/>
  <c r="N68" i="3" s="1"/>
  <c r="F68" i="3"/>
  <c r="J68" i="3" s="1"/>
  <c r="J54" i="3"/>
  <c r="J29" i="3"/>
  <c r="L598" i="4"/>
  <c r="M598" i="4" s="1"/>
  <c r="N598" i="4" s="1"/>
  <c r="J62" i="4"/>
  <c r="D1217" i="3"/>
  <c r="J1217" i="3" s="1"/>
  <c r="D1123" i="3"/>
  <c r="J1123" i="3" s="1"/>
  <c r="H950" i="3"/>
  <c r="D950" i="3"/>
  <c r="F950" i="3"/>
  <c r="J698" i="3"/>
  <c r="D730" i="3"/>
  <c r="L73" i="3"/>
  <c r="M73" i="3" s="1"/>
  <c r="N73" i="3" s="1"/>
  <c r="L420" i="3"/>
  <c r="M420" i="3" s="1"/>
  <c r="N420" i="3" s="1"/>
  <c r="F191" i="3"/>
  <c r="J819" i="3"/>
  <c r="L528" i="3"/>
  <c r="M528" i="3" s="1"/>
  <c r="N528" i="3" s="1"/>
  <c r="H147" i="3"/>
  <c r="J147" i="3" s="1"/>
  <c r="L467" i="4"/>
  <c r="M467" i="4" s="1"/>
  <c r="N467" i="4" s="1"/>
  <c r="J800" i="3"/>
  <c r="F332" i="3"/>
  <c r="F136" i="3"/>
  <c r="H730" i="3"/>
  <c r="J35" i="3"/>
  <c r="H304" i="3"/>
  <c r="L1204" i="4"/>
  <c r="M1204" i="4" s="1"/>
  <c r="N1204" i="4" s="1"/>
  <c r="F1247" i="4"/>
  <c r="L1178" i="4"/>
  <c r="M1178" i="4" s="1"/>
  <c r="N1178" i="4" s="1"/>
  <c r="F1039" i="4"/>
  <c r="D1039" i="4"/>
  <c r="H1039" i="4"/>
  <c r="J873" i="4"/>
  <c r="L1082" i="4"/>
  <c r="M1082" i="4" s="1"/>
  <c r="N1082" i="4" s="1"/>
  <c r="F785" i="4"/>
  <c r="H785" i="4"/>
  <c r="D785" i="4"/>
  <c r="J885" i="4"/>
  <c r="H852" i="4"/>
  <c r="D852" i="4"/>
  <c r="F852" i="4"/>
  <c r="H504" i="4"/>
  <c r="D504" i="4"/>
  <c r="J435" i="4"/>
  <c r="J562" i="4"/>
  <c r="J459" i="4"/>
  <c r="L706" i="4"/>
  <c r="M706" i="4" s="1"/>
  <c r="N706" i="4" s="1"/>
  <c r="J1260" i="3"/>
  <c r="D99" i="4"/>
  <c r="J99" i="4" s="1"/>
  <c r="H221" i="4"/>
  <c r="D221" i="4"/>
  <c r="F221" i="4"/>
  <c r="J131" i="4"/>
  <c r="J1144" i="3"/>
  <c r="D690" i="3"/>
  <c r="H690" i="3"/>
  <c r="F162" i="3"/>
  <c r="H162" i="3"/>
  <c r="L162" i="3"/>
  <c r="M162" i="3" s="1"/>
  <c r="N162" i="3" s="1"/>
  <c r="D162" i="3"/>
  <c r="J162" i="3" s="1"/>
  <c r="F1069" i="3"/>
  <c r="D1069" i="3"/>
  <c r="H1069" i="3"/>
  <c r="J309" i="4"/>
  <c r="H346" i="4"/>
  <c r="D346" i="4"/>
  <c r="L221" i="4"/>
  <c r="M221" i="4" s="1"/>
  <c r="N221" i="4" s="1"/>
  <c r="D452" i="3"/>
  <c r="J452" i="3" s="1"/>
  <c r="H452" i="3"/>
  <c r="J344" i="3"/>
  <c r="J334" i="3"/>
  <c r="F113" i="3"/>
  <c r="H113" i="3"/>
  <c r="D113" i="3"/>
  <c r="L346" i="4"/>
  <c r="M346" i="4" s="1"/>
  <c r="N346" i="4" s="1"/>
  <c r="J910" i="3"/>
  <c r="J783" i="3"/>
  <c r="H100" i="3"/>
  <c r="D100" i="3"/>
  <c r="J100" i="3" s="1"/>
  <c r="F40" i="3"/>
  <c r="D40" i="3"/>
  <c r="L40" i="3"/>
  <c r="M40" i="3" s="1"/>
  <c r="N40" i="3" s="1"/>
  <c r="H40" i="3"/>
  <c r="L99" i="4"/>
  <c r="M99" i="4" s="1"/>
  <c r="N99" i="4" s="1"/>
  <c r="H15" i="3"/>
  <c r="J158" i="3"/>
  <c r="J211" i="3"/>
  <c r="D1226" i="4"/>
  <c r="J1226" i="4" s="1"/>
  <c r="F960" i="4"/>
  <c r="H960" i="4"/>
  <c r="D1118" i="4"/>
  <c r="J1118" i="4" s="1"/>
  <c r="J1053" i="4"/>
  <c r="H1214" i="4"/>
  <c r="D1214" i="4"/>
  <c r="J1214" i="4" s="1"/>
  <c r="J898" i="4"/>
  <c r="L1226" i="4"/>
  <c r="M1226" i="4" s="1"/>
  <c r="N1226" i="4" s="1"/>
  <c r="D1170" i="4"/>
  <c r="J1170" i="4" s="1"/>
  <c r="H910" i="4"/>
  <c r="J928" i="4"/>
  <c r="J864" i="4"/>
  <c r="J844" i="4"/>
  <c r="J728" i="4"/>
  <c r="J1104" i="4"/>
  <c r="J966" i="4"/>
  <c r="F620" i="4"/>
  <c r="J620" i="4" s="1"/>
  <c r="J525" i="4"/>
  <c r="J445" i="4"/>
  <c r="D1293" i="3"/>
  <c r="H1293" i="3"/>
  <c r="L752" i="4"/>
  <c r="M752" i="4" s="1"/>
  <c r="N752" i="4" s="1"/>
  <c r="F346" i="4"/>
  <c r="J642" i="4"/>
  <c r="J608" i="4"/>
  <c r="H120" i="4"/>
  <c r="H8" i="4"/>
  <c r="J940" i="3"/>
  <c r="L972" i="4"/>
  <c r="M972" i="4" s="1"/>
  <c r="N972" i="4" s="1"/>
  <c r="J655" i="4"/>
  <c r="L591" i="4"/>
  <c r="M591" i="4" s="1"/>
  <c r="N591" i="4" s="1"/>
  <c r="J506" i="4"/>
  <c r="D303" i="4"/>
  <c r="J303" i="4" s="1"/>
  <c r="J260" i="4"/>
  <c r="J248" i="4"/>
  <c r="J1020" i="4"/>
  <c r="J1018" i="4"/>
  <c r="L718" i="4"/>
  <c r="M718" i="4" s="1"/>
  <c r="N718" i="4" s="1"/>
  <c r="J412" i="4"/>
  <c r="J67" i="4"/>
  <c r="J1188" i="3"/>
  <c r="H945" i="3"/>
  <c r="D945" i="3"/>
  <c r="J899" i="3"/>
  <c r="L832" i="3"/>
  <c r="M832" i="3" s="1"/>
  <c r="N832" i="3" s="1"/>
  <c r="H682" i="3"/>
  <c r="D682" i="3"/>
  <c r="L682" i="3"/>
  <c r="M682" i="3" s="1"/>
  <c r="N682" i="3" s="1"/>
  <c r="D342" i="3"/>
  <c r="J342" i="3" s="1"/>
  <c r="H342" i="3"/>
  <c r="L342" i="3"/>
  <c r="M342" i="3" s="1"/>
  <c r="N342" i="3" s="1"/>
  <c r="D217" i="3"/>
  <c r="J217" i="3" s="1"/>
  <c r="H217" i="3"/>
  <c r="L217" i="3"/>
  <c r="M217" i="3" s="1"/>
  <c r="N217" i="3" s="1"/>
  <c r="H65" i="4"/>
  <c r="J1243" i="3"/>
  <c r="F1058" i="3"/>
  <c r="J1058" i="3" s="1"/>
  <c r="D926" i="3"/>
  <c r="J926" i="3" s="1"/>
  <c r="J406" i="3"/>
  <c r="H310" i="3"/>
  <c r="D310" i="3"/>
  <c r="J447" i="4"/>
  <c r="L303" i="4"/>
  <c r="M303" i="4" s="1"/>
  <c r="N303" i="4" s="1"/>
  <c r="J1183" i="3"/>
  <c r="J1061" i="3"/>
  <c r="D439" i="3"/>
  <c r="H439" i="3"/>
  <c r="J1056" i="4"/>
  <c r="H779" i="4"/>
  <c r="D779" i="4"/>
  <c r="J779" i="4" s="1"/>
  <c r="J213" i="4"/>
  <c r="L84" i="4"/>
  <c r="M84" i="4" s="1"/>
  <c r="N84" i="4" s="1"/>
  <c r="J1242" i="3"/>
  <c r="J1033" i="3"/>
  <c r="J988" i="3"/>
  <c r="H978" i="3"/>
  <c r="J890" i="3"/>
  <c r="D782" i="3"/>
  <c r="J741" i="3"/>
  <c r="J233" i="3"/>
  <c r="D1243" i="4"/>
  <c r="J1243" i="4" s="1"/>
  <c r="J1230" i="4"/>
  <c r="J1219" i="4"/>
  <c r="H1204" i="4"/>
  <c r="H1195" i="4"/>
  <c r="L1195" i="4"/>
  <c r="M1195" i="4" s="1"/>
  <c r="N1195" i="4" s="1"/>
  <c r="D1195" i="4"/>
  <c r="J1195" i="4" s="1"/>
  <c r="F1182" i="4"/>
  <c r="J1182" i="4" s="1"/>
  <c r="J1232" i="4"/>
  <c r="J1251" i="4"/>
  <c r="J1239" i="4"/>
  <c r="J1237" i="4"/>
  <c r="H1162" i="4"/>
  <c r="D1162" i="4"/>
  <c r="F1162" i="4"/>
  <c r="L1214" i="4"/>
  <c r="M1214" i="4" s="1"/>
  <c r="N1214" i="4" s="1"/>
  <c r="L1198" i="4"/>
  <c r="M1198" i="4" s="1"/>
  <c r="N1198" i="4" s="1"/>
  <c r="L1162" i="4"/>
  <c r="M1162" i="4" s="1"/>
  <c r="N1162" i="4" s="1"/>
  <c r="J1074" i="4"/>
  <c r="F1044" i="4"/>
  <c r="D1044" i="4"/>
  <c r="F1188" i="4"/>
  <c r="J1188" i="4" s="1"/>
  <c r="L1070" i="4"/>
  <c r="M1070" i="4" s="1"/>
  <c r="N1070" i="4" s="1"/>
  <c r="F1065" i="4"/>
  <c r="J1065" i="4" s="1"/>
  <c r="H1065" i="4"/>
  <c r="F1009" i="4"/>
  <c r="L1174" i="4"/>
  <c r="M1174" i="4" s="1"/>
  <c r="N1174" i="4" s="1"/>
  <c r="J1149" i="4"/>
  <c r="J1144" i="4"/>
  <c r="J1113" i="4"/>
  <c r="L1009" i="4"/>
  <c r="M1009" i="4" s="1"/>
  <c r="N1009" i="4" s="1"/>
  <c r="L960" i="4"/>
  <c r="M960" i="4" s="1"/>
  <c r="N960" i="4" s="1"/>
  <c r="L910" i="4"/>
  <c r="M910" i="4" s="1"/>
  <c r="N910" i="4" s="1"/>
  <c r="J1163" i="4"/>
  <c r="J1159" i="4"/>
  <c r="D1130" i="4"/>
  <c r="J1090" i="4"/>
  <c r="J1061" i="4"/>
  <c r="J1029" i="4"/>
  <c r="H954" i="4"/>
  <c r="H913" i="4"/>
  <c r="D913" i="4"/>
  <c r="F913" i="4"/>
  <c r="F889" i="4"/>
  <c r="H889" i="4"/>
  <c r="H1107" i="4"/>
  <c r="D1107" i="4"/>
  <c r="J1107" i="4" s="1"/>
  <c r="F1107" i="4"/>
  <c r="J1085" i="4"/>
  <c r="J1021" i="4"/>
  <c r="J1010" i="4"/>
  <c r="H947" i="4"/>
  <c r="J947" i="4" s="1"/>
  <c r="J914" i="4"/>
  <c r="D910" i="4"/>
  <c r="J901" i="4"/>
  <c r="F885" i="4"/>
  <c r="H857" i="4"/>
  <c r="D857" i="4"/>
  <c r="F857" i="4"/>
  <c r="J650" i="4"/>
  <c r="H1118" i="4"/>
  <c r="D1070" i="4"/>
  <c r="J1070" i="4" s="1"/>
  <c r="H1004" i="4"/>
  <c r="J986" i="4"/>
  <c r="J950" i="4"/>
  <c r="J906" i="4"/>
  <c r="J868" i="4"/>
  <c r="J848" i="4"/>
  <c r="J839" i="4"/>
  <c r="L734" i="4"/>
  <c r="M734" i="4" s="1"/>
  <c r="N734" i="4" s="1"/>
  <c r="H1130" i="4"/>
  <c r="H862" i="4"/>
  <c r="D862" i="4"/>
  <c r="F862" i="4"/>
  <c r="J838" i="4"/>
  <c r="J753" i="4"/>
  <c r="D748" i="4"/>
  <c r="J748" i="4" s="1"/>
  <c r="L724" i="4"/>
  <c r="M724" i="4" s="1"/>
  <c r="N724" i="4" s="1"/>
  <c r="H712" i="4"/>
  <c r="D712" i="4"/>
  <c r="J644" i="4"/>
  <c r="J637" i="4"/>
  <c r="J636" i="4"/>
  <c r="F576" i="4"/>
  <c r="H576" i="4"/>
  <c r="D576" i="4"/>
  <c r="J576" i="4" s="1"/>
  <c r="J538" i="4"/>
  <c r="L516" i="4"/>
  <c r="M516" i="4" s="1"/>
  <c r="N516" i="4" s="1"/>
  <c r="J991" i="4"/>
  <c r="J902" i="4"/>
  <c r="J869" i="4"/>
  <c r="D832" i="4"/>
  <c r="H832" i="4"/>
  <c r="J654" i="4"/>
  <c r="F633" i="4"/>
  <c r="L562" i="4"/>
  <c r="M562" i="4" s="1"/>
  <c r="N562" i="4" s="1"/>
  <c r="H481" i="4"/>
  <c r="D481" i="4"/>
  <c r="J481" i="4" s="1"/>
  <c r="F481" i="4"/>
  <c r="D827" i="4"/>
  <c r="H827" i="4"/>
  <c r="L779" i="4"/>
  <c r="M779" i="4" s="1"/>
  <c r="N779" i="4" s="1"/>
  <c r="J757" i="4"/>
  <c r="H734" i="4"/>
  <c r="J719" i="4"/>
  <c r="J557" i="4"/>
  <c r="J542" i="4"/>
  <c r="J457" i="4"/>
  <c r="J452" i="4"/>
  <c r="J401" i="4"/>
  <c r="J373" i="4"/>
  <c r="J332" i="4"/>
  <c r="H309" i="4"/>
  <c r="J298" i="4"/>
  <c r="J255" i="4"/>
  <c r="J232" i="4"/>
  <c r="H30" i="4"/>
  <c r="H1044" i="4"/>
  <c r="J834" i="4"/>
  <c r="F822" i="4"/>
  <c r="L756" i="4"/>
  <c r="M756" i="4" s="1"/>
  <c r="N756" i="4" s="1"/>
  <c r="J731" i="4"/>
  <c r="J677" i="4"/>
  <c r="H638" i="4"/>
  <c r="H591" i="4"/>
  <c r="J591" i="4" s="1"/>
  <c r="J566" i="4"/>
  <c r="J523" i="4"/>
  <c r="H497" i="4"/>
  <c r="J464" i="4"/>
  <c r="D453" i="4"/>
  <c r="J453" i="4" s="1"/>
  <c r="H453" i="4"/>
  <c r="J386" i="4"/>
  <c r="J328" i="4"/>
  <c r="D325" i="4"/>
  <c r="J325" i="4" s="1"/>
  <c r="H325" i="4"/>
  <c r="J302" i="4"/>
  <c r="J294" i="4"/>
  <c r="J289" i="4"/>
  <c r="J246" i="4"/>
  <c r="H197" i="4"/>
  <c r="D197" i="4"/>
  <c r="J197" i="4" s="1"/>
  <c r="F197" i="4"/>
  <c r="D104" i="4"/>
  <c r="H84" i="4"/>
  <c r="L65" i="4"/>
  <c r="M65" i="4" s="1"/>
  <c r="N65" i="4" s="1"/>
  <c r="H1273" i="3"/>
  <c r="D1273" i="3"/>
  <c r="F1273" i="3"/>
  <c r="J813" i="4"/>
  <c r="H633" i="4"/>
  <c r="J234" i="4"/>
  <c r="J203" i="4"/>
  <c r="J184" i="4"/>
  <c r="J167" i="4"/>
  <c r="J117" i="4"/>
  <c r="F36" i="4"/>
  <c r="H36" i="4"/>
  <c r="D36" i="4"/>
  <c r="D1267" i="3"/>
  <c r="J1267" i="3" s="1"/>
  <c r="J1252" i="3"/>
  <c r="L1202" i="3"/>
  <c r="M1202" i="3" s="1"/>
  <c r="N1202" i="3" s="1"/>
  <c r="L1118" i="4"/>
  <c r="M1118" i="4" s="1"/>
  <c r="N1118" i="4" s="1"/>
  <c r="J746" i="4"/>
  <c r="J643" i="4"/>
  <c r="L475" i="4"/>
  <c r="M475" i="4" s="1"/>
  <c r="N475" i="4" s="1"/>
  <c r="J408" i="4"/>
  <c r="J317" i="4"/>
  <c r="J281" i="4"/>
  <c r="J227" i="4"/>
  <c r="J198" i="4"/>
  <c r="J164" i="4"/>
  <c r="J128" i="4"/>
  <c r="D65" i="4"/>
  <c r="J65" i="4" s="1"/>
  <c r="J39" i="4"/>
  <c r="J1290" i="3"/>
  <c r="J1009" i="3"/>
  <c r="J552" i="4"/>
  <c r="J503" i="4"/>
  <c r="J477" i="4"/>
  <c r="L459" i="4"/>
  <c r="M459" i="4" s="1"/>
  <c r="N459" i="4" s="1"/>
  <c r="J433" i="4"/>
  <c r="J426" i="4"/>
  <c r="D416" i="4"/>
  <c r="J307" i="4"/>
  <c r="L296" i="4"/>
  <c r="M296" i="4" s="1"/>
  <c r="N296" i="4" s="1"/>
  <c r="J264" i="4"/>
  <c r="D150" i="4"/>
  <c r="H150" i="4"/>
  <c r="J148" i="4"/>
  <c r="J129" i="4"/>
  <c r="J78" i="4"/>
  <c r="J73" i="4"/>
  <c r="L1273" i="3"/>
  <c r="M1273" i="3" s="1"/>
  <c r="N1273" i="3" s="1"/>
  <c r="J1247" i="3"/>
  <c r="D1152" i="3"/>
  <c r="J1068" i="3"/>
  <c r="H955" i="3"/>
  <c r="D955" i="3"/>
  <c r="F955" i="3"/>
  <c r="D891" i="3"/>
  <c r="D875" i="3"/>
  <c r="J875" i="3" s="1"/>
  <c r="L860" i="3"/>
  <c r="M860" i="3" s="1"/>
  <c r="N860" i="3" s="1"/>
  <c r="J821" i="3"/>
  <c r="J815" i="3"/>
  <c r="D759" i="3"/>
  <c r="J759" i="3" s="1"/>
  <c r="J703" i="3"/>
  <c r="F702" i="3"/>
  <c r="L702" i="3"/>
  <c r="M702" i="3" s="1"/>
  <c r="N702" i="3" s="1"/>
  <c r="D702" i="3"/>
  <c r="H696" i="3"/>
  <c r="D696" i="3"/>
  <c r="J696" i="3" s="1"/>
  <c r="J625" i="3"/>
  <c r="J606" i="3"/>
  <c r="F579" i="3"/>
  <c r="J564" i="3"/>
  <c r="J558" i="3"/>
  <c r="H534" i="3"/>
  <c r="J523" i="3"/>
  <c r="H510" i="3"/>
  <c r="J510" i="3" s="1"/>
  <c r="J470" i="3"/>
  <c r="H463" i="3"/>
  <c r="D463" i="3"/>
  <c r="F452" i="3"/>
  <c r="J421" i="3"/>
  <c r="H414" i="3"/>
  <c r="D414" i="3"/>
  <c r="D337" i="3"/>
  <c r="H337" i="3"/>
  <c r="L337" i="3"/>
  <c r="M337" i="3" s="1"/>
  <c r="N337" i="3" s="1"/>
  <c r="J273" i="3"/>
  <c r="J235" i="3"/>
  <c r="D226" i="3"/>
  <c r="J226" i="3" s="1"/>
  <c r="H226" i="3"/>
  <c r="L226" i="3"/>
  <c r="M226" i="3" s="1"/>
  <c r="N226" i="3" s="1"/>
  <c r="F226" i="3"/>
  <c r="D203" i="3"/>
  <c r="J203" i="3" s="1"/>
  <c r="L136" i="3"/>
  <c r="M136" i="3" s="1"/>
  <c r="N136" i="3" s="1"/>
  <c r="D89" i="3"/>
  <c r="F89" i="3"/>
  <c r="H89" i="3"/>
  <c r="L8" i="4"/>
  <c r="M8" i="4" s="1"/>
  <c r="N8" i="4" s="1"/>
  <c r="J1077" i="3"/>
  <c r="J909" i="3"/>
  <c r="H772" i="3"/>
  <c r="D772" i="3"/>
  <c r="F730" i="3"/>
  <c r="J679" i="3"/>
  <c r="J611" i="3"/>
  <c r="L510" i="3"/>
  <c r="M510" i="3" s="1"/>
  <c r="N510" i="3" s="1"/>
  <c r="J365" i="3"/>
  <c r="H259" i="3"/>
  <c r="D259" i="3"/>
  <c r="J259" i="3" s="1"/>
  <c r="J197" i="3"/>
  <c r="J62" i="3"/>
  <c r="J736" i="4"/>
  <c r="J444" i="4"/>
  <c r="J245" i="4"/>
  <c r="J158" i="4"/>
  <c r="H114" i="4"/>
  <c r="D54" i="4"/>
  <c r="J54" i="4" s="1"/>
  <c r="F1293" i="3"/>
  <c r="J1220" i="3"/>
  <c r="J1200" i="3"/>
  <c r="J886" i="3"/>
  <c r="J816" i="3"/>
  <c r="D739" i="3"/>
  <c r="H739" i="3"/>
  <c r="J485" i="3"/>
  <c r="L297" i="3"/>
  <c r="M297" i="3" s="1"/>
  <c r="N297" i="3" s="1"/>
  <c r="H9" i="3"/>
  <c r="D9" i="3"/>
  <c r="F9" i="3"/>
  <c r="H355" i="4"/>
  <c r="J355" i="4" s="1"/>
  <c r="D341" i="4"/>
  <c r="H341" i="4"/>
  <c r="L131" i="4"/>
  <c r="M131" i="4" s="1"/>
  <c r="N131" i="4" s="1"/>
  <c r="H94" i="4"/>
  <c r="L30" i="4"/>
  <c r="M30" i="4" s="1"/>
  <c r="N30" i="4" s="1"/>
  <c r="L1210" i="3"/>
  <c r="M1210" i="3" s="1"/>
  <c r="N1210" i="3" s="1"/>
  <c r="H1152" i="3"/>
  <c r="J1004" i="3"/>
  <c r="J975" i="3"/>
  <c r="J935" i="3"/>
  <c r="J921" i="3"/>
  <c r="J911" i="3"/>
  <c r="J892" i="3"/>
  <c r="H891" i="3"/>
  <c r="J856" i="3"/>
  <c r="J854" i="3"/>
  <c r="J835" i="3"/>
  <c r="D811" i="3"/>
  <c r="J811" i="3" s="1"/>
  <c r="J806" i="3"/>
  <c r="D769" i="3"/>
  <c r="J769" i="3" s="1"/>
  <c r="J752" i="3"/>
  <c r="F682" i="3"/>
  <c r="J664" i="3"/>
  <c r="D621" i="3"/>
  <c r="L617" i="3"/>
  <c r="M617" i="3" s="1"/>
  <c r="N617" i="3" s="1"/>
  <c r="J590" i="3"/>
  <c r="J572" i="3"/>
  <c r="J553" i="3"/>
  <c r="J475" i="3"/>
  <c r="J473" i="3"/>
  <c r="H409" i="3"/>
  <c r="D409" i="3"/>
  <c r="F409" i="3"/>
  <c r="L409" i="3"/>
  <c r="M409" i="3" s="1"/>
  <c r="N409" i="3" s="1"/>
  <c r="F398" i="3"/>
  <c r="J379" i="3"/>
  <c r="J371" i="3"/>
  <c r="F363" i="3"/>
  <c r="J363" i="3" s="1"/>
  <c r="H363" i="3"/>
  <c r="J352" i="3"/>
  <c r="J285" i="3"/>
  <c r="J278" i="3"/>
  <c r="J270" i="3"/>
  <c r="F267" i="3"/>
  <c r="H267" i="3"/>
  <c r="D267" i="3"/>
  <c r="J267" i="3" s="1"/>
  <c r="J228" i="3"/>
  <c r="J214" i="3"/>
  <c r="J188" i="3"/>
  <c r="H171" i="3"/>
  <c r="J161" i="3"/>
  <c r="J154" i="3"/>
  <c r="J151" i="3"/>
  <c r="F142" i="3"/>
  <c r="D142" i="3"/>
  <c r="J142" i="3" s="1"/>
  <c r="J131" i="3"/>
  <c r="F94" i="3"/>
  <c r="D94" i="3"/>
  <c r="J94" i="3" s="1"/>
  <c r="D78" i="3"/>
  <c r="J78" i="3" s="1"/>
  <c r="J16" i="3"/>
  <c r="J6" i="3"/>
  <c r="J943" i="4"/>
  <c r="F921" i="4"/>
  <c r="J921" i="4" s="1"/>
  <c r="L921" i="4"/>
  <c r="M921" i="4" s="1"/>
  <c r="N921" i="4" s="1"/>
  <c r="J876" i="4"/>
  <c r="H867" i="4"/>
  <c r="D867" i="4"/>
  <c r="J867" i="4" s="1"/>
  <c r="F867" i="4"/>
  <c r="D688" i="4"/>
  <c r="H688" i="4"/>
  <c r="D638" i="4"/>
  <c r="J638" i="4" s="1"/>
  <c r="L387" i="4"/>
  <c r="M387" i="4" s="1"/>
  <c r="N387" i="4" s="1"/>
  <c r="J343" i="4"/>
  <c r="L335" i="4"/>
  <c r="M335" i="4" s="1"/>
  <c r="N335" i="4" s="1"/>
  <c r="L183" i="4"/>
  <c r="M183" i="4" s="1"/>
  <c r="N183" i="4" s="1"/>
  <c r="H1286" i="3"/>
  <c r="J1286" i="3" s="1"/>
  <c r="L1108" i="3"/>
  <c r="M1108" i="3" s="1"/>
  <c r="N1108" i="3" s="1"/>
  <c r="J1048" i="3"/>
  <c r="J1005" i="3"/>
  <c r="J976" i="3"/>
  <c r="J865" i="3"/>
  <c r="H851" i="3"/>
  <c r="L755" i="3"/>
  <c r="M755" i="3" s="1"/>
  <c r="N755" i="3" s="1"/>
  <c r="J601" i="3"/>
  <c r="L469" i="3"/>
  <c r="M469" i="3" s="1"/>
  <c r="N469" i="3" s="1"/>
  <c r="J458" i="3"/>
  <c r="J389" i="3"/>
  <c r="J361" i="3"/>
  <c r="J331" i="3"/>
  <c r="J306" i="3"/>
  <c r="L280" i="3"/>
  <c r="M280" i="3" s="1"/>
  <c r="N280" i="3" s="1"/>
  <c r="F211" i="3"/>
  <c r="L481" i="4"/>
  <c r="M481" i="4" s="1"/>
  <c r="N481" i="4" s="1"/>
  <c r="H429" i="4"/>
  <c r="D429" i="4"/>
  <c r="J429" i="4" s="1"/>
  <c r="D120" i="4"/>
  <c r="J120" i="4" s="1"/>
  <c r="D1179" i="3"/>
  <c r="J1179" i="3" s="1"/>
  <c r="J1072" i="3"/>
  <c r="D919" i="3"/>
  <c r="J919" i="3" s="1"/>
  <c r="H919" i="3"/>
  <c r="D826" i="3"/>
  <c r="J826" i="3" s="1"/>
  <c r="J748" i="3"/>
  <c r="D446" i="3"/>
  <c r="J446" i="3" s="1"/>
  <c r="D420" i="3"/>
  <c r="J420" i="3" s="1"/>
  <c r="D280" i="3"/>
  <c r="J280" i="3" s="1"/>
  <c r="L179" i="3"/>
  <c r="M179" i="3" s="1"/>
  <c r="N179" i="3" s="1"/>
  <c r="D73" i="3"/>
  <c r="J73" i="3" s="1"/>
  <c r="L246" i="3"/>
  <c r="M246" i="3" s="1"/>
  <c r="N246" i="3" s="1"/>
  <c r="H374" i="3"/>
  <c r="J374" i="3" s="1"/>
  <c r="L779" i="3"/>
  <c r="M779" i="3" s="1"/>
  <c r="N779" i="3" s="1"/>
  <c r="H239" i="3"/>
  <c r="H766" i="3"/>
  <c r="J766" i="3" s="1"/>
  <c r="D350" i="3"/>
  <c r="D304" i="3"/>
  <c r="J304" i="3" s="1"/>
  <c r="L1129" i="3"/>
  <c r="M1129" i="3" s="1"/>
  <c r="N1129" i="3" s="1"/>
  <c r="L9" i="3"/>
  <c r="M9" i="3" s="1"/>
  <c r="N9" i="3" s="1"/>
  <c r="F246" i="3"/>
  <c r="L15" i="3"/>
  <c r="M15" i="3" s="1"/>
  <c r="N15" i="3" s="1"/>
  <c r="L435" i="4"/>
  <c r="M435" i="4" s="1"/>
  <c r="N435" i="4" s="1"/>
  <c r="L1260" i="3"/>
  <c r="M1260" i="3" s="1"/>
  <c r="N1260" i="3" s="1"/>
  <c r="J1147" i="3"/>
  <c r="J1078" i="3"/>
  <c r="J1000" i="3"/>
  <c r="J866" i="3"/>
  <c r="L751" i="3"/>
  <c r="M751" i="3" s="1"/>
  <c r="N751" i="3" s="1"/>
  <c r="J669" i="3"/>
  <c r="J559" i="3"/>
  <c r="J416" i="3"/>
  <c r="D380" i="3"/>
  <c r="H380" i="3"/>
  <c r="L171" i="3"/>
  <c r="M171" i="3" s="1"/>
  <c r="N171" i="3" s="1"/>
  <c r="J63" i="3"/>
  <c r="J562" i="3"/>
  <c r="J1090" i="3"/>
  <c r="J488" i="3"/>
  <c r="L199" i="3"/>
  <c r="M199" i="3" s="1"/>
  <c r="N199" i="3" s="1"/>
  <c r="J169" i="3"/>
  <c r="J144" i="3"/>
  <c r="J115" i="3"/>
  <c r="J96" i="3"/>
  <c r="J72" i="3"/>
  <c r="J39" i="3"/>
  <c r="J14" i="3"/>
  <c r="J842" i="4"/>
  <c r="J782" i="4"/>
  <c r="L583" i="4"/>
  <c r="M583" i="4" s="1"/>
  <c r="N583" i="4" s="1"/>
  <c r="L504" i="4"/>
  <c r="M504" i="4" s="1"/>
  <c r="N504" i="4" s="1"/>
  <c r="J425" i="4"/>
  <c r="L1267" i="3"/>
  <c r="M1267" i="3" s="1"/>
  <c r="N1267" i="3" s="1"/>
  <c r="J1238" i="3"/>
  <c r="J1012" i="3"/>
  <c r="J916" i="3"/>
  <c r="J830" i="3"/>
  <c r="J797" i="3"/>
  <c r="J577" i="3"/>
  <c r="J524" i="3"/>
  <c r="J465" i="3"/>
  <c r="L211" i="3"/>
  <c r="M211" i="3" s="1"/>
  <c r="N211" i="3" s="1"/>
  <c r="L158" i="3"/>
  <c r="M158" i="3" s="1"/>
  <c r="N158" i="3" s="1"/>
  <c r="H49" i="3"/>
  <c r="D49" i="3"/>
  <c r="J1232" i="3"/>
  <c r="M17" i="7"/>
  <c r="N17" i="7" s="1"/>
  <c r="O17" i="7" s="1"/>
  <c r="L24" i="7"/>
  <c r="J1247" i="4" l="1"/>
  <c r="J9" i="3"/>
  <c r="J891" i="3"/>
  <c r="J862" i="4"/>
  <c r="J857" i="4"/>
  <c r="J913" i="4"/>
  <c r="J1162" i="4"/>
  <c r="J439" i="3"/>
  <c r="J682" i="3"/>
  <c r="J221" i="4"/>
  <c r="J316" i="3"/>
  <c r="J1076" i="3"/>
  <c r="J1102" i="4"/>
  <c r="J755" i="3"/>
  <c r="J215" i="4"/>
  <c r="J183" i="3"/>
  <c r="J398" i="3"/>
  <c r="J673" i="4"/>
  <c r="J403" i="3"/>
  <c r="J136" i="3"/>
  <c r="J288" i="3"/>
  <c r="J897" i="4"/>
  <c r="J49" i="3"/>
  <c r="J380" i="3"/>
  <c r="J350" i="3"/>
  <c r="J688" i="4"/>
  <c r="J341" i="4"/>
  <c r="J739" i="3"/>
  <c r="J89" i="3"/>
  <c r="J414" i="3"/>
  <c r="J463" i="3"/>
  <c r="J1152" i="3"/>
  <c r="J150" i="4"/>
  <c r="J416" i="4"/>
  <c r="J1273" i="3"/>
  <c r="J104" i="4"/>
  <c r="J827" i="4"/>
  <c r="J832" i="4"/>
  <c r="J712" i="4"/>
  <c r="J1044" i="4"/>
  <c r="J945" i="3"/>
  <c r="J1293" i="3"/>
  <c r="J113" i="3"/>
  <c r="J346" i="4"/>
  <c r="J1069" i="3"/>
  <c r="J852" i="4"/>
  <c r="J785" i="4"/>
  <c r="J950" i="3"/>
  <c r="J1052" i="3"/>
  <c r="J694" i="4"/>
  <c r="J497" i="4"/>
  <c r="J1009" i="4"/>
  <c r="J822" i="4"/>
  <c r="J1004" i="4"/>
  <c r="J1174" i="4"/>
  <c r="J610" i="4"/>
  <c r="J851" i="3"/>
  <c r="J534" i="3"/>
  <c r="J1202" i="3"/>
  <c r="J183" i="4"/>
  <c r="J752" i="4"/>
  <c r="J516" i="4"/>
  <c r="J972" i="4"/>
  <c r="J15" i="3"/>
  <c r="J239" i="3"/>
  <c r="J191" i="3"/>
  <c r="J724" i="4"/>
  <c r="J546" i="4"/>
  <c r="J337" i="3"/>
  <c r="J910" i="4"/>
  <c r="J782" i="3"/>
  <c r="J690" i="3"/>
  <c r="J1039" i="4"/>
  <c r="J842" i="3"/>
  <c r="J30" i="4"/>
  <c r="J335" i="4"/>
  <c r="J979" i="4"/>
  <c r="J409" i="3"/>
  <c r="J621" i="3"/>
  <c r="J772" i="3"/>
  <c r="J702" i="3"/>
  <c r="J955" i="3"/>
  <c r="J36" i="4"/>
  <c r="J1130" i="4"/>
  <c r="J310" i="3"/>
  <c r="J40" i="3"/>
  <c r="J504" i="4"/>
  <c r="J730" i="3"/>
  <c r="J1003" i="3"/>
  <c r="J960" i="3"/>
  <c r="J171" i="3"/>
  <c r="J729" i="4"/>
  <c r="J936" i="4"/>
  <c r="J510" i="4"/>
  <c r="J1086" i="4"/>
  <c r="J978" i="3"/>
  <c r="J638" i="3"/>
  <c r="J1129" i="3"/>
  <c r="J231" i="3"/>
  <c r="J332" i="3"/>
  <c r="J1108" i="3"/>
  <c r="J998" i="3"/>
  <c r="J847" i="4"/>
  <c r="J130" i="3"/>
  <c r="J179" i="3"/>
  <c r="J706" i="4"/>
  <c r="M18" i="7"/>
  <c r="N18" i="7" s="1"/>
  <c r="O18" i="7" s="1"/>
  <c r="L25" i="7"/>
  <c r="L26" i="7"/>
  <c r="L27" i="7"/>
  <c r="L28" i="7"/>
  <c r="M20" i="7" l="1"/>
  <c r="N20" i="7" s="1"/>
  <c r="O20" i="7" s="1"/>
  <c r="M19" i="7"/>
  <c r="N19" i="7" s="1"/>
  <c r="O19" i="7" s="1"/>
  <c r="M21" i="7" l="1"/>
  <c r="N21" i="7" s="1"/>
  <c r="O21" i="7" s="1"/>
  <c r="L32" i="7"/>
  <c r="L33" i="7"/>
  <c r="L34" i="7"/>
  <c r="L35" i="7"/>
  <c r="M22" i="7" l="1"/>
  <c r="N22" i="7" s="1"/>
  <c r="O22" i="7" s="1"/>
  <c r="L36" i="7" l="1"/>
  <c r="M36" i="7" s="1"/>
  <c r="N36" i="7" s="1"/>
  <c r="O36" i="7" s="1"/>
  <c r="M24" i="7"/>
  <c r="N24" i="7" s="1"/>
  <c r="O24" i="7" s="1"/>
  <c r="M23" i="7"/>
  <c r="N23" i="7" s="1"/>
  <c r="O23" i="7" s="1"/>
  <c r="M25" i="7" l="1"/>
  <c r="N25" i="7" s="1"/>
  <c r="O25" i="7" s="1"/>
  <c r="M26" i="7" l="1"/>
  <c r="N26" i="7" s="1"/>
  <c r="O26" i="7" s="1"/>
  <c r="M28" i="7" l="1"/>
  <c r="N28" i="7" s="1"/>
  <c r="O28" i="7" s="1"/>
  <c r="M27" i="7"/>
  <c r="N27" i="7" s="1"/>
  <c r="O27" i="7" s="1"/>
  <c r="M32" i="7" l="1"/>
  <c r="N32" i="7" s="1"/>
  <c r="O32" i="7" s="1"/>
  <c r="M33" i="7" l="1"/>
  <c r="N33" i="7" s="1"/>
  <c r="O33" i="7" s="1"/>
  <c r="M34" i="7" l="1"/>
  <c r="N34" i="7" s="1"/>
  <c r="O34" i="7" s="1"/>
  <c r="M35" i="7" l="1"/>
  <c r="N35" i="7" s="1"/>
  <c r="O35" i="7" s="1"/>
</calcChain>
</file>

<file path=xl/sharedStrings.xml><?xml version="1.0" encoding="utf-8"?>
<sst xmlns="http://schemas.openxmlformats.org/spreadsheetml/2006/main" count="3255" uniqueCount="833">
  <si>
    <t>S.No.</t>
  </si>
  <si>
    <t>Date</t>
  </si>
  <si>
    <t>Product</t>
  </si>
  <si>
    <t>Sample Size</t>
  </si>
  <si>
    <t>Critical Defect</t>
  </si>
  <si>
    <t>Major Defect</t>
  </si>
  <si>
    <t>Minor Defect</t>
  </si>
  <si>
    <t>QDI</t>
  </si>
  <si>
    <t>Total Defects</t>
  </si>
  <si>
    <t>% Defects</t>
  </si>
  <si>
    <t xml:space="preserve">DPMO </t>
  </si>
  <si>
    <t>Quality Level</t>
  </si>
  <si>
    <t>%A</t>
  </si>
  <si>
    <t>Sum of A</t>
  </si>
  <si>
    <t>%B</t>
  </si>
  <si>
    <t>Sum of B</t>
  </si>
  <si>
    <t xml:space="preserve">%C </t>
  </si>
  <si>
    <t xml:space="preserve">Sum of C </t>
  </si>
  <si>
    <t>Total</t>
  </si>
  <si>
    <t>Reamrks</t>
  </si>
  <si>
    <t>Reamarks</t>
  </si>
  <si>
    <t>TALC</t>
  </si>
  <si>
    <t>TOTAL</t>
  </si>
  <si>
    <t>Dated</t>
  </si>
  <si>
    <t>80% Weigh Soap, 20% Weigh Talc</t>
  </si>
  <si>
    <t xml:space="preserve"> SOAP </t>
  </si>
  <si>
    <t>QL/QDI JAN-2015</t>
  </si>
  <si>
    <t>21.01.2015</t>
  </si>
  <si>
    <t>Target</t>
  </si>
  <si>
    <t>(Stand alone FTD)</t>
  </si>
  <si>
    <t xml:space="preserve">Quality Level </t>
  </si>
  <si>
    <t>YTD</t>
  </si>
  <si>
    <t>ACHIEVED</t>
  </si>
  <si>
    <t>Min Asking Rate till March -15</t>
  </si>
  <si>
    <t>Actions taken for the Improvement oF QL</t>
  </si>
  <si>
    <t>Activities Initiated/ Actions taken</t>
  </si>
  <si>
    <t>Extensive training programs being conducted to the Shopfloor workers on defects</t>
  </si>
  <si>
    <t>Senior person movement on shopfloor has been increased</t>
  </si>
  <si>
    <t>Asking rate was incorporatesd and started to circulate the same on daily basis so as to create awareness among  the people and make them updated what is required rate daily in order to achieve the QL Target</t>
  </si>
  <si>
    <t>Pouching problem was coming out which is controlled to much extent</t>
  </si>
  <si>
    <t>Jo lime 100g  (H5)</t>
  </si>
  <si>
    <t>JBS 25g (H8)</t>
  </si>
  <si>
    <t>Jo Almond 30g  (H3)</t>
  </si>
  <si>
    <t>Jo herbal 100g  (H5)</t>
  </si>
  <si>
    <t>Jo Almond 55g  (H4)</t>
  </si>
  <si>
    <t>JBS reg 75g (H9)</t>
  </si>
  <si>
    <t>JBS 150g (H7)</t>
  </si>
  <si>
    <t>DCC soap 50g  (H6)</t>
  </si>
  <si>
    <t>01.04.2015</t>
  </si>
  <si>
    <t>Tetmosol 100g (H2)</t>
  </si>
  <si>
    <t>Jo lime 65g  (H4)</t>
  </si>
  <si>
    <t>96 boxes U.H due to logo problem, scratches</t>
  </si>
  <si>
    <t>20 boxes U.H due to chilling mark problem.</t>
  </si>
  <si>
    <t>JBS milk 75g (H9)</t>
  </si>
  <si>
    <t>02.04.2015</t>
  </si>
  <si>
    <t>DC milk cream  soap 50g  (H6)</t>
  </si>
  <si>
    <t>JBS blossom 75g (H7)</t>
  </si>
  <si>
    <t>03.04.2015</t>
  </si>
  <si>
    <t>Bactershied 125g  (H5)</t>
  </si>
  <si>
    <t>78 boxes U.H due to colour variation.</t>
  </si>
  <si>
    <t>Jo lime 30g  (H3)</t>
  </si>
  <si>
    <t>54 boxes U.H print cut/ dents problem.</t>
  </si>
  <si>
    <t>JBS csd 75g (H9)</t>
  </si>
  <si>
    <t>04.04.2015</t>
  </si>
  <si>
    <t>05.04.2015</t>
  </si>
  <si>
    <t>Nivea 75g (H6)</t>
  </si>
  <si>
    <t>JBS milk 75g (H7)</t>
  </si>
  <si>
    <t>Jo lime 55g  (H4)</t>
  </si>
  <si>
    <t>DCcucumber  soap 50g  (H6)</t>
  </si>
  <si>
    <t>persona 75g (H7)</t>
  </si>
  <si>
    <t>12 boxes U.H due to dull colour</t>
  </si>
  <si>
    <t>dial fresh cut citrus 226g (H2)</t>
  </si>
  <si>
    <t>06.04.2015</t>
  </si>
  <si>
    <t>80 boxes U.H due to noodle particles</t>
  </si>
  <si>
    <t>07.04.2015</t>
  </si>
  <si>
    <t>Jo almond 65g  (H4)</t>
  </si>
  <si>
    <t>Bactershied 70g  (H5)</t>
  </si>
  <si>
    <t>Jo almond 100g  (H4)</t>
  </si>
  <si>
    <t>JBS reg 50g (H9)</t>
  </si>
  <si>
    <t>08.04.2015</t>
  </si>
  <si>
    <t>Soapex 75g (H7)</t>
  </si>
  <si>
    <t>10 boxes rejected due to black particles</t>
  </si>
  <si>
    <t>09.04.2015</t>
  </si>
  <si>
    <t>12 boxes rejected due to low weight</t>
  </si>
  <si>
    <t>Jo almond 100g  (H5)</t>
  </si>
  <si>
    <t>10.04.2015</t>
  </si>
  <si>
    <t>Jo herbal 100g  (H4)</t>
  </si>
  <si>
    <t>JBS 75g (H7)</t>
  </si>
  <si>
    <t>DC milk cream 125g  (H6)</t>
  </si>
  <si>
    <t>11.04.2015</t>
  </si>
  <si>
    <t>12.04.2015</t>
  </si>
  <si>
    <t>Jo lime 100g  (H4)</t>
  </si>
  <si>
    <t>Jo peach &amp; cream 100g  (H5)</t>
  </si>
  <si>
    <t>DC milk cream 50g  (H6)</t>
  </si>
  <si>
    <t>13.04.2015</t>
  </si>
  <si>
    <t>Jo almond 30g  (H3)</t>
  </si>
  <si>
    <t>Jo almond 55g H5)</t>
  </si>
  <si>
    <t>Savlon Gly 75g (H2)</t>
  </si>
  <si>
    <t>80 boxes U.H due to improper banding</t>
  </si>
  <si>
    <t>2 pallet U.H due to Mixed Pkd</t>
  </si>
  <si>
    <t>JBS reg 100g (H9)</t>
  </si>
  <si>
    <t>9 boxes U.H due to chilling mark</t>
  </si>
  <si>
    <t>Jo lime 60g (H4)</t>
  </si>
  <si>
    <t>14.04.2015</t>
  </si>
  <si>
    <t>29 boxes U.H due to wrapping/ banding problem,10 boxes U.H due to light colour</t>
  </si>
  <si>
    <t>Jo almond 60g (H4)</t>
  </si>
  <si>
    <t>2 pallet (150boxes U.H due to scratches/ belt markings.)</t>
  </si>
  <si>
    <t>15.04.2015</t>
  </si>
  <si>
    <t>HIMACHAL DAY- HOLIDAY</t>
  </si>
  <si>
    <t>16.04.2015</t>
  </si>
  <si>
    <t>7 Boxes U.H due to black particles/ noodle particles.</t>
  </si>
  <si>
    <t>Jo sandal 100g (H4)</t>
  </si>
  <si>
    <t>DC milk &amp;  cream 125g H5)</t>
  </si>
  <si>
    <t>17.04.2015</t>
  </si>
  <si>
    <t>4 boxes rejected due to chilling mark</t>
  </si>
  <si>
    <t>DCAV 125g (H6)</t>
  </si>
  <si>
    <t>8 Boxes rejected due to dull colour, ,low translucency, Noodle particles.</t>
  </si>
  <si>
    <t>18.04.2015</t>
  </si>
  <si>
    <t>19.04.2015</t>
  </si>
  <si>
    <t>Savlon taiwan 100g (H2)</t>
  </si>
  <si>
    <t>Jo lime 55g H5)</t>
  </si>
  <si>
    <t>bactershield 34g  (H3)</t>
  </si>
  <si>
    <t>13 boxes U.H due to side seal open, chilling mark</t>
  </si>
  <si>
    <t>14 boxes U.H due to wrong banding tape used</t>
  </si>
  <si>
    <t>jo peach &amp; cream 60g (H4)</t>
  </si>
  <si>
    <t>20 boxes U.H due to banding prob, 10 boxes U.H due to off centered banding tape</t>
  </si>
  <si>
    <t>Savlon gly 75g (H2)</t>
  </si>
  <si>
    <t>DC Honey 50g (H6)</t>
  </si>
  <si>
    <t>DC Honey 125g (H6)</t>
  </si>
  <si>
    <t>20.04.2015</t>
  </si>
  <si>
    <t>32 boxes U.H due to marbalisation problem</t>
  </si>
  <si>
    <t>jo almond 60g (H4)</t>
  </si>
  <si>
    <t>21.04.2015</t>
  </si>
  <si>
    <t>DCAV 50g (H6)</t>
  </si>
  <si>
    <t>39 Boxes U.H due to side seal open</t>
  </si>
  <si>
    <t>22.04.2015</t>
  </si>
  <si>
    <t>110 boxes U.H due to wrong side stamp on outer &amp; rectified</t>
  </si>
  <si>
    <t>jo almond 125g (H4)</t>
  </si>
  <si>
    <t>23.04.2015</t>
  </si>
  <si>
    <t>Jo peach &amp; cream 55g H5)</t>
  </si>
  <si>
    <t>jo peach &amp; cream 125g (H4)</t>
  </si>
  <si>
    <t>jo lime 125g (H4)</t>
  </si>
  <si>
    <t>24.04.2015</t>
  </si>
  <si>
    <t>jo lime 65g (H4)</t>
  </si>
  <si>
    <t>34 boxes U.H due to cracks, improper belly seal.</t>
  </si>
  <si>
    <t>Savlon gly 45g (H2)</t>
  </si>
  <si>
    <t>4 pallets U.H  for improper stamp on outer</t>
  </si>
  <si>
    <t>25.04.2015</t>
  </si>
  <si>
    <t>26.04.2015</t>
  </si>
  <si>
    <t>jo neem &amp; tulsi 55g (H5)</t>
  </si>
  <si>
    <t>Jo almond &amp; cream 65g H5)</t>
  </si>
  <si>
    <t>cetaphil 75g (H6)</t>
  </si>
  <si>
    <t>27.04.2015</t>
  </si>
  <si>
    <t>Jo neem &amp; tulsi 30g  (H3)</t>
  </si>
  <si>
    <t>jo almond 65g (H4)</t>
  </si>
  <si>
    <t>bactershield 70g H5)</t>
  </si>
  <si>
    <t>jopeach &amp; cream 65g (H4)</t>
  </si>
  <si>
    <t>28.04.2015</t>
  </si>
  <si>
    <t>Jo neem &amp; tulsi 65g (H4)</t>
  </si>
  <si>
    <t>29.04.2015</t>
  </si>
  <si>
    <t>jbs reg 150g (H7)</t>
  </si>
  <si>
    <t>20 boxes U.H due to light colour</t>
  </si>
  <si>
    <t>neko 75g (H6)</t>
  </si>
  <si>
    <t>30.04.2015</t>
  </si>
  <si>
    <t>Jo LIME 100g (H4)</t>
  </si>
  <si>
    <t>02.05.2015</t>
  </si>
  <si>
    <t>03.05.2015</t>
  </si>
  <si>
    <t>jo lime 55g (H5)</t>
  </si>
  <si>
    <t>DC milk cream 75g (H6)</t>
  </si>
  <si>
    <t>60 boxes U.H due to grit problem</t>
  </si>
  <si>
    <t>Tetmosol 100g (H4)</t>
  </si>
  <si>
    <t>96 boxes U.H due to wrong information on shipper</t>
  </si>
  <si>
    <t>04.05.2015</t>
  </si>
  <si>
    <t>10 boxes U.H due to noodle particles</t>
  </si>
  <si>
    <t>90 boxes U.H due to grot problem/ noodle particles.</t>
  </si>
  <si>
    <t>6 boxes rejected due to side seal open</t>
  </si>
  <si>
    <t>05.05.2015</t>
  </si>
  <si>
    <t>10 boxes rejected for dull colour</t>
  </si>
  <si>
    <t>DC milk cream 50g (H6)</t>
  </si>
  <si>
    <t>06.05.2015</t>
  </si>
  <si>
    <t>72 boxes U.H due to metal detector not working</t>
  </si>
  <si>
    <t>Chandan Sparsh 150g (H4)</t>
  </si>
  <si>
    <t>Nivea 125g (H7)</t>
  </si>
  <si>
    <t>07.05.2015</t>
  </si>
  <si>
    <t>JBS reg 25g (H8)</t>
  </si>
  <si>
    <t>08.05.2015</t>
  </si>
  <si>
    <t>Jo lime 100g (H4)</t>
  </si>
  <si>
    <t>5 boxes rejected due to green particles in soap</t>
  </si>
  <si>
    <t>09.05.2015</t>
  </si>
  <si>
    <t>10.05.2015</t>
  </si>
  <si>
    <t>25 boxes U.H due to noodle particles</t>
  </si>
  <si>
    <t>Jo almond 55g (H5)</t>
  </si>
  <si>
    <t>JBS reg 100g (H7)</t>
  </si>
  <si>
    <t>26 boxes U.H due to puching without print</t>
  </si>
  <si>
    <t>Soapex 75g (H6)</t>
  </si>
  <si>
    <t>5 boxes rejected for wrong print</t>
  </si>
  <si>
    <t>JBS reg 75g (H7)</t>
  </si>
  <si>
    <t>Savlon gly 125g (H2)</t>
  </si>
  <si>
    <t>11.05.2015</t>
  </si>
  <si>
    <t>5 boxes rejected due to dull colour</t>
  </si>
  <si>
    <t>6 boxes U.H due to low wt., 12 boxes rejected due to low wt</t>
  </si>
  <si>
    <t>4 boxes U.H for chilling mark</t>
  </si>
  <si>
    <t>12.05.2015</t>
  </si>
  <si>
    <t>Nivea 75g (H7)</t>
  </si>
  <si>
    <t>JBS Reg 75g (H7)</t>
  </si>
  <si>
    <t>Savlon aloevera 125g (H2)</t>
  </si>
  <si>
    <t>13.05.2015</t>
  </si>
  <si>
    <t>24 boxes U.H due to dull colour &amp; low transparency</t>
  </si>
  <si>
    <t>JBS blossom 75g (H9)</t>
  </si>
  <si>
    <t>Jo almond 100g (H4)</t>
  </si>
  <si>
    <t>Jo peach &amp; cream 55g (H5)</t>
  </si>
  <si>
    <t>Persona 75g (H7)</t>
  </si>
  <si>
    <t>14.05.2015</t>
  </si>
  <si>
    <t>Savlon aloevera 75g (H2)</t>
  </si>
  <si>
    <t>112 boxes rejected due to black particles</t>
  </si>
  <si>
    <t>4 boxes rejected due to black particles</t>
  </si>
  <si>
    <t>A shift Hold due to Redish colour on soap cake.</t>
  </si>
  <si>
    <t>5 boxes rejected due to secratches on soap</t>
  </si>
  <si>
    <t>15.05.2015</t>
  </si>
  <si>
    <t>;</t>
  </si>
  <si>
    <t>Tetmosol 75g (H2)</t>
  </si>
  <si>
    <t>71 boxes U.H due to noodle particles</t>
  </si>
  <si>
    <t>Jo peach &amp; cream 100g (H4)</t>
  </si>
  <si>
    <t>cetaphil 75g (H7)</t>
  </si>
  <si>
    <t>16.05.2015</t>
  </si>
  <si>
    <t>17.05.2015</t>
  </si>
  <si>
    <t>Jo herbal neem &amp; tulsi 55g (H5)</t>
  </si>
  <si>
    <t>106 boxes U.H due to black particles</t>
  </si>
  <si>
    <t>Jo almond 65g (H4)</t>
  </si>
  <si>
    <t>oriflame 100g (H6)</t>
  </si>
  <si>
    <t>savlon aloevera75g (H2)</t>
  </si>
  <si>
    <t>18.05.2015</t>
  </si>
  <si>
    <t>19.05.2015</t>
  </si>
  <si>
    <t>jo sandal 55g  (H2)</t>
  </si>
  <si>
    <t>28 boxes U.H due to dull colour, 3 boxes U.H due to chilling mark</t>
  </si>
  <si>
    <t>DC Cucumber 125g (H6)</t>
  </si>
  <si>
    <t>jo peach &amp; cream 65g  (H2)</t>
  </si>
  <si>
    <t>20.05.2015</t>
  </si>
  <si>
    <t>8 boxes U.H due to improper banding tape</t>
  </si>
  <si>
    <t>Jo lime 55g (H5)</t>
  </si>
  <si>
    <t>9 boxes U.H due to dents, chilling marks, print cut</t>
  </si>
  <si>
    <t>Jo lime 65g (H4)</t>
  </si>
  <si>
    <t>21.05.2015</t>
  </si>
  <si>
    <t>22.05.2015</t>
  </si>
  <si>
    <t>Savlon gly 45g (H1)</t>
  </si>
  <si>
    <t>DC Cucumber 75g (H6)</t>
  </si>
  <si>
    <t>7 boxes U.H due to chilling mark</t>
  </si>
  <si>
    <t>DC Cucumber 50g (H6)</t>
  </si>
  <si>
    <t>jo almond &amp; cream 125g  (H2)</t>
  </si>
  <si>
    <t>23.05.2015</t>
  </si>
  <si>
    <t>24.05.2015</t>
  </si>
  <si>
    <t>jo neem &amp; tulsi 30g  (H3)</t>
  </si>
  <si>
    <t>Doy kid bathman 75g (H6)</t>
  </si>
  <si>
    <t>25.05.2015</t>
  </si>
  <si>
    <t>jo peach &amp; cream 125g  (H2)</t>
  </si>
  <si>
    <t>jo lime 30g  (H3)</t>
  </si>
  <si>
    <t>Doy kid samba 75g (H6)</t>
  </si>
  <si>
    <t>nivea 75g (H7)</t>
  </si>
  <si>
    <t>26.05.2015</t>
  </si>
  <si>
    <t>jo peach &amp; cream 60g  (H2)</t>
  </si>
  <si>
    <t>Jo lime 100g (H5)</t>
  </si>
  <si>
    <t>jo almond 60g  (H2)</t>
  </si>
  <si>
    <t>Jo lime 125g (H4)</t>
  </si>
  <si>
    <t>Doy kid princess 75g (H6)</t>
  </si>
  <si>
    <t>JBS reg 150g (H7)</t>
  </si>
  <si>
    <t>27.05.2015</t>
  </si>
  <si>
    <t>jo almond 65g  (H2)</t>
  </si>
  <si>
    <t>Doy kid teddy 75g (H6)</t>
  </si>
  <si>
    <t>Logo shifting</t>
  </si>
  <si>
    <t>Poor Inner Marbalisation Defect(4 pallets)</t>
  </si>
  <si>
    <t>Poor Inner Marbalisation Defect (5 pallets)</t>
  </si>
  <si>
    <t>28.05.2015</t>
  </si>
  <si>
    <t>Jo herbal neem, tulsi 100g (H5)</t>
  </si>
  <si>
    <t>Dcav 125g (H6)</t>
  </si>
  <si>
    <t>29.05.2015</t>
  </si>
  <si>
    <t>savlon Gly 125g (H2)</t>
  </si>
  <si>
    <t>jo lime 80g  (H4)</t>
  </si>
  <si>
    <t>Jo lime 65g (H5)</t>
  </si>
  <si>
    <t>30.05.2015</t>
  </si>
  <si>
    <t>31.05.2015</t>
  </si>
  <si>
    <t>Jo A&amp;C 65g (H5)</t>
  </si>
  <si>
    <t>Dcav 50g (H6)</t>
  </si>
  <si>
    <t>01.06.2015</t>
  </si>
  <si>
    <t>jo lime 60g  (H4)</t>
  </si>
  <si>
    <t>Jo almond 65g (H5)</t>
  </si>
  <si>
    <t>02.06.2015</t>
  </si>
  <si>
    <t>savlon Gly 45g (H1)</t>
  </si>
  <si>
    <t>Margo Neem 100g (H2)</t>
  </si>
  <si>
    <t>6 boxes Rejected due to low wt. &amp; defoiled, 6 boxes rejected due to smudgy coding and defoiled</t>
  </si>
  <si>
    <t>03.06.2015</t>
  </si>
  <si>
    <t>jo almond 60g  (H4)</t>
  </si>
  <si>
    <t>6 boxes U.H due to chilling mark</t>
  </si>
  <si>
    <t>04.06.2015</t>
  </si>
  <si>
    <t>03.6.2015</t>
  </si>
  <si>
    <t>Improper banding of soap defect found</t>
  </si>
  <si>
    <t>jo peach &amp; cream 60g  (H4)</t>
  </si>
  <si>
    <t>Jo sandal 60g  (H4)</t>
  </si>
  <si>
    <t>jo neem &amp; tulsi 100g  (H2)</t>
  </si>
  <si>
    <t>05.06.2015</t>
  </si>
  <si>
    <t>5.06.2015</t>
  </si>
  <si>
    <t>Jo sandal 100g  (H2)</t>
  </si>
  <si>
    <t>jo Almond 30g  (H3)</t>
  </si>
  <si>
    <t>jo lime 100g  (H4)</t>
  </si>
  <si>
    <t>Dc cucumber 50g (H6)</t>
  </si>
  <si>
    <t>29 boxes rejected due to improper coding</t>
  </si>
  <si>
    <t>06.06.2015</t>
  </si>
  <si>
    <t>07.06.2015</t>
  </si>
  <si>
    <t>savlon gly. 45g (H1)</t>
  </si>
  <si>
    <t>5 boxes U.H  due to print cut, improper print codin</t>
  </si>
  <si>
    <t>jo sandal 55g  (H4)</t>
  </si>
  <si>
    <t>Jo sandal 65g (H5)</t>
  </si>
  <si>
    <t>grit problem</t>
  </si>
  <si>
    <t>Dc milk &amp; cream  50g (H6)</t>
  </si>
  <si>
    <t>jo almond 150g  (H4)</t>
  </si>
  <si>
    <t>08.06.2015</t>
  </si>
  <si>
    <t>Jo lime 65g  (H5)</t>
  </si>
  <si>
    <t>Medsoap 75g (H6)</t>
  </si>
  <si>
    <t>09.06.2015</t>
  </si>
  <si>
    <t>jo Neem &amp; tulsi  30g  (H3)</t>
  </si>
  <si>
    <t>JBS reg 50g (H7)</t>
  </si>
  <si>
    <t>chilling marks problem</t>
  </si>
  <si>
    <t>DC Milk &amp; cream  75g (H5)</t>
  </si>
  <si>
    <t>DC Milk &amp; cream  125g (H5)</t>
  </si>
  <si>
    <t>10.06.2015</t>
  </si>
  <si>
    <t>jo lime 55g  (H4)</t>
  </si>
  <si>
    <t>DC cucumber 125g (H6)</t>
  </si>
  <si>
    <t>120 coding defects: 70 without coding, 50- half coding</t>
  </si>
  <si>
    <t>11.06.2015</t>
  </si>
  <si>
    <t>jo Lime  30g  (H3)</t>
  </si>
  <si>
    <t>12.06.2015</t>
  </si>
  <si>
    <t>13.06.2015</t>
  </si>
  <si>
    <t>14.06.2015</t>
  </si>
  <si>
    <t>jo almond  30g  (H3)</t>
  </si>
  <si>
    <t>DC honey &amp; gly. 125g (H6)</t>
  </si>
  <si>
    <t>32 boxes rejected due to low translucency</t>
  </si>
  <si>
    <t>15.06.2015</t>
  </si>
  <si>
    <t>savlon gly. 75g (H1)</t>
  </si>
  <si>
    <t>soapex 75g (H6)</t>
  </si>
  <si>
    <t>Improper coding</t>
  </si>
  <si>
    <t>16.06.2015</t>
  </si>
  <si>
    <t>jo  herbal  100g  (H2)</t>
  </si>
  <si>
    <t>jo almond 125g  (H2)</t>
  </si>
  <si>
    <t>Nivea 125g (H6)</t>
  </si>
  <si>
    <t>17.06.2015</t>
  </si>
  <si>
    <t>jo peach &amp; cream 55g  (H5)</t>
  </si>
  <si>
    <t>jo  herbal 55g  (H4)</t>
  </si>
  <si>
    <t>Print problem (i.e half coding)</t>
  </si>
  <si>
    <t>18.06.2015</t>
  </si>
  <si>
    <t>jo  lime 65g  (H4)</t>
  </si>
  <si>
    <t>savlon gly. 125g (H2)</t>
  </si>
  <si>
    <t>jo  peach &amp; cream 125g  (H2)</t>
  </si>
  <si>
    <t>19.06.2015</t>
  </si>
  <si>
    <t>savlon aloevera 125g (H2)</t>
  </si>
  <si>
    <t>Persona  75g (H7)</t>
  </si>
  <si>
    <t>20.06.2015</t>
  </si>
  <si>
    <t>21.06.2015</t>
  </si>
  <si>
    <t>jo  almond &amp; cream 30g  (H3)</t>
  </si>
  <si>
    <t>Tetmosol export 75g (H1)</t>
  </si>
  <si>
    <t>jo  peach &amp; cream 65g  (H2)</t>
  </si>
  <si>
    <t>dermadew 75g (H6)</t>
  </si>
  <si>
    <t>jo peach &amp; cream 125g  (H5)</t>
  </si>
  <si>
    <t>savlon aloevera 75g (H2)</t>
  </si>
  <si>
    <t>colour variation problem</t>
  </si>
  <si>
    <t>jo  almond 30g  (H3)</t>
  </si>
  <si>
    <t>22.06.2015</t>
  </si>
  <si>
    <t>Tetmosol 100g (H1)</t>
  </si>
  <si>
    <t>jo lime 125g  (H5)</t>
  </si>
  <si>
    <t>dermadew baby 75g (H6)</t>
  </si>
  <si>
    <t>23.06.2015</t>
  </si>
  <si>
    <t>jo herbal 65g  (H2)</t>
  </si>
  <si>
    <t>NO PRODUCTION</t>
  </si>
  <si>
    <t>24.06.2015</t>
  </si>
  <si>
    <t>Dent on soap due to banding machine</t>
  </si>
  <si>
    <t>jo  lime 100g  (H4)</t>
  </si>
  <si>
    <t>88 defects for without print on pouch. i.e. 11 boxes U.H</t>
  </si>
  <si>
    <t>25.06.2015</t>
  </si>
  <si>
    <t>chandan sparsh 150g  (H2)</t>
  </si>
  <si>
    <t>jo  herbal 30g  (H3)</t>
  </si>
  <si>
    <t>26.06.2015</t>
  </si>
  <si>
    <t>bactershield 125g  (H5)</t>
  </si>
  <si>
    <t>jo  lime 30g  (H3)</t>
  </si>
  <si>
    <t>nivea 75g (H6)</t>
  </si>
  <si>
    <t>27.06.2015</t>
  </si>
  <si>
    <t>28.06.2015</t>
  </si>
  <si>
    <t>savlon gly 45g  (H2)</t>
  </si>
  <si>
    <t>jo almond 100g  (H4)</t>
  </si>
  <si>
    <t>29.06.2015</t>
  </si>
  <si>
    <t>jo sandal 100g  (H4)</t>
  </si>
  <si>
    <t>30.06.2015</t>
  </si>
  <si>
    <t>jo herbal 55g  (H5)</t>
  </si>
  <si>
    <t>nivea 125g (H6)</t>
  </si>
  <si>
    <t>JBS reg 50g (H8)</t>
  </si>
  <si>
    <t>01.07.2015</t>
  </si>
  <si>
    <t>02.07.2015</t>
  </si>
  <si>
    <t>jo lime 55g  (H5)</t>
  </si>
  <si>
    <t>jo  almond 60g  (H2)</t>
  </si>
  <si>
    <t>Triactive 75g (H6)</t>
  </si>
  <si>
    <t>03.07.2015</t>
  </si>
  <si>
    <t>jo almond 55g  (H4)</t>
  </si>
  <si>
    <t>jo  almond 125g  (H2)</t>
  </si>
  <si>
    <t>jo lime 100g  (H5)</t>
  </si>
  <si>
    <t>oriflame rose 75g (H6)</t>
  </si>
  <si>
    <t>2 cut soaps found during SQC</t>
  </si>
  <si>
    <t>JBS reg 150g (H6)</t>
  </si>
  <si>
    <t>04.07.2015</t>
  </si>
  <si>
    <t>05.07.2015</t>
  </si>
  <si>
    <t>JBS reg 100g (H6)</t>
  </si>
  <si>
    <t>06.07.2015</t>
  </si>
  <si>
    <t>jo  peach &amp; cream 100g  (H2)</t>
  </si>
  <si>
    <t>oriflame rose 100g (H6)</t>
  </si>
  <si>
    <t>45 boes hold for grit &amp; noodle particles</t>
  </si>
  <si>
    <t>65 Boxes hold due to red patches</t>
  </si>
  <si>
    <t>07.07.2015</t>
  </si>
  <si>
    <t>Savlon Gly 45g (H1)</t>
  </si>
  <si>
    <t>jo  almond 100g  (H2)</t>
  </si>
  <si>
    <t>2 soap found cut due to banding machine during SQC</t>
  </si>
  <si>
    <t>08.07.2015</t>
  </si>
  <si>
    <t>09.07.2015</t>
  </si>
  <si>
    <t>jo  Neem Tulsi 100g  (H2)</t>
  </si>
  <si>
    <t>DCAV 125g  (H6)</t>
  </si>
  <si>
    <t>10.07.2015</t>
  </si>
  <si>
    <t>jo  Neem Tulsi 55g  (H2)</t>
  </si>
  <si>
    <t>Soapex (H7)</t>
  </si>
  <si>
    <t>11.07.2015</t>
  </si>
  <si>
    <t>12.07.2015</t>
  </si>
  <si>
    <t>DC sandal 125g  (H7)</t>
  </si>
  <si>
    <t>jo lime 125g  (H4)</t>
  </si>
  <si>
    <t>jo  neem &amp; tulsi 65g  (H2)</t>
  </si>
  <si>
    <t>soapex 75g (H7)</t>
  </si>
  <si>
    <t>JBS Reg 50g (H8)</t>
  </si>
  <si>
    <t>4 boxes U.H due to without print, print cut</t>
  </si>
  <si>
    <t>13.07.2015</t>
  </si>
  <si>
    <t>jo  almond 65g  (H2)</t>
  </si>
  <si>
    <t>DC sandal 50g  (H7)</t>
  </si>
  <si>
    <t>14.07.2015</t>
  </si>
  <si>
    <t>15.07.2015</t>
  </si>
  <si>
    <t>DCAV 75g  (H6)</t>
  </si>
  <si>
    <t>DC sandal 75g  (H7)</t>
  </si>
  <si>
    <t>DC honey 1255  (H6)</t>
  </si>
  <si>
    <t>16.07.2015</t>
  </si>
  <si>
    <t>bactershield 70g  (H5)</t>
  </si>
  <si>
    <t>oriflame rose 75g  (H6)</t>
  </si>
  <si>
    <t>17.07.2015</t>
  </si>
  <si>
    <t>JBS bloss 75g (H7)</t>
  </si>
  <si>
    <t>JBS reg 150g (H9)</t>
  </si>
  <si>
    <t>18.07.2015</t>
  </si>
  <si>
    <t>19.07.2015</t>
  </si>
  <si>
    <t>20.07.2015</t>
  </si>
  <si>
    <t>jo  lime 65g  (H5)</t>
  </si>
  <si>
    <t>jo  sandal 100g  (H4)</t>
  </si>
  <si>
    <t>jo  jasmine 55g  (H2)</t>
  </si>
  <si>
    <t>jo  Jasmine 55g  (H2)</t>
  </si>
  <si>
    <t>21.07.2015</t>
  </si>
  <si>
    <t>chandansparsh 150g  (H2)</t>
  </si>
  <si>
    <t>jo  almond 125g  (H4)</t>
  </si>
  <si>
    <t>22.07.2015</t>
  </si>
  <si>
    <t>Savlon Gly 75g (H1)</t>
  </si>
  <si>
    <t>23.07.2015</t>
  </si>
  <si>
    <t>jo  peach &amp; cream 125g  (H4)</t>
  </si>
  <si>
    <t>jo  lime 80g  (H5)</t>
  </si>
  <si>
    <t>24.07.2015</t>
  </si>
  <si>
    <t>25.07.2015</t>
  </si>
  <si>
    <t>26.07.2015</t>
  </si>
  <si>
    <t>Savlon aloevera 75g (H1)</t>
  </si>
  <si>
    <t>jo  lime 60g  (H5)</t>
  </si>
  <si>
    <t>27.07.2015</t>
  </si>
  <si>
    <t>28.07.2015</t>
  </si>
  <si>
    <t>jo  peach &amp; cream 55g  (H5)</t>
  </si>
  <si>
    <t>persona 75g (H8)</t>
  </si>
  <si>
    <t>dermadew acne 75g (H6)</t>
  </si>
  <si>
    <t>KZ Soap 75g (H7)</t>
  </si>
  <si>
    <t>29.07.2015</t>
  </si>
  <si>
    <t>oriflame 75g (H6)</t>
  </si>
  <si>
    <t>dermadew baby 75g (H7)</t>
  </si>
  <si>
    <t>30.07.2015</t>
  </si>
  <si>
    <t>DC Honey &amp; gly 125g  (H7)</t>
  </si>
  <si>
    <t>31.07.2015</t>
  </si>
  <si>
    <t>jo peach cream 55g  (H5)</t>
  </si>
  <si>
    <t>02.08.2015</t>
  </si>
  <si>
    <t>01.08.2015</t>
  </si>
  <si>
    <t>jo neem &amp; tulsi 55g  (H2)</t>
  </si>
  <si>
    <t>jo lime 60g (H4)</t>
  </si>
  <si>
    <t>jo almond &amp; crème  60g (H4)</t>
  </si>
  <si>
    <t>DC Honey &amp; gly 50g  (H6)</t>
  </si>
  <si>
    <t>JBS reg  csd 75g (H9)</t>
  </si>
  <si>
    <t>JBS reg  75g (H9)</t>
  </si>
  <si>
    <t>03.08.2015</t>
  </si>
  <si>
    <t>04.08.2015</t>
  </si>
  <si>
    <t>DCAV 50g  (H6)</t>
  </si>
  <si>
    <t>19 boxes U.H due to improper print coding</t>
  </si>
  <si>
    <t>chandan sparsh 150g (H4)</t>
  </si>
  <si>
    <t>05.08.2015</t>
  </si>
  <si>
    <t>06.08.2015</t>
  </si>
  <si>
    <t>10 boxes U.H due to without print</t>
  </si>
  <si>
    <t>jo lime 125 (H5)</t>
  </si>
  <si>
    <t>jo lime 100g (H4)</t>
  </si>
  <si>
    <t>5 Boxes U.H due to side seal cut, 1 box U.H due to chilling mark</t>
  </si>
  <si>
    <t>07.08.2015</t>
  </si>
  <si>
    <t>jo almond &amp; cream 55g (H2)</t>
  </si>
  <si>
    <t>08.08.2015</t>
  </si>
  <si>
    <t>09.08.2015</t>
  </si>
  <si>
    <t>dermadew acne 50g (H7)</t>
  </si>
  <si>
    <t>JBS reg (75g+25% exta)100g (H9)</t>
  </si>
  <si>
    <t>8.08.2015</t>
  </si>
  <si>
    <t>10.08.2015</t>
  </si>
  <si>
    <t>Tetmosol 75g (H1)</t>
  </si>
  <si>
    <t>dermadew baby 50g (H7)</t>
  </si>
  <si>
    <t>11.08.2015</t>
  </si>
  <si>
    <t>jo almond 125 (H5)</t>
  </si>
  <si>
    <t>jo almond 55g (H2)</t>
  </si>
  <si>
    <t>8 boxes rejected due to improper print coding</t>
  </si>
  <si>
    <t>KZ Soap 50g (H7)</t>
  </si>
  <si>
    <t>12.08.2015</t>
  </si>
  <si>
    <t>jo  peach &amp; cream 125 (H5)</t>
  </si>
  <si>
    <t>13.08.2015</t>
  </si>
  <si>
    <t>Kz Soap 50g (H7)</t>
  </si>
  <si>
    <t>Persona Soap 75g (H8)</t>
  </si>
  <si>
    <t>jo almond 55 (H5)</t>
  </si>
  <si>
    <t>14.08.2015</t>
  </si>
  <si>
    <t>15.08.2015</t>
  </si>
  <si>
    <t>16.08.2015</t>
  </si>
  <si>
    <t xml:space="preserve">HOLIDAY </t>
  </si>
  <si>
    <t>JBS reg (75g+25% exta)100g (H7)</t>
  </si>
  <si>
    <t>Tetmosol Export 75g (H1)</t>
  </si>
  <si>
    <t>17.08.2015</t>
  </si>
  <si>
    <t>savlon gly 45g (H1)</t>
  </si>
  <si>
    <t>18.08.2015</t>
  </si>
  <si>
    <t>jo sandal 55g (H5)</t>
  </si>
  <si>
    <t>jo almond 100g (H4)</t>
  </si>
  <si>
    <t>10 boxes rejected due to green particles i.e. jo lime contamination</t>
  </si>
  <si>
    <t>19.08.2015</t>
  </si>
  <si>
    <t>20.08.2015</t>
  </si>
  <si>
    <t>jo sandal 100g (H4)</t>
  </si>
  <si>
    <t>21.08.2015</t>
  </si>
  <si>
    <t>jo sandal 65g (H4)</t>
  </si>
  <si>
    <t>22.08.2015</t>
  </si>
  <si>
    <t>23.08.2015</t>
  </si>
  <si>
    <t>jo lime 65g (H5)</t>
  </si>
  <si>
    <t>24.08.2015</t>
  </si>
  <si>
    <t>jo almond 150g (H4)</t>
  </si>
  <si>
    <t>oriflame milk &amp; honey 100g (H6)</t>
  </si>
  <si>
    <t>25.08.2015</t>
  </si>
  <si>
    <t>jo peach &amp; cream 150g (H4)</t>
  </si>
  <si>
    <t>26.08.2015</t>
  </si>
  <si>
    <t>jo lime 150g (H4)</t>
  </si>
  <si>
    <t>9 boxes rejected due to chilling marks</t>
  </si>
  <si>
    <t>27.08.2015</t>
  </si>
  <si>
    <t>jo almond 55g (H5)</t>
  </si>
  <si>
    <t>28.08.2015</t>
  </si>
  <si>
    <t>29.08.2015</t>
  </si>
  <si>
    <t>30.08.2015</t>
  </si>
  <si>
    <t>jo peach &amp; cream 55g (H5)</t>
  </si>
  <si>
    <t>Saopex 75g (H6)</t>
  </si>
  <si>
    <t>jo almond &amp; cream 55g (H5)</t>
  </si>
  <si>
    <t>31.08.2015</t>
  </si>
  <si>
    <t>DC Milk soap 75g (H6)</t>
  </si>
  <si>
    <t>6 boxes rejected due to black particles, 9 boxes .H due to print cut</t>
  </si>
  <si>
    <t>JBS Milk 75g (H7)</t>
  </si>
  <si>
    <t>JBS reg csd 75g (H9)</t>
  </si>
  <si>
    <t>DC Milk soap 125g (H6)</t>
  </si>
  <si>
    <t>01.09.2015</t>
  </si>
  <si>
    <t>jo LIME 100g (H4)</t>
  </si>
  <si>
    <t>7 boxes U.H due to logo damage</t>
  </si>
  <si>
    <t>jo LIME 55g (H5)</t>
  </si>
  <si>
    <t>jo almond &amp; cream 125g (H2)</t>
  </si>
  <si>
    <t>DC Milk soap 50g (H6)</t>
  </si>
  <si>
    <t>03.09.2015</t>
  </si>
  <si>
    <t>04.09.2015</t>
  </si>
  <si>
    <t>6 boxes U.H due to side seal open, 50 boxes U.H due to without print/ print cut</t>
  </si>
  <si>
    <t>05.09.2015</t>
  </si>
  <si>
    <t>06.09.2015</t>
  </si>
  <si>
    <t>jo neem aloevra &amp; tulsi 100g (H4)</t>
  </si>
  <si>
    <t>jo peach &amp; cream 125g (H2)</t>
  </si>
  <si>
    <t>DC honey &amp; glycerine  50g (H6)</t>
  </si>
  <si>
    <t>DC aloevera 125g (H7)</t>
  </si>
  <si>
    <t>jo neem tulsi aloevera 100g (H4)</t>
  </si>
  <si>
    <t>07.09.2015</t>
  </si>
  <si>
    <t>28 boxes U.H due to grit problem</t>
  </si>
  <si>
    <t>jo almond &amp; cream 100g (H4)</t>
  </si>
  <si>
    <t>08.09.2015</t>
  </si>
  <si>
    <t>DC honey &amp; glycerine  125g (H6)</t>
  </si>
  <si>
    <t>09.09.2015</t>
  </si>
  <si>
    <t>bactershield 34g (H3)</t>
  </si>
  <si>
    <t>10.09.2015</t>
  </si>
  <si>
    <t>jo almond &amp; cream 60g (H4)</t>
  </si>
  <si>
    <t>11.09.2015</t>
  </si>
  <si>
    <t>Bactershield 34g (H3)</t>
  </si>
  <si>
    <t>12.09.2015</t>
  </si>
  <si>
    <t>13.09.2015</t>
  </si>
  <si>
    <t>medsoap 75g (H6)</t>
  </si>
  <si>
    <t>14.09.2015</t>
  </si>
  <si>
    <t>jo neem aloevera &amp; tulsi 55g (H5)</t>
  </si>
  <si>
    <t>15.09.2015</t>
  </si>
  <si>
    <t>DC Sandal 50g (H6)</t>
  </si>
  <si>
    <t>16.09.2015</t>
  </si>
  <si>
    <t>Bactershield 70g (H2)</t>
  </si>
  <si>
    <t>Dermadew acne 75g (H7)</t>
  </si>
  <si>
    <t>17.09.2015</t>
  </si>
  <si>
    <t>jo neem tulsi &amp; aloevera 55g (H5)</t>
  </si>
  <si>
    <t>Dermadew baby 75g (H7)</t>
  </si>
  <si>
    <t>18.09.2015</t>
  </si>
  <si>
    <t>Dermadew soap 75g (H7)</t>
  </si>
  <si>
    <t>19.09.2015</t>
  </si>
  <si>
    <t>20.09.2015</t>
  </si>
  <si>
    <t>Dermadew 75g (H7)</t>
  </si>
  <si>
    <t>KZ Soap75g (H7)</t>
  </si>
  <si>
    <t>21.09.2015</t>
  </si>
  <si>
    <t>Dermadew 50g (H7)</t>
  </si>
  <si>
    <t>22.09.2015</t>
  </si>
  <si>
    <t>23.09.2015</t>
  </si>
  <si>
    <t>jo lime 80g (H4)</t>
  </si>
  <si>
    <t>jo almond &amp; cream 65g (H5)</t>
  </si>
  <si>
    <t>oriflame 100g (H7)</t>
  </si>
  <si>
    <t>24.09.2015</t>
  </si>
  <si>
    <t>Doy Care125g(H7)</t>
  </si>
  <si>
    <t>25.09.2015</t>
  </si>
  <si>
    <t>jo peach &amp; cream 65g (H5)</t>
  </si>
  <si>
    <t>jo neem, tulsi &amp; aloevera 65g(H5)</t>
  </si>
  <si>
    <t>DCAV 75g (H7)</t>
  </si>
  <si>
    <t>26.09.2015</t>
  </si>
  <si>
    <t>27.09.2015</t>
  </si>
  <si>
    <t>26 boxes U.H due to improper side seal, belly wseal</t>
  </si>
  <si>
    <t>10 boxes rejected due to improper print details</t>
  </si>
  <si>
    <t>jo almond &amp; cream 30g (H3)</t>
  </si>
  <si>
    <t>jo sandal 65g (H5)</t>
  </si>
  <si>
    <t>Doy clear &amp; natural  75g(H10)</t>
  </si>
  <si>
    <t>oriflame rose 75(H6)</t>
  </si>
  <si>
    <t>28.09.2015</t>
  </si>
  <si>
    <t>DC sandal 75g (H6)</t>
  </si>
  <si>
    <t>29.09.2015</t>
  </si>
  <si>
    <t>chandansparsh 150g (H2)</t>
  </si>
  <si>
    <t>30.09.2015</t>
  </si>
  <si>
    <t>01.10.2015</t>
  </si>
  <si>
    <t>1.10.2015</t>
  </si>
  <si>
    <t>DC Pure &amp; mild 75g (H7)</t>
  </si>
  <si>
    <t>03.10.2015</t>
  </si>
  <si>
    <t>04.10.2015</t>
  </si>
  <si>
    <t>jo  almond &amp; cream 55g (H5)</t>
  </si>
  <si>
    <t>JBS blossom 100g (H7)</t>
  </si>
  <si>
    <t>JBS milk 100g (H9)</t>
  </si>
  <si>
    <t>05.10.2015</t>
  </si>
  <si>
    <t>jo neem tulsi &amp; aloevera 55g (H4)</t>
  </si>
  <si>
    <t>06.10.2015</t>
  </si>
  <si>
    <t>DCAV 75g (H6)</t>
  </si>
  <si>
    <t>07.10.2015</t>
  </si>
  <si>
    <t>jo  lime 55g (H5)</t>
  </si>
  <si>
    <t>jo lime 55g (H4)</t>
  </si>
  <si>
    <t>08.10.2015</t>
  </si>
  <si>
    <t>jo lime 30g (H3)</t>
  </si>
  <si>
    <t>09.10.2015</t>
  </si>
  <si>
    <t>10.10.2015</t>
  </si>
  <si>
    <t>DC sandal 50g (H6)</t>
  </si>
  <si>
    <t>DC Honey 75g (H6)</t>
  </si>
  <si>
    <t>11.10.2015</t>
  </si>
  <si>
    <t>chandansprash 150g (H2)</t>
  </si>
  <si>
    <t>jo lime 125g (H5)</t>
  </si>
  <si>
    <t>12.10.2015</t>
  </si>
  <si>
    <t>13.10.2015</t>
  </si>
  <si>
    <t>14.10.2015</t>
  </si>
  <si>
    <t>jo almond 60g (H2)</t>
  </si>
  <si>
    <t>15.10.2015</t>
  </si>
  <si>
    <t>jo almond 125g (H5)</t>
  </si>
  <si>
    <t>DC milk &amp; cream 50g (H7)</t>
  </si>
  <si>
    <t>16.10.2015</t>
  </si>
  <si>
    <t>17.10.2015</t>
  </si>
  <si>
    <t>18.10.2015</t>
  </si>
  <si>
    <t xml:space="preserve"> </t>
  </si>
  <si>
    <t>jo peach &amp; cream 65g (H4)</t>
  </si>
  <si>
    <t>DC honey 75g (H6)</t>
  </si>
  <si>
    <t>DC cucumber 50g (H7)</t>
  </si>
  <si>
    <t>JBS reg 75g csd (H9)</t>
  </si>
  <si>
    <t>jo neem tulsi &amp; aloevera 65g (H4)</t>
  </si>
  <si>
    <t>jo peach &amp; cream 125g (H5)</t>
  </si>
  <si>
    <t>tetmosol 100g (H1)</t>
  </si>
  <si>
    <t>dermadew acne 75g (H7)</t>
  </si>
  <si>
    <t>19.10.2015</t>
  </si>
  <si>
    <t>KZ SOAP 75g (H7)</t>
  </si>
  <si>
    <t>20.10.2015</t>
  </si>
  <si>
    <t>jo neem tulsin &amp; aloevera 30g (H3)</t>
  </si>
  <si>
    <t>jbd reg 150g (H9)</t>
  </si>
  <si>
    <t>21.10.2015</t>
  </si>
  <si>
    <t>jo almond &amp; cream 100g (H2)</t>
  </si>
  <si>
    <t>dermadew HH Mite (H7)</t>
  </si>
  <si>
    <t>23.10.2015</t>
  </si>
  <si>
    <t>HH Mite SOAP 75g (H7)</t>
  </si>
  <si>
    <t>24.10.2015</t>
  </si>
  <si>
    <t>25.10.2015</t>
  </si>
  <si>
    <t>jo sandal 100g (H2)</t>
  </si>
  <si>
    <t>jo neem tulsi &amp; aloevera 100g (H4)</t>
  </si>
  <si>
    <t>jbs reg 25g (H8)</t>
  </si>
  <si>
    <t>JBS blossom 100g (H9)</t>
  </si>
  <si>
    <t>jo sandal 60g (H4)</t>
  </si>
  <si>
    <t>27.10.2015</t>
  </si>
  <si>
    <t>jo sandal 65g (H2)</t>
  </si>
  <si>
    <t>dermadew 75g (H7)</t>
  </si>
  <si>
    <t>28.10.2015</t>
  </si>
  <si>
    <t>bactershield naturals 70g (H5)</t>
  </si>
  <si>
    <t>jo almond 65g (H2)</t>
  </si>
  <si>
    <t>29.10.2015</t>
  </si>
  <si>
    <t>DCAV 125g(h1)</t>
  </si>
  <si>
    <t>bactershield  70g (H5)</t>
  </si>
  <si>
    <t>dermadew50g (H7)</t>
  </si>
  <si>
    <t>30.10.2015</t>
  </si>
  <si>
    <t>jo almond &amp; cream 65g (H2)</t>
  </si>
  <si>
    <t>bactershield  125g (H5)</t>
  </si>
  <si>
    <t>DCAV 125g (H1)</t>
  </si>
  <si>
    <t>DC Sandal 125g (H6)</t>
  </si>
  <si>
    <t>31.10.2015</t>
  </si>
  <si>
    <t>bactershield  NATURALS 125g (H5)</t>
  </si>
  <si>
    <t>DC cucumberl 125g (H6)</t>
  </si>
  <si>
    <t>DC milk &amp; cream 125 (H6)</t>
  </si>
  <si>
    <t>01.11.2015</t>
  </si>
  <si>
    <t>jo peach &amp; cream 55 (H5)</t>
  </si>
  <si>
    <t>jbs blossom 75g (H9)</t>
  </si>
  <si>
    <t>nivea crème soap 125g (H7)</t>
  </si>
  <si>
    <t>02.11.2015</t>
  </si>
  <si>
    <t>nivea crème soap 125g (H6)</t>
  </si>
  <si>
    <t>03.11.2015</t>
  </si>
  <si>
    <t>jo neem, tulsi &amp; aloevera 55 (H5)</t>
  </si>
  <si>
    <t>DCAV 125g (H7)</t>
  </si>
  <si>
    <t>04.11.2015</t>
  </si>
  <si>
    <t>DC honey &amp; gly 125g (H1)</t>
  </si>
  <si>
    <t>nivea crème soap 75g (H6)</t>
  </si>
  <si>
    <t>jbs reg 75g + 33% extra  (H9)</t>
  </si>
  <si>
    <t>05.11.2015</t>
  </si>
  <si>
    <t>DC honey &amp; gly 125g (H7)</t>
  </si>
  <si>
    <t>nivea crème soap 50g (H6)</t>
  </si>
  <si>
    <t>06.11.2015</t>
  </si>
  <si>
    <t>Doy kid teddy 75 (H6)</t>
  </si>
  <si>
    <t>jo neem, tulsi &amp; aloevera 55g (H5)</t>
  </si>
  <si>
    <t>jo neem, tulsi &amp; aloevera 65g (H5)</t>
  </si>
  <si>
    <t>07.11.2015</t>
  </si>
  <si>
    <t>08.11.2015</t>
  </si>
  <si>
    <t>jo peach &amp; cram 65g (H5)</t>
  </si>
  <si>
    <t>Doy priness 75 (H6)</t>
  </si>
  <si>
    <t>Doy samba 75 (H6)</t>
  </si>
  <si>
    <t>jo almond &amp; cream 55g (H4)</t>
  </si>
  <si>
    <t>jo neem, tulsi &amp; aloevera 30g (H3)</t>
  </si>
  <si>
    <t>Doy princess 75 (H6)</t>
  </si>
  <si>
    <t>jbs reg 50g  (H9)</t>
  </si>
  <si>
    <t>doy bathman75g (H6)</t>
  </si>
  <si>
    <t>09.11.2015</t>
  </si>
  <si>
    <t>DC Honey  75g (H7)</t>
  </si>
  <si>
    <t>DC Honey &amp; gly 125g (H1)</t>
  </si>
  <si>
    <t>10.11.2015</t>
  </si>
  <si>
    <t>13.11.2015</t>
  </si>
  <si>
    <t>14.11.2015</t>
  </si>
  <si>
    <t>15.11.2015</t>
  </si>
  <si>
    <t>jo lime 100g (H5)</t>
  </si>
  <si>
    <t>DC sandal 50g (H7)</t>
  </si>
  <si>
    <t>jo lime 150g (H5)</t>
  </si>
  <si>
    <t>DC Honey &amp; gly 125g (H7)</t>
  </si>
  <si>
    <t>DC Honey &amp; gly 75g (H7)</t>
  </si>
  <si>
    <t>16.11.2015</t>
  </si>
  <si>
    <t>DC Honey  50g (H1)</t>
  </si>
  <si>
    <t>jbs reg 50g (H9)</t>
  </si>
  <si>
    <t>18.11.2015</t>
  </si>
  <si>
    <t>19.11.2015</t>
  </si>
  <si>
    <t>20.11.2015</t>
  </si>
  <si>
    <t>23.11.2015</t>
  </si>
  <si>
    <t>24.11.2015</t>
  </si>
  <si>
    <t>26.11.2015</t>
  </si>
  <si>
    <t>27.11.2015</t>
  </si>
  <si>
    <t>DC sandal  50g (H7)</t>
  </si>
  <si>
    <t>DC honey  50g (H7)</t>
  </si>
  <si>
    <t>bactershield ultra 125g (H2)</t>
  </si>
  <si>
    <t>54 boxes rejected due to white lining on soap</t>
  </si>
  <si>
    <t>jo neem, tulsi &amp; aloevera 100g (H5)</t>
  </si>
  <si>
    <t>Dew soap 100g (H6)</t>
  </si>
  <si>
    <t>DC Honey  125g (H1)</t>
  </si>
  <si>
    <t>bactershield balance 125g (H2)</t>
  </si>
  <si>
    <t>DCAV  125g (H7)</t>
  </si>
  <si>
    <t>bactershield ultra FRESH 125g (H2)</t>
  </si>
  <si>
    <t>DC sandal  75g (H7)</t>
  </si>
  <si>
    <t>jbs reg 150g (H9)</t>
  </si>
  <si>
    <t>DCAV 75g (H1)</t>
  </si>
  <si>
    <t>bactershield 125g (H2)</t>
  </si>
  <si>
    <t>DC sandal  125g (H7)</t>
  </si>
  <si>
    <t>bactershield 70g (H2)</t>
  </si>
  <si>
    <t>jo almond 60g (H5)</t>
  </si>
  <si>
    <t>DC Milk&amp;Cream  125g (H7)</t>
  </si>
  <si>
    <t>28.11.2015</t>
  </si>
  <si>
    <t>DC Milk&amp;Cream  75g (H7)</t>
  </si>
  <si>
    <t>29.11.2015</t>
  </si>
  <si>
    <t>Jo Sandel 100g (H2)</t>
  </si>
  <si>
    <t>jo Lime 60g (H5)</t>
  </si>
  <si>
    <t>30.11.2015</t>
  </si>
  <si>
    <t>Doy Care Aloe Vera 75g (H1)</t>
  </si>
  <si>
    <t>Doy CareHoney &amp; Glycerine 75g (H1)</t>
  </si>
  <si>
    <t>Jo Sandel &amp; turmeric 100g (H4)</t>
  </si>
  <si>
    <t>jo neem &amp; tulsi 30g (H3)</t>
  </si>
  <si>
    <t>Jo Lime with glycerine 60g (H5)</t>
  </si>
  <si>
    <t>DC Milk &amp; CreamSoap 75g(H7)</t>
  </si>
  <si>
    <t>DC Milk &amp; CreamSoap 50g(H7)</t>
  </si>
  <si>
    <t>DCHoney &amp; GlycerineSoap 75g (H7)</t>
  </si>
  <si>
    <t>dermadew kz 75g (H6)</t>
  </si>
  <si>
    <t>Month</t>
  </si>
  <si>
    <t>July</t>
  </si>
  <si>
    <t>Next 1 Bar 142 gm</t>
  </si>
  <si>
    <t>09.07.16</t>
  </si>
  <si>
    <t>08.07.16</t>
  </si>
  <si>
    <t>11.07.16</t>
  </si>
  <si>
    <t>12.07.16</t>
  </si>
  <si>
    <t>13.07.16</t>
  </si>
  <si>
    <t>15.07.16</t>
  </si>
  <si>
    <t>16.07.16</t>
  </si>
  <si>
    <t>19.07.06</t>
  </si>
  <si>
    <t>20.07.16</t>
  </si>
  <si>
    <t>21.07.06</t>
  </si>
  <si>
    <t>23.07.16</t>
  </si>
  <si>
    <t>26.07.16</t>
  </si>
  <si>
    <t>27.07.16</t>
  </si>
  <si>
    <t>28.07.16</t>
  </si>
  <si>
    <t>30.07.16</t>
  </si>
  <si>
    <t>20.02.17</t>
  </si>
  <si>
    <t>21.02.17</t>
  </si>
  <si>
    <t>06.03.17</t>
  </si>
  <si>
    <t>07.03.17</t>
  </si>
  <si>
    <t>08.03.17</t>
  </si>
  <si>
    <t>09.03.17</t>
  </si>
  <si>
    <t>11.03.17</t>
  </si>
  <si>
    <t>22.03.17</t>
  </si>
  <si>
    <t>February</t>
  </si>
  <si>
    <t>March</t>
  </si>
  <si>
    <t>23.03.17</t>
  </si>
  <si>
    <t>24.03.17</t>
  </si>
  <si>
    <t>25.03.17</t>
  </si>
  <si>
    <t>27.03.17</t>
  </si>
  <si>
    <t>28.03.17</t>
  </si>
  <si>
    <t>29.03.17</t>
  </si>
  <si>
    <t>30.03.17</t>
  </si>
  <si>
    <t>31.03.17</t>
  </si>
  <si>
    <t>Next 1 Moisturising  Bar       (From April 2016 to March'17)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</si>
</sst>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6"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sz val="11"/>
      <color rgb="FFFF0000"/>
      <name val="Calibri"/>
      <family val="2"/>
      <scheme val="minor"/>
    </font>
    <font>
      <b/>
      <sz val="12"/>
      <color rgb="FFFF0000"/>
      <name val="Times New Roman"/>
      <family val="1"/>
    </font>
    <font>
      <b/>
      <sz val="11"/>
      <color rgb="FFFF0000"/>
      <name val="Calibri"/>
      <family val="2"/>
      <scheme val="minor"/>
    </font>
    <font>
      <b/>
      <sz val="14"/>
      <color theme="1"/>
      <name val="Comic Sans MS"/>
      <family val="4"/>
    </font>
    <font>
      <sz val="11"/>
      <color theme="1"/>
      <name val="Comic Sans MS"/>
      <family val="4"/>
    </font>
    <font>
      <b/>
      <sz val="11"/>
      <color theme="1"/>
      <name val="Comic Sans MS"/>
      <family val="4"/>
    </font>
    <font>
      <b/>
      <sz val="14"/>
      <color rgb="FFFF0000"/>
      <name val="Comic Sans MS"/>
      <family val="4"/>
    </font>
    <font>
      <b/>
      <sz val="12"/>
      <color theme="1"/>
      <name val="Comic Sans MS"/>
      <family val="4"/>
    </font>
    <font>
      <sz val="14"/>
      <color theme="1"/>
      <name val="Comic Sans MS"/>
      <family val="4"/>
    </font>
    <font>
      <b/>
      <sz val="18"/>
      <color theme="1"/>
      <name val="Times New Roman"/>
      <family val="1"/>
    </font>
    <font>
      <b/>
      <sz val="18"/>
      <color theme="1"/>
      <name val="Comic Sans MS"/>
      <family val="4"/>
    </font>
    <font>
      <sz val="14"/>
      <color rgb="FFFF0000"/>
      <name val="Comic Sans MS"/>
      <family val="4"/>
    </font>
    <font>
      <sz val="14"/>
      <name val="Comic Sans MS"/>
      <family val="4"/>
    </font>
    <font>
      <b/>
      <sz val="14"/>
      <color theme="1"/>
      <name val="Calibri"/>
      <family val="2"/>
      <scheme val="minor"/>
    </font>
    <font>
      <b/>
      <sz val="12"/>
      <color theme="1"/>
      <name val="Calibri"/>
      <family val="2"/>
      <scheme val="minor"/>
    </font>
    <font>
      <b/>
      <i/>
      <sz val="14"/>
      <color rgb="FFFF0000"/>
      <name val="Calibri"/>
      <family val="2"/>
      <scheme val="minor"/>
    </font>
    <font>
      <b/>
      <i/>
      <sz val="16"/>
      <color rgb="FFFF0000"/>
      <name val="Calibri"/>
      <family val="2"/>
      <scheme val="minor"/>
    </font>
    <font>
      <b/>
      <i/>
      <sz val="20"/>
      <color rgb="FFFF0000"/>
      <name val="Calibri"/>
      <family val="2"/>
      <scheme val="minor"/>
    </font>
    <font>
      <b/>
      <i/>
      <sz val="12"/>
      <color rgb="FFFF0000"/>
      <name val="Calibri"/>
      <family val="2"/>
      <scheme val="minor"/>
    </font>
    <font>
      <sz val="14"/>
      <color theme="1"/>
      <name val="Calibri"/>
      <family val="2"/>
      <scheme val="minor"/>
    </font>
    <font>
      <b/>
      <sz val="11"/>
      <name val="Calibri"/>
      <family val="2"/>
      <scheme val="minor"/>
    </font>
  </fonts>
  <fills count="19">
    <fill>
      <patternFill patternType="none"/>
    </fill>
    <fill>
      <patternFill patternType="gray125"/>
    </fill>
    <fill>
      <patternFill patternType="solid">
        <fgColor rgb="FFFFC000"/>
        <bgColor indexed="64"/>
      </patternFill>
    </fill>
    <fill>
      <patternFill patternType="solid">
        <fgColor theme="3" tint="0.59999389629810485"/>
        <bgColor indexed="64"/>
      </patternFill>
    </fill>
    <fill>
      <patternFill patternType="solid">
        <fgColor rgb="FF66FF99"/>
        <bgColor indexed="64"/>
      </patternFill>
    </fill>
    <fill>
      <patternFill patternType="solid">
        <fgColor rgb="FFFF0066"/>
        <bgColor indexed="64"/>
      </patternFill>
    </fill>
    <fill>
      <patternFill patternType="solid">
        <fgColor rgb="FFFF3399"/>
        <bgColor indexed="64"/>
      </patternFill>
    </fill>
    <fill>
      <patternFill patternType="solid">
        <fgColor rgb="FFFF00FF"/>
        <bgColor indexed="64"/>
      </patternFill>
    </fill>
    <fill>
      <patternFill patternType="solid">
        <fgColor theme="4" tint="0.79998168889431442"/>
        <bgColor indexed="64"/>
      </patternFill>
    </fill>
    <fill>
      <patternFill patternType="solid">
        <fgColor rgb="FFCCECFF"/>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43E53B"/>
        <bgColor indexed="64"/>
      </patternFill>
    </fill>
    <fill>
      <patternFill patternType="solid">
        <fgColor rgb="FF66FF66"/>
        <bgColor indexed="64"/>
      </patternFill>
    </fill>
    <fill>
      <patternFill patternType="solid">
        <fgColor rgb="FFFFCCFF"/>
        <bgColor indexed="64"/>
      </patternFill>
    </fill>
    <fill>
      <patternFill patternType="solid">
        <fgColor theme="2" tint="-0.249977111117893"/>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thin">
        <color indexed="64"/>
      </right>
      <top style="medium">
        <color indexed="64"/>
      </top>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indexed="64"/>
      </left>
      <right style="medium">
        <color indexed="64"/>
      </right>
      <top style="thin">
        <color indexed="64"/>
      </top>
      <bottom style="medium">
        <color indexed="64"/>
      </bottom>
      <diagonal/>
    </border>
    <border>
      <left/>
      <right style="thin">
        <color rgb="FF000000"/>
      </right>
      <top style="medium">
        <color indexed="64"/>
      </top>
      <bottom/>
      <diagonal/>
    </border>
    <border>
      <left style="thin">
        <color rgb="FF000000"/>
      </left>
      <right/>
      <top style="medium">
        <color indexed="64"/>
      </top>
      <bottom/>
      <diagonal/>
    </border>
    <border>
      <left/>
      <right style="thin">
        <color rgb="FF000000"/>
      </right>
      <top/>
      <bottom style="medium">
        <color indexed="64"/>
      </bottom>
      <diagonal/>
    </border>
    <border>
      <left style="thin">
        <color rgb="FF000000"/>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diagonal/>
    </border>
    <border>
      <left/>
      <right style="thin">
        <color rgb="FF000000"/>
      </right>
      <top/>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229">
    <xf numFmtId="0" fontId="0" fillId="0" borderId="0" xfId="0"/>
    <xf numFmtId="0" fontId="2" fillId="0" borderId="1" xfId="0" applyFont="1" applyFill="1" applyBorder="1" applyAlignment="1">
      <alignment horizontal="center" vertical="center" wrapText="1" readingOrder="1"/>
    </xf>
    <xf numFmtId="2" fontId="0" fillId="0" borderId="1" xfId="0" applyNumberFormat="1" applyFont="1" applyFill="1" applyBorder="1" applyAlignment="1">
      <alignment horizontal="center" vertical="center" readingOrder="1"/>
    </xf>
    <xf numFmtId="164" fontId="0" fillId="0" borderId="1" xfId="0" applyNumberFormat="1" applyFont="1" applyFill="1" applyBorder="1" applyAlignment="1">
      <alignment horizontal="center" vertical="center" readingOrder="1"/>
    </xf>
    <xf numFmtId="164" fontId="0" fillId="0" borderId="0" xfId="0" applyNumberFormat="1"/>
    <xf numFmtId="0" fontId="0" fillId="0" borderId="0" xfId="0" applyAlignment="1">
      <alignment wrapText="1"/>
    </xf>
    <xf numFmtId="0" fontId="3" fillId="5" borderId="13" xfId="0" applyFont="1" applyFill="1" applyBorder="1" applyAlignment="1">
      <alignment horizontal="center" vertical="center" wrapText="1" readingOrder="1"/>
    </xf>
    <xf numFmtId="0" fontId="2" fillId="6" borderId="13" xfId="0" applyFont="1" applyFill="1" applyBorder="1" applyAlignment="1">
      <alignment horizontal="center" vertical="center" wrapText="1" readingOrder="1"/>
    </xf>
    <xf numFmtId="0" fontId="2" fillId="7" borderId="13" xfId="0" applyFont="1" applyFill="1" applyBorder="1" applyAlignment="1">
      <alignment horizontal="center" vertical="center" wrapText="1" readingOrder="1"/>
    </xf>
    <xf numFmtId="1" fontId="0" fillId="0" borderId="1" xfId="0" applyNumberFormat="1" applyFont="1" applyFill="1" applyBorder="1" applyAlignment="1">
      <alignment horizontal="center" vertical="center" readingOrder="1"/>
    </xf>
    <xf numFmtId="0" fontId="4" fillId="0" borderId="6" xfId="0" applyFont="1" applyFill="1" applyBorder="1" applyAlignment="1">
      <alignment horizontal="center" vertical="center" wrapText="1" readingOrder="1"/>
    </xf>
    <xf numFmtId="2" fontId="1" fillId="0" borderId="6" xfId="0" applyNumberFormat="1" applyFont="1" applyFill="1" applyBorder="1" applyAlignment="1">
      <alignment horizontal="center" vertical="center" readingOrder="1"/>
    </xf>
    <xf numFmtId="164" fontId="1" fillId="0" borderId="6" xfId="0" applyNumberFormat="1" applyFont="1" applyFill="1" applyBorder="1" applyAlignment="1">
      <alignment horizontal="center" vertical="center" readingOrder="1"/>
    </xf>
    <xf numFmtId="2" fontId="4" fillId="0" borderId="6" xfId="0" applyNumberFormat="1" applyFont="1" applyFill="1" applyBorder="1" applyAlignment="1">
      <alignment horizontal="center" vertical="center" wrapText="1" readingOrder="1"/>
    </xf>
    <xf numFmtId="0" fontId="0" fillId="0" borderId="14" xfId="0" applyBorder="1" applyAlignment="1">
      <alignment wrapText="1"/>
    </xf>
    <xf numFmtId="1" fontId="1" fillId="0" borderId="6" xfId="0" applyNumberFormat="1" applyFont="1" applyFill="1" applyBorder="1" applyAlignment="1">
      <alignment horizontal="center" vertical="center" readingOrder="1"/>
    </xf>
    <xf numFmtId="0" fontId="3" fillId="5" borderId="29" xfId="0" applyFont="1" applyFill="1" applyBorder="1" applyAlignment="1">
      <alignment horizontal="center" vertical="center" wrapText="1" readingOrder="1"/>
    </xf>
    <xf numFmtId="0" fontId="2" fillId="6" borderId="29" xfId="0" applyFont="1" applyFill="1" applyBorder="1" applyAlignment="1">
      <alignment horizontal="center" vertical="center" wrapText="1" readingOrder="1"/>
    </xf>
    <xf numFmtId="0" fontId="2" fillId="7" borderId="29" xfId="0" applyFont="1" applyFill="1" applyBorder="1" applyAlignment="1">
      <alignment horizontal="center" vertical="center" wrapText="1" readingOrder="1"/>
    </xf>
    <xf numFmtId="0" fontId="1" fillId="0" borderId="5" xfId="0" applyFont="1" applyFill="1" applyBorder="1" applyAlignment="1">
      <alignment horizontal="left" vertical="center" readingOrder="1"/>
    </xf>
    <xf numFmtId="0" fontId="9" fillId="0" borderId="0" xfId="0" applyFont="1" applyAlignment="1">
      <alignment horizontal="center"/>
    </xf>
    <xf numFmtId="0" fontId="9" fillId="0" borderId="0" xfId="0" applyFont="1"/>
    <xf numFmtId="0" fontId="10" fillId="2" borderId="19" xfId="0" applyFont="1" applyFill="1" applyBorder="1" applyAlignment="1">
      <alignment horizontal="center"/>
    </xf>
    <xf numFmtId="0" fontId="8" fillId="13" borderId="7" xfId="0" applyFont="1" applyFill="1" applyBorder="1" applyAlignment="1">
      <alignment horizontal="center" vertical="center"/>
    </xf>
    <xf numFmtId="1" fontId="1" fillId="0" borderId="1" xfId="0" applyNumberFormat="1" applyFont="1" applyFill="1" applyBorder="1" applyAlignment="1">
      <alignment horizontal="center" vertical="center" readingOrder="1"/>
    </xf>
    <xf numFmtId="2" fontId="4" fillId="0" borderId="1" xfId="0" applyNumberFormat="1" applyFont="1" applyFill="1" applyBorder="1" applyAlignment="1">
      <alignment horizontal="center" vertical="center" wrapText="1" readingOrder="1"/>
    </xf>
    <xf numFmtId="0" fontId="5" fillId="0" borderId="31" xfId="0" applyFont="1" applyBorder="1" applyAlignment="1">
      <alignment wrapText="1"/>
    </xf>
    <xf numFmtId="0" fontId="3" fillId="0" borderId="35" xfId="0" applyFont="1" applyFill="1" applyBorder="1" applyAlignment="1">
      <alignment horizontal="left" vertical="center" readingOrder="1"/>
    </xf>
    <xf numFmtId="0" fontId="14" fillId="0" borderId="6" xfId="0" applyFont="1" applyBorder="1" applyAlignment="1">
      <alignment horizontal="center"/>
    </xf>
    <xf numFmtId="0" fontId="11" fillId="15" borderId="11" xfId="0" applyFont="1" applyFill="1" applyBorder="1" applyAlignment="1">
      <alignment horizontal="center" vertical="center" wrapText="1"/>
    </xf>
    <xf numFmtId="0" fontId="10" fillId="14" borderId="11" xfId="0" applyFont="1" applyFill="1" applyBorder="1" applyAlignment="1">
      <alignment horizontal="center" vertical="center" wrapText="1"/>
    </xf>
    <xf numFmtId="0" fontId="12" fillId="0" borderId="2" xfId="0" applyFont="1" applyBorder="1" applyAlignment="1">
      <alignment horizontal="center"/>
    </xf>
    <xf numFmtId="2" fontId="13" fillId="0" borderId="3" xfId="0" applyNumberFormat="1" applyFont="1" applyBorder="1" applyAlignment="1">
      <alignment horizontal="center"/>
    </xf>
    <xf numFmtId="0" fontId="8" fillId="0" borderId="3" xfId="0" applyFont="1" applyBorder="1" applyAlignment="1">
      <alignment horizontal="center"/>
    </xf>
    <xf numFmtId="0" fontId="12" fillId="0" borderId="5" xfId="0" applyFont="1" applyBorder="1" applyAlignment="1">
      <alignment horizontal="center"/>
    </xf>
    <xf numFmtId="2" fontId="13" fillId="0" borderId="6" xfId="0" applyNumberFormat="1" applyFont="1" applyBorder="1" applyAlignment="1">
      <alignment horizontal="center"/>
    </xf>
    <xf numFmtId="0" fontId="10" fillId="2" borderId="37" xfId="0" applyFont="1" applyFill="1" applyBorder="1" applyAlignment="1">
      <alignment horizontal="center"/>
    </xf>
    <xf numFmtId="0" fontId="10" fillId="2" borderId="39" xfId="0" applyFont="1" applyFill="1" applyBorder="1" applyAlignment="1">
      <alignment horizontal="center"/>
    </xf>
    <xf numFmtId="0" fontId="10" fillId="0" borderId="39" xfId="0" applyFont="1" applyBorder="1" applyAlignment="1">
      <alignment horizontal="center"/>
    </xf>
    <xf numFmtId="0" fontId="10" fillId="0" borderId="34" xfId="0" applyFont="1" applyBorder="1" applyAlignment="1">
      <alignment horizontal="center"/>
    </xf>
    <xf numFmtId="0" fontId="10" fillId="11" borderId="38" xfId="0" applyFont="1" applyFill="1" applyBorder="1" applyAlignment="1">
      <alignment horizontal="center"/>
    </xf>
    <xf numFmtId="2" fontId="17" fillId="0" borderId="3" xfId="0" applyNumberFormat="1" applyFont="1" applyBorder="1" applyAlignment="1">
      <alignment horizontal="center"/>
    </xf>
    <xf numFmtId="0" fontId="10" fillId="17" borderId="22" xfId="0" applyFont="1" applyFill="1" applyBorder="1" applyAlignment="1">
      <alignment horizontal="center" vertical="center" wrapText="1"/>
    </xf>
    <xf numFmtId="0" fontId="0" fillId="12" borderId="0" xfId="0" applyFill="1" applyBorder="1"/>
    <xf numFmtId="0" fontId="0" fillId="0" borderId="0" xfId="0" applyBorder="1"/>
    <xf numFmtId="165" fontId="15" fillId="0" borderId="38" xfId="0" applyNumberFormat="1" applyFont="1" applyBorder="1" applyAlignment="1">
      <alignment horizontal="center"/>
    </xf>
    <xf numFmtId="2" fontId="13" fillId="0" borderId="4" xfId="0" applyNumberFormat="1" applyFont="1" applyBorder="1" applyAlignment="1">
      <alignment horizontal="center"/>
    </xf>
    <xf numFmtId="0" fontId="10" fillId="11" borderId="26" xfId="0" applyFont="1" applyFill="1" applyBorder="1" applyAlignment="1">
      <alignment horizontal="center"/>
    </xf>
    <xf numFmtId="165" fontId="15" fillId="0" borderId="26" xfId="0" applyNumberFormat="1" applyFont="1" applyBorder="1" applyAlignment="1">
      <alignment horizontal="center"/>
    </xf>
    <xf numFmtId="2" fontId="16" fillId="0" borderId="14" xfId="0" applyNumberFormat="1" applyFont="1" applyBorder="1" applyAlignment="1">
      <alignment horizont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30" xfId="0" applyBorder="1" applyAlignment="1">
      <alignment horizontal="center" vertical="center"/>
    </xf>
    <xf numFmtId="0" fontId="0" fillId="0" borderId="30" xfId="0" applyBorder="1" applyAlignment="1">
      <alignment vertical="center" wrapText="1"/>
    </xf>
    <xf numFmtId="0" fontId="19" fillId="18" borderId="40" xfId="0" applyFont="1" applyFill="1" applyBorder="1" applyAlignment="1">
      <alignment horizontal="center"/>
    </xf>
    <xf numFmtId="0" fontId="19" fillId="18" borderId="41" xfId="0" applyFont="1" applyFill="1" applyBorder="1" applyAlignment="1">
      <alignment horizontal="left"/>
    </xf>
    <xf numFmtId="0" fontId="2" fillId="0" borderId="3" xfId="0" applyFont="1" applyFill="1" applyBorder="1" applyAlignment="1">
      <alignment horizontal="center" vertical="center" wrapText="1" readingOrder="1"/>
    </xf>
    <xf numFmtId="2" fontId="0" fillId="0" borderId="3" xfId="0" applyNumberFormat="1" applyFont="1" applyFill="1" applyBorder="1" applyAlignment="1">
      <alignment horizontal="center" vertical="center" readingOrder="1"/>
    </xf>
    <xf numFmtId="164" fontId="0" fillId="0" borderId="3" xfId="0" applyNumberFormat="1" applyFont="1" applyFill="1" applyBorder="1" applyAlignment="1">
      <alignment horizontal="center" vertical="center" readingOrder="1"/>
    </xf>
    <xf numFmtId="1" fontId="0" fillId="0" borderId="3" xfId="0" applyNumberFormat="1" applyFont="1" applyFill="1" applyBorder="1" applyAlignment="1">
      <alignment horizontal="center" vertical="center" readingOrder="1"/>
    </xf>
    <xf numFmtId="0" fontId="0" fillId="0" borderId="2" xfId="0" applyFill="1" applyBorder="1" applyAlignment="1">
      <alignment horizontal="left" vertical="center" readingOrder="1"/>
    </xf>
    <xf numFmtId="0" fontId="0" fillId="0" borderId="35" xfId="0" applyFill="1" applyBorder="1" applyAlignment="1">
      <alignment horizontal="left" vertical="center" readingOrder="1"/>
    </xf>
    <xf numFmtId="2" fontId="1" fillId="0" borderId="1" xfId="0" applyNumberFormat="1" applyFont="1" applyFill="1" applyBorder="1" applyAlignment="1">
      <alignment horizontal="center" vertical="center" readingOrder="1"/>
    </xf>
    <xf numFmtId="0" fontId="0" fillId="0" borderId="43" xfId="0" applyFill="1" applyBorder="1" applyAlignment="1">
      <alignment horizontal="left" vertical="center" readingOrder="1"/>
    </xf>
    <xf numFmtId="0" fontId="0" fillId="0" borderId="44" xfId="0" applyFill="1" applyBorder="1" applyAlignment="1">
      <alignment horizontal="left" vertical="center" readingOrder="1"/>
    </xf>
    <xf numFmtId="0" fontId="1" fillId="0" borderId="45" xfId="0" applyFont="1" applyFill="1" applyBorder="1" applyAlignment="1">
      <alignment horizontal="left" vertical="center" readingOrder="1"/>
    </xf>
    <xf numFmtId="0" fontId="3" fillId="0" borderId="2" xfId="0" applyFont="1" applyFill="1" applyBorder="1" applyAlignment="1">
      <alignment horizontal="left" vertical="center" readingOrder="1"/>
    </xf>
    <xf numFmtId="1" fontId="1" fillId="0" borderId="3" xfId="0" applyNumberFormat="1" applyFont="1" applyFill="1" applyBorder="1" applyAlignment="1">
      <alignment horizontal="center" vertical="center" readingOrder="1"/>
    </xf>
    <xf numFmtId="2" fontId="4" fillId="0" borderId="3" xfId="0" applyNumberFormat="1" applyFont="1" applyFill="1" applyBorder="1" applyAlignment="1">
      <alignment horizontal="center" vertical="center" wrapText="1" readingOrder="1"/>
    </xf>
    <xf numFmtId="0" fontId="5" fillId="0" borderId="4" xfId="0" applyFont="1" applyBorder="1" applyAlignment="1">
      <alignment wrapText="1"/>
    </xf>
    <xf numFmtId="2" fontId="1" fillId="0" borderId="3" xfId="0" applyNumberFormat="1" applyFont="1" applyFill="1" applyBorder="1" applyAlignment="1">
      <alignment horizontal="center" vertical="center" readingOrder="1"/>
    </xf>
    <xf numFmtId="0" fontId="7" fillId="0" borderId="4" xfId="0" applyFont="1" applyBorder="1" applyAlignment="1">
      <alignment vertical="center" wrapText="1"/>
    </xf>
    <xf numFmtId="0" fontId="7" fillId="0" borderId="31" xfId="0" applyFont="1" applyBorder="1" applyAlignment="1">
      <alignment vertical="center" wrapText="1"/>
    </xf>
    <xf numFmtId="2" fontId="0" fillId="0" borderId="6" xfId="0" applyNumberFormat="1" applyFont="1" applyFill="1" applyBorder="1" applyAlignment="1">
      <alignment horizontal="center" vertical="center" readingOrder="1"/>
    </xf>
    <xf numFmtId="0" fontId="1" fillId="0" borderId="27" xfId="0" applyFont="1" applyFill="1" applyBorder="1" applyAlignment="1">
      <alignment horizontal="left" vertical="center" readingOrder="1"/>
    </xf>
    <xf numFmtId="0" fontId="4" fillId="0" borderId="49" xfId="0" applyFont="1" applyFill="1" applyBorder="1" applyAlignment="1">
      <alignment horizontal="center" vertical="center" wrapText="1" readingOrder="1"/>
    </xf>
    <xf numFmtId="2" fontId="1" fillId="0" borderId="49" xfId="0" applyNumberFormat="1" applyFont="1" applyFill="1" applyBorder="1" applyAlignment="1">
      <alignment horizontal="center" vertical="center" readingOrder="1"/>
    </xf>
    <xf numFmtId="2" fontId="0" fillId="0" borderId="49" xfId="0" applyNumberFormat="1" applyFont="1" applyFill="1" applyBorder="1" applyAlignment="1">
      <alignment horizontal="center" vertical="center" readingOrder="1"/>
    </xf>
    <xf numFmtId="164" fontId="1" fillId="0" borderId="49" xfId="0" applyNumberFormat="1" applyFont="1" applyFill="1" applyBorder="1" applyAlignment="1">
      <alignment horizontal="center" vertical="center" readingOrder="1"/>
    </xf>
    <xf numFmtId="1" fontId="1" fillId="0" borderId="49" xfId="0" applyNumberFormat="1" applyFont="1" applyFill="1" applyBorder="1" applyAlignment="1">
      <alignment horizontal="center" vertical="center" readingOrder="1"/>
    </xf>
    <xf numFmtId="2" fontId="4" fillId="0" borderId="49" xfId="0" applyNumberFormat="1" applyFont="1" applyFill="1" applyBorder="1" applyAlignment="1">
      <alignment horizontal="center" vertical="center" wrapText="1" readingOrder="1"/>
    </xf>
    <xf numFmtId="0" fontId="0" fillId="0" borderId="25" xfId="0" applyBorder="1" applyAlignment="1">
      <alignment wrapText="1"/>
    </xf>
    <xf numFmtId="0" fontId="3" fillId="0" borderId="44" xfId="0" applyFont="1" applyFill="1" applyBorder="1" applyAlignment="1">
      <alignment horizontal="left" vertical="center" readingOrder="1"/>
    </xf>
    <xf numFmtId="0" fontId="5" fillId="0" borderId="14" xfId="0" applyFont="1" applyBorder="1" applyAlignment="1">
      <alignment wrapText="1"/>
    </xf>
    <xf numFmtId="0" fontId="5" fillId="0" borderId="25" xfId="0" applyFont="1" applyBorder="1" applyAlignment="1">
      <alignment wrapText="1"/>
    </xf>
    <xf numFmtId="0" fontId="3" fillId="0" borderId="43" xfId="0" applyFont="1" applyFill="1" applyBorder="1" applyAlignment="1">
      <alignment horizontal="left" vertical="center" readingOrder="1"/>
    </xf>
    <xf numFmtId="0" fontId="1" fillId="0" borderId="42" xfId="0" applyFont="1" applyFill="1" applyBorder="1" applyAlignment="1">
      <alignment horizontal="left" vertical="center" readingOrder="1"/>
    </xf>
    <xf numFmtId="0" fontId="3" fillId="12" borderId="44" xfId="0" applyFont="1" applyFill="1" applyBorder="1" applyAlignment="1">
      <alignment horizontal="left" vertical="center" readingOrder="1"/>
    </xf>
    <xf numFmtId="0" fontId="1" fillId="12" borderId="45" xfId="0" applyFont="1" applyFill="1" applyBorder="1" applyAlignment="1">
      <alignment horizontal="left" vertical="center" readingOrder="1"/>
    </xf>
    <xf numFmtId="0" fontId="3" fillId="12" borderId="43" xfId="0" applyFont="1" applyFill="1" applyBorder="1" applyAlignment="1">
      <alignment horizontal="left" vertical="center" readingOrder="1"/>
    </xf>
    <xf numFmtId="0" fontId="6" fillId="11" borderId="31" xfId="0" applyFont="1" applyFill="1" applyBorder="1" applyAlignment="1">
      <alignment vertical="center" wrapText="1"/>
    </xf>
    <xf numFmtId="0" fontId="7" fillId="11" borderId="31" xfId="0" applyFont="1" applyFill="1" applyBorder="1" applyAlignment="1">
      <alignment vertical="center" wrapText="1"/>
    </xf>
    <xf numFmtId="0" fontId="6" fillId="0" borderId="31" xfId="0" applyFont="1" applyFill="1" applyBorder="1" applyAlignment="1">
      <alignment vertical="center" wrapText="1"/>
    </xf>
    <xf numFmtId="0" fontId="6" fillId="12" borderId="31" xfId="0" applyFont="1" applyFill="1" applyBorder="1" applyAlignment="1">
      <alignment vertical="center" wrapText="1"/>
    </xf>
    <xf numFmtId="0" fontId="7" fillId="12" borderId="31" xfId="0" applyFont="1" applyFill="1" applyBorder="1" applyAlignment="1">
      <alignment vertical="center" wrapText="1"/>
    </xf>
    <xf numFmtId="0" fontId="5" fillId="12" borderId="31" xfId="0" applyFont="1" applyFill="1" applyBorder="1" applyAlignment="1">
      <alignment wrapText="1"/>
    </xf>
    <xf numFmtId="0" fontId="6" fillId="0" borderId="14" xfId="0" applyFont="1" applyFill="1" applyBorder="1" applyAlignment="1">
      <alignment vertical="center" wrapText="1"/>
    </xf>
    <xf numFmtId="0" fontId="0" fillId="0" borderId="1" xfId="0" applyFill="1" applyBorder="1" applyAlignment="1">
      <alignment horizontal="left" vertical="center" readingOrder="1"/>
    </xf>
    <xf numFmtId="0" fontId="0" fillId="0" borderId="3" xfId="0" applyFill="1" applyBorder="1" applyAlignment="1">
      <alignment horizontal="left" vertical="center" readingOrder="1"/>
    </xf>
    <xf numFmtId="0" fontId="1" fillId="0" borderId="6" xfId="0" applyFont="1" applyFill="1" applyBorder="1" applyAlignment="1">
      <alignment horizontal="left" vertical="center" readingOrder="1"/>
    </xf>
    <xf numFmtId="0" fontId="2" fillId="0" borderId="49" xfId="0" applyFont="1" applyFill="1" applyBorder="1" applyAlignment="1">
      <alignment horizontal="center" vertical="center" wrapText="1" readingOrder="1"/>
    </xf>
    <xf numFmtId="164" fontId="0" fillId="0" borderId="49" xfId="0" applyNumberFormat="1" applyFont="1" applyFill="1" applyBorder="1" applyAlignment="1">
      <alignment horizontal="center" vertical="center" readingOrder="1"/>
    </xf>
    <xf numFmtId="0" fontId="5" fillId="12" borderId="25" xfId="0" applyFont="1" applyFill="1" applyBorder="1" applyAlignment="1">
      <alignment wrapText="1"/>
    </xf>
    <xf numFmtId="0" fontId="7" fillId="0" borderId="25" xfId="0" applyFont="1" applyBorder="1" applyAlignment="1">
      <alignment vertical="center" wrapText="1"/>
    </xf>
    <xf numFmtId="0" fontId="23" fillId="12" borderId="31" xfId="0" applyFont="1" applyFill="1" applyBorder="1" applyAlignment="1">
      <alignment wrapText="1"/>
    </xf>
    <xf numFmtId="0" fontId="0" fillId="0" borderId="4" xfId="0" applyBorder="1" applyAlignment="1">
      <alignment wrapText="1"/>
    </xf>
    <xf numFmtId="0" fontId="0" fillId="0" borderId="31" xfId="0" applyBorder="1" applyAlignment="1">
      <alignment wrapText="1"/>
    </xf>
    <xf numFmtId="0" fontId="3" fillId="0" borderId="42" xfId="0" applyFont="1" applyFill="1" applyBorder="1" applyAlignment="1">
      <alignment horizontal="left" vertical="center" readingOrder="1"/>
    </xf>
    <xf numFmtId="0" fontId="5" fillId="12" borderId="4" xfId="0" applyFont="1" applyFill="1" applyBorder="1" applyAlignment="1">
      <alignment wrapText="1"/>
    </xf>
    <xf numFmtId="0" fontId="4" fillId="0" borderId="1" xfId="0" applyFont="1" applyFill="1" applyBorder="1" applyAlignment="1">
      <alignment horizontal="center" vertical="center" wrapText="1" readingOrder="1"/>
    </xf>
    <xf numFmtId="164" fontId="1" fillId="0" borderId="1" xfId="0" applyNumberFormat="1" applyFont="1" applyFill="1" applyBorder="1" applyAlignment="1">
      <alignment horizontal="center" vertical="center" readingOrder="1"/>
    </xf>
    <xf numFmtId="0" fontId="0" fillId="0" borderId="20" xfId="0" applyBorder="1"/>
    <xf numFmtId="0" fontId="0" fillId="0" borderId="23" xfId="0" applyBorder="1"/>
    <xf numFmtId="164" fontId="0" fillId="0" borderId="21" xfId="0" applyNumberFormat="1" applyBorder="1"/>
    <xf numFmtId="0" fontId="18" fillId="0" borderId="23" xfId="0" applyFont="1" applyBorder="1"/>
    <xf numFmtId="0" fontId="24" fillId="0" borderId="23" xfId="0" applyFont="1" applyBorder="1"/>
    <xf numFmtId="0" fontId="1" fillId="0" borderId="0" xfId="0" applyFont="1" applyAlignment="1">
      <alignment horizontal="center"/>
    </xf>
    <xf numFmtId="0" fontId="1" fillId="0" borderId="0" xfId="0" applyFont="1"/>
    <xf numFmtId="0" fontId="0" fillId="0" borderId="0" xfId="0" applyAlignment="1">
      <alignment horizontal="center"/>
    </xf>
    <xf numFmtId="0" fontId="1" fillId="0" borderId="54" xfId="0" applyFont="1" applyBorder="1" applyAlignment="1">
      <alignment horizontal="center"/>
    </xf>
    <xf numFmtId="0" fontId="18" fillId="0" borderId="23" xfId="0" applyFont="1" applyBorder="1" applyAlignment="1">
      <alignment horizont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54" xfId="0" applyBorder="1" applyAlignment="1">
      <alignment wrapText="1"/>
    </xf>
    <xf numFmtId="0" fontId="0" fillId="0" borderId="23" xfId="0" applyBorder="1" applyAlignment="1">
      <alignment horizontal="center"/>
    </xf>
    <xf numFmtId="0" fontId="1" fillId="0" borderId="0" xfId="0" applyFont="1" applyBorder="1" applyAlignment="1">
      <alignment horizontal="center"/>
    </xf>
    <xf numFmtId="0" fontId="0" fillId="0" borderId="55" xfId="0" applyBorder="1" applyAlignment="1">
      <alignment wrapText="1"/>
    </xf>
    <xf numFmtId="0" fontId="0" fillId="0" borderId="56" xfId="0" applyBorder="1" applyAlignment="1">
      <alignment wrapText="1"/>
    </xf>
    <xf numFmtId="0" fontId="25" fillId="5" borderId="29" xfId="0" applyFont="1" applyFill="1" applyBorder="1" applyAlignment="1">
      <alignment horizontal="center" vertical="center" wrapText="1" readingOrder="1"/>
    </xf>
    <xf numFmtId="0" fontId="4" fillId="6" borderId="29" xfId="0" applyFont="1" applyFill="1" applyBorder="1" applyAlignment="1">
      <alignment horizontal="center" vertical="center" wrapText="1" readingOrder="1"/>
    </xf>
    <xf numFmtId="0" fontId="4" fillId="6" borderId="29" xfId="0" applyFont="1" applyFill="1" applyBorder="1" applyAlignment="1">
      <alignment horizontal="center" vertical="center" wrapText="1"/>
    </xf>
    <xf numFmtId="0" fontId="4" fillId="7" borderId="29" xfId="0" applyFont="1" applyFill="1" applyBorder="1" applyAlignment="1">
      <alignment horizontal="center" vertical="center" wrapText="1" readingOrder="1"/>
    </xf>
    <xf numFmtId="0" fontId="4" fillId="7" borderId="29" xfId="0" applyFont="1" applyFill="1" applyBorder="1" applyAlignment="1">
      <alignment horizontal="center" vertical="center" wrapText="1"/>
    </xf>
    <xf numFmtId="0" fontId="1" fillId="0" borderId="20" xfId="0" applyFont="1" applyBorder="1"/>
    <xf numFmtId="2" fontId="1" fillId="0" borderId="54" xfId="0" applyNumberFormat="1" applyFont="1" applyFill="1" applyBorder="1" applyAlignment="1">
      <alignment horizontal="center" vertical="center" readingOrder="1"/>
    </xf>
    <xf numFmtId="0" fontId="4" fillId="0" borderId="54" xfId="0" applyFont="1" applyFill="1" applyBorder="1" applyAlignment="1">
      <alignment horizontal="center" vertical="center" wrapText="1" readingOrder="1"/>
    </xf>
    <xf numFmtId="164" fontId="1" fillId="0" borderId="54" xfId="0" applyNumberFormat="1" applyFont="1" applyFill="1" applyBorder="1" applyAlignment="1">
      <alignment horizontal="center" vertical="center" readingOrder="1"/>
    </xf>
    <xf numFmtId="2" fontId="4" fillId="0" borderId="23" xfId="0" applyNumberFormat="1" applyFont="1" applyFill="1" applyBorder="1" applyAlignment="1">
      <alignment horizontal="center" vertical="center" wrapText="1" readingOrder="1"/>
    </xf>
    <xf numFmtId="1" fontId="1" fillId="0" borderId="54" xfId="0" applyNumberFormat="1" applyFont="1" applyFill="1" applyBorder="1" applyAlignment="1">
      <alignment horizontal="center" vertical="center" readingOrder="1"/>
    </xf>
    <xf numFmtId="0" fontId="1" fillId="0" borderId="53" xfId="0" applyFont="1" applyFill="1" applyBorder="1" applyAlignment="1">
      <alignment horizontal="center" vertical="center"/>
    </xf>
    <xf numFmtId="0" fontId="1" fillId="0" borderId="24" xfId="0" applyFont="1" applyBorder="1" applyAlignment="1">
      <alignment horizontal="center" vertical="center"/>
    </xf>
    <xf numFmtId="0" fontId="1" fillId="0" borderId="33" xfId="0" applyFont="1" applyBorder="1" applyAlignment="1">
      <alignment horizontal="center" vertical="center"/>
    </xf>
    <xf numFmtId="0" fontId="1" fillId="0" borderId="52" xfId="0" applyFont="1" applyBorder="1" applyAlignment="1">
      <alignment horizontal="center" vertical="center"/>
    </xf>
    <xf numFmtId="0" fontId="1" fillId="0" borderId="36" xfId="0" applyFont="1" applyBorder="1" applyAlignment="1">
      <alignment horizontal="center" vertical="center"/>
    </xf>
    <xf numFmtId="0" fontId="1" fillId="0" borderId="24" xfId="0" applyFont="1" applyBorder="1" applyAlignment="1">
      <alignment horizontal="center" vertical="center"/>
    </xf>
    <xf numFmtId="0" fontId="1" fillId="0" borderId="26" xfId="0" applyFont="1" applyBorder="1" applyAlignment="1">
      <alignment horizontal="center" vertical="center"/>
    </xf>
    <xf numFmtId="0" fontId="1" fillId="0" borderId="32" xfId="0" applyFont="1" applyBorder="1" applyAlignment="1">
      <alignment horizontal="center" vertical="center"/>
    </xf>
    <xf numFmtId="0" fontId="1" fillId="0" borderId="19" xfId="0" applyFont="1" applyBorder="1" applyAlignment="1">
      <alignment horizontal="center" vertical="center"/>
    </xf>
    <xf numFmtId="0" fontId="1" fillId="0" borderId="37" xfId="0" applyFont="1" applyBorder="1" applyAlignment="1">
      <alignment horizontal="center" vertical="center"/>
    </xf>
    <xf numFmtId="0" fontId="1" fillId="0" borderId="46" xfId="0" applyFont="1" applyBorder="1" applyAlignment="1">
      <alignment horizontal="center" vertical="center"/>
    </xf>
    <xf numFmtId="0" fontId="1" fillId="0" borderId="38" xfId="0" applyFont="1" applyBorder="1" applyAlignment="1">
      <alignment horizontal="center" vertical="center"/>
    </xf>
    <xf numFmtId="0" fontId="1" fillId="0" borderId="4" xfId="0" applyFont="1" applyBorder="1" applyAlignment="1">
      <alignment horizontal="center" vertical="center" wrapText="1"/>
    </xf>
    <xf numFmtId="0" fontId="1" fillId="0" borderId="25" xfId="0" applyFont="1" applyBorder="1" applyAlignment="1">
      <alignment horizontal="center" vertical="center" wrapText="1"/>
    </xf>
    <xf numFmtId="164" fontId="2" fillId="4" borderId="3" xfId="0" applyNumberFormat="1" applyFont="1" applyFill="1" applyBorder="1" applyAlignment="1">
      <alignment horizontal="center" vertical="center" wrapText="1" readingOrder="1"/>
    </xf>
    <xf numFmtId="164" fontId="2" fillId="4" borderId="49" xfId="0" applyNumberFormat="1" applyFont="1" applyFill="1" applyBorder="1" applyAlignment="1">
      <alignment horizontal="center" vertical="center" wrapText="1" readingOrder="1"/>
    </xf>
    <xf numFmtId="0" fontId="2" fillId="7" borderId="9" xfId="0" applyFont="1" applyFill="1" applyBorder="1" applyAlignment="1">
      <alignment horizontal="center" vertical="center" wrapText="1" readingOrder="1"/>
    </xf>
    <xf numFmtId="0" fontId="2" fillId="7" borderId="10" xfId="0" applyFont="1" applyFill="1" applyBorder="1" applyAlignment="1">
      <alignment horizontal="center" vertical="center" wrapText="1" readingOrder="1"/>
    </xf>
    <xf numFmtId="0" fontId="2" fillId="8" borderId="8" xfId="0" applyFont="1" applyFill="1" applyBorder="1" applyAlignment="1">
      <alignment horizontal="center" vertical="center" wrapText="1" readingOrder="1"/>
    </xf>
    <xf numFmtId="0" fontId="2" fillId="8" borderId="28" xfId="0" applyFont="1" applyFill="1" applyBorder="1" applyAlignment="1">
      <alignment horizontal="center" vertical="center" wrapText="1" readingOrder="1"/>
    </xf>
    <xf numFmtId="0" fontId="2" fillId="9" borderId="8" xfId="0" applyFont="1" applyFill="1" applyBorder="1" applyAlignment="1">
      <alignment horizontal="center" vertical="center" wrapText="1" readingOrder="1"/>
    </xf>
    <xf numFmtId="0" fontId="2" fillId="9" borderId="28" xfId="0" applyFont="1" applyFill="1" applyBorder="1" applyAlignment="1">
      <alignment horizontal="center" vertical="center" wrapText="1" readingOrder="1"/>
    </xf>
    <xf numFmtId="0" fontId="2" fillId="2" borderId="8" xfId="0" applyFont="1" applyFill="1" applyBorder="1" applyAlignment="1">
      <alignment horizontal="center" vertical="center" wrapText="1" readingOrder="1"/>
    </xf>
    <xf numFmtId="0" fontId="2" fillId="2" borderId="28" xfId="0" applyFont="1" applyFill="1" applyBorder="1" applyAlignment="1">
      <alignment horizontal="center" vertical="center" wrapText="1" readingOrder="1"/>
    </xf>
    <xf numFmtId="0" fontId="2" fillId="10" borderId="16" xfId="0" applyFont="1" applyFill="1" applyBorder="1" applyAlignment="1">
      <alignment horizontal="center" vertical="center" wrapText="1" readingOrder="1"/>
    </xf>
    <xf numFmtId="0" fontId="2" fillId="10" borderId="48" xfId="0" applyFont="1" applyFill="1" applyBorder="1" applyAlignment="1">
      <alignment horizontal="center" vertical="center" wrapText="1" readingOrder="1"/>
    </xf>
    <xf numFmtId="0" fontId="2" fillId="6" borderId="9" xfId="0" applyFont="1" applyFill="1" applyBorder="1" applyAlignment="1">
      <alignment horizontal="center" vertical="center" wrapText="1" readingOrder="1"/>
    </xf>
    <xf numFmtId="0" fontId="2" fillId="6" borderId="10" xfId="0" applyFont="1" applyFill="1" applyBorder="1" applyAlignment="1">
      <alignment horizontal="center" vertical="center" wrapText="1" readingOrder="1"/>
    </xf>
    <xf numFmtId="0" fontId="3" fillId="5" borderId="9" xfId="0" applyFont="1" applyFill="1" applyBorder="1" applyAlignment="1">
      <alignment horizontal="center" vertical="center" wrapText="1" readingOrder="1"/>
    </xf>
    <xf numFmtId="0" fontId="3" fillId="5" borderId="10" xfId="0" applyFont="1" applyFill="1" applyBorder="1" applyAlignment="1">
      <alignment horizontal="center" vertical="center" wrapText="1" readingOrder="1"/>
    </xf>
    <xf numFmtId="0" fontId="21" fillId="0" borderId="22" xfId="0" applyFont="1" applyBorder="1" applyAlignment="1">
      <alignment horizontal="center" vertical="center" wrapText="1"/>
    </xf>
    <xf numFmtId="0" fontId="21" fillId="0" borderId="50" xfId="0" applyFont="1" applyBorder="1" applyAlignment="1">
      <alignment horizontal="center" vertical="center" wrapText="1"/>
    </xf>
    <xf numFmtId="0" fontId="21" fillId="0" borderId="51" xfId="0" applyFont="1" applyBorder="1" applyAlignment="1">
      <alignment horizontal="center" vertical="center" wrapText="1"/>
    </xf>
    <xf numFmtId="0" fontId="2" fillId="4" borderId="8" xfId="0" applyFont="1" applyFill="1" applyBorder="1" applyAlignment="1">
      <alignment horizontal="center" vertical="center" wrapText="1" readingOrder="1"/>
    </xf>
    <xf numFmtId="0" fontId="2" fillId="4" borderId="28" xfId="0" applyFont="1" applyFill="1" applyBorder="1" applyAlignment="1">
      <alignment horizontal="center" vertical="center" wrapText="1" readingOrder="1"/>
    </xf>
    <xf numFmtId="0" fontId="2" fillId="3" borderId="15" xfId="0" applyFont="1" applyFill="1" applyBorder="1" applyAlignment="1">
      <alignment horizontal="center" vertical="center" wrapText="1" readingOrder="1"/>
    </xf>
    <xf numFmtId="0" fontId="2" fillId="3" borderId="47" xfId="0" applyFont="1" applyFill="1" applyBorder="1" applyAlignment="1">
      <alignment horizontal="center" vertical="center" wrapText="1" readingOrder="1"/>
    </xf>
    <xf numFmtId="0" fontId="0" fillId="0" borderId="2" xfId="0" applyBorder="1" applyAlignment="1">
      <alignment horizontal="center" vertical="center"/>
    </xf>
    <xf numFmtId="0" fontId="0" fillId="0" borderId="5" xfId="0" applyBorder="1" applyAlignment="1">
      <alignment horizontal="center" vertical="center"/>
    </xf>
    <xf numFmtId="0" fontId="22" fillId="0" borderId="22" xfId="0" applyFont="1" applyBorder="1" applyAlignment="1">
      <alignment horizontal="center" vertical="center" wrapText="1"/>
    </xf>
    <xf numFmtId="0" fontId="22" fillId="0" borderId="50" xfId="0" applyFont="1" applyBorder="1" applyAlignment="1">
      <alignment horizontal="center" vertical="center" wrapText="1"/>
    </xf>
    <xf numFmtId="0" fontId="22" fillId="0" borderId="51" xfId="0" applyFont="1" applyBorder="1" applyAlignment="1">
      <alignment horizontal="center" vertical="center" wrapText="1"/>
    </xf>
    <xf numFmtId="0" fontId="1" fillId="0" borderId="14" xfId="0" applyFont="1" applyBorder="1" applyAlignment="1">
      <alignment horizontal="center" vertical="center" wrapText="1"/>
    </xf>
    <xf numFmtId="0" fontId="2" fillId="3" borderId="17" xfId="0" applyFont="1" applyFill="1" applyBorder="1" applyAlignment="1">
      <alignment horizontal="center" vertical="center" wrapText="1" readingOrder="1"/>
    </xf>
    <xf numFmtId="0" fontId="2" fillId="4" borderId="12" xfId="0" applyFont="1" applyFill="1" applyBorder="1" applyAlignment="1">
      <alignment horizontal="center" vertical="center" wrapText="1" readingOrder="1"/>
    </xf>
    <xf numFmtId="0" fontId="2" fillId="4" borderId="3" xfId="0" applyFont="1" applyFill="1" applyBorder="1" applyAlignment="1">
      <alignment horizontal="center" vertical="center" wrapText="1" readingOrder="1"/>
    </xf>
    <xf numFmtId="0" fontId="2" fillId="4" borderId="6" xfId="0" applyFont="1" applyFill="1" applyBorder="1" applyAlignment="1">
      <alignment horizontal="center" vertical="center" wrapText="1" readingOrder="1"/>
    </xf>
    <xf numFmtId="0" fontId="2" fillId="8" borderId="12" xfId="0" applyFont="1" applyFill="1" applyBorder="1" applyAlignment="1">
      <alignment horizontal="center" vertical="center" wrapText="1" readingOrder="1"/>
    </xf>
    <xf numFmtId="0" fontId="2" fillId="9" borderId="12" xfId="0" applyFont="1" applyFill="1" applyBorder="1" applyAlignment="1">
      <alignment horizontal="center" vertical="center" wrapText="1" readingOrder="1"/>
    </xf>
    <xf numFmtId="0" fontId="2" fillId="2" borderId="12" xfId="0" applyFont="1" applyFill="1" applyBorder="1" applyAlignment="1">
      <alignment horizontal="center" vertical="center" wrapText="1" readingOrder="1"/>
    </xf>
    <xf numFmtId="0" fontId="2" fillId="10" borderId="18" xfId="0" applyFont="1" applyFill="1" applyBorder="1" applyAlignment="1">
      <alignment horizontal="center" vertical="center" wrapText="1" readingOrder="1"/>
    </xf>
    <xf numFmtId="0" fontId="20" fillId="0" borderId="22"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51" xfId="0" applyFont="1" applyBorder="1" applyAlignment="1">
      <alignment horizontal="center" vertical="center" wrapText="1"/>
    </xf>
    <xf numFmtId="0" fontId="1" fillId="0" borderId="53" xfId="0" applyFont="1"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4" fillId="3" borderId="15" xfId="0" applyFont="1" applyFill="1" applyBorder="1" applyAlignment="1">
      <alignment horizontal="center" vertical="center" wrapText="1" readingOrder="1"/>
    </xf>
    <xf numFmtId="0" fontId="4" fillId="3" borderId="47" xfId="0" applyFont="1" applyFill="1" applyBorder="1" applyAlignment="1">
      <alignment horizontal="center" vertical="center" wrapText="1" readingOrder="1"/>
    </xf>
    <xf numFmtId="0" fontId="4" fillId="4" borderId="8" xfId="0" applyFont="1" applyFill="1" applyBorder="1" applyAlignment="1">
      <alignment horizontal="center" vertical="center" wrapText="1"/>
    </xf>
    <xf numFmtId="0" fontId="4" fillId="4" borderId="28" xfId="0" applyFont="1" applyFill="1" applyBorder="1" applyAlignment="1">
      <alignment horizontal="center" vertical="center" wrapText="1"/>
    </xf>
    <xf numFmtId="0" fontId="25" fillId="5" borderId="9" xfId="0" applyFont="1" applyFill="1" applyBorder="1" applyAlignment="1">
      <alignment horizontal="center" vertical="center" wrapText="1" readingOrder="1"/>
    </xf>
    <xf numFmtId="0" fontId="25" fillId="5" borderId="10" xfId="0" applyFont="1" applyFill="1" applyBorder="1" applyAlignment="1">
      <alignment horizontal="center" vertical="center" wrapText="1" readingOrder="1"/>
    </xf>
    <xf numFmtId="0" fontId="4" fillId="6" borderId="9" xfId="0" applyFont="1" applyFill="1" applyBorder="1" applyAlignment="1">
      <alignment horizontal="center" vertical="center" wrapText="1" readingOrder="1"/>
    </xf>
    <xf numFmtId="0" fontId="4" fillId="6" borderId="10" xfId="0" applyFont="1" applyFill="1" applyBorder="1" applyAlignment="1">
      <alignment horizontal="center" vertical="center" wrapText="1" readingOrder="1"/>
    </xf>
    <xf numFmtId="0" fontId="4" fillId="7" borderId="9" xfId="0" applyFont="1" applyFill="1" applyBorder="1" applyAlignment="1">
      <alignment horizontal="center" vertical="center" wrapText="1" readingOrder="1"/>
    </xf>
    <xf numFmtId="0" fontId="4" fillId="7" borderId="10" xfId="0" applyFont="1" applyFill="1" applyBorder="1" applyAlignment="1">
      <alignment horizontal="center" vertical="center" wrapText="1" readingOrder="1"/>
    </xf>
    <xf numFmtId="0" fontId="4" fillId="10" borderId="16" xfId="0" applyFont="1" applyFill="1" applyBorder="1" applyAlignment="1">
      <alignment horizontal="center" vertical="center" wrapText="1" readingOrder="1"/>
    </xf>
    <xf numFmtId="0" fontId="4" fillId="10" borderId="48" xfId="0" applyFont="1" applyFill="1" applyBorder="1" applyAlignment="1">
      <alignment horizontal="center" vertical="center" wrapText="1" readingOrder="1"/>
    </xf>
    <xf numFmtId="0" fontId="4" fillId="8" borderId="8" xfId="0" applyFont="1" applyFill="1" applyBorder="1" applyAlignment="1">
      <alignment horizontal="center" vertical="center" wrapText="1" readingOrder="1"/>
    </xf>
    <xf numFmtId="0" fontId="4" fillId="8" borderId="28" xfId="0" applyFont="1" applyFill="1" applyBorder="1" applyAlignment="1">
      <alignment horizontal="center" vertical="center" wrapText="1" readingOrder="1"/>
    </xf>
    <xf numFmtId="0" fontId="4" fillId="9" borderId="8" xfId="0" applyFont="1" applyFill="1" applyBorder="1" applyAlignment="1">
      <alignment horizontal="center" vertical="center" wrapText="1" readingOrder="1"/>
    </xf>
    <xf numFmtId="0" fontId="4" fillId="9" borderId="28" xfId="0" applyFont="1" applyFill="1" applyBorder="1" applyAlignment="1">
      <alignment horizontal="center" vertical="center" wrapText="1" readingOrder="1"/>
    </xf>
    <xf numFmtId="0" fontId="4" fillId="2" borderId="8" xfId="0" applyFont="1" applyFill="1" applyBorder="1" applyAlignment="1">
      <alignment horizontal="center" vertical="center" wrapText="1" readingOrder="1"/>
    </xf>
    <xf numFmtId="0" fontId="4" fillId="2" borderId="28" xfId="0" applyFont="1" applyFill="1" applyBorder="1" applyAlignment="1">
      <alignment horizontal="center" vertical="center" wrapText="1" readingOrder="1"/>
    </xf>
    <xf numFmtId="164" fontId="4" fillId="4" borderId="3" xfId="0" applyNumberFormat="1" applyFont="1" applyFill="1" applyBorder="1" applyAlignment="1">
      <alignment horizontal="center" vertical="center" wrapText="1" readingOrder="1"/>
    </xf>
    <xf numFmtId="164" fontId="4" fillId="4" borderId="49" xfId="0" applyNumberFormat="1" applyFont="1" applyFill="1" applyBorder="1" applyAlignment="1">
      <alignment horizontal="center" vertical="center" wrapText="1" readingOrder="1"/>
    </xf>
    <xf numFmtId="0" fontId="1" fillId="0" borderId="19" xfId="0" applyFont="1" applyBorder="1" applyAlignment="1">
      <alignment vertical="center"/>
    </xf>
    <xf numFmtId="0" fontId="1" fillId="0" borderId="24" xfId="0" applyFont="1" applyBorder="1" applyAlignment="1">
      <alignment vertical="center"/>
    </xf>
    <xf numFmtId="0" fontId="8" fillId="16" borderId="20" xfId="0" applyFont="1" applyFill="1" applyBorder="1" applyAlignment="1">
      <alignment horizontal="center" vertical="center"/>
    </xf>
    <xf numFmtId="0" fontId="8" fillId="16" borderId="23" xfId="0" applyFont="1" applyFill="1" applyBorder="1" applyAlignment="1">
      <alignment horizontal="center" vertical="center"/>
    </xf>
    <xf numFmtId="0" fontId="8" fillId="16" borderId="21" xfId="0" applyFont="1" applyFill="1" applyBorder="1" applyAlignment="1">
      <alignment horizontal="center" vertical="center"/>
    </xf>
    <xf numFmtId="0" fontId="10" fillId="0" borderId="20" xfId="0" applyFont="1" applyBorder="1" applyAlignment="1">
      <alignment horizontal="center"/>
    </xf>
    <xf numFmtId="0" fontId="10" fillId="0" borderId="23" xfId="0" applyFont="1" applyBorder="1" applyAlignment="1">
      <alignment horizontal="center"/>
    </xf>
    <xf numFmtId="0" fontId="10" fillId="0" borderId="21" xfId="0" applyFont="1" applyBorder="1" applyAlignment="1">
      <alignment horizontal="center"/>
    </xf>
    <xf numFmtId="0" fontId="18" fillId="11" borderId="37" xfId="0" applyFont="1" applyFill="1" applyBorder="1" applyAlignment="1">
      <alignment horizontal="center"/>
    </xf>
    <xf numFmtId="0" fontId="18" fillId="11" borderId="34" xfId="0" applyFont="1" applyFill="1" applyBorder="1" applyAlignment="1">
      <alignment horizontal="center"/>
    </xf>
    <xf numFmtId="0" fontId="1" fillId="0" borderId="57" xfId="0" applyFont="1" applyBorder="1" applyAlignment="1">
      <alignment horizontal="center"/>
    </xf>
    <xf numFmtId="0" fontId="1" fillId="0" borderId="24" xfId="0" applyFont="1" applyFill="1" applyBorder="1" applyAlignment="1">
      <alignment horizontal="center" vertical="center"/>
    </xf>
    <xf numFmtId="0" fontId="1" fillId="0" borderId="26" xfId="0" applyFont="1" applyFill="1" applyBorder="1" applyAlignment="1">
      <alignment horizontal="center" vertical="center"/>
    </xf>
  </cellXfs>
  <cellStyles count="1">
    <cellStyle name="Normal" xfId="0" builtinId="0"/>
  </cellStyles>
  <dxfs count="30600">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C7CE"/>
        </patternFill>
      </fill>
    </dxf>
    <dxf>
      <fill>
        <patternFill>
          <bgColor theme="6" tint="0.39994506668294322"/>
        </patternFill>
      </fill>
    </dxf>
    <dxf>
      <fill>
        <patternFill>
          <bgColor theme="6" tint="0.39994506668294322"/>
        </patternFill>
      </fill>
    </dxf>
    <dxf>
      <fill>
        <patternFill>
          <bgColor rgb="FF66FF66"/>
        </patternFill>
      </fill>
    </dxf>
    <dxf>
      <fill>
        <patternFill>
          <bgColor theme="6" tint="0.39994506668294322"/>
        </patternFill>
      </fill>
    </dxf>
    <dxf>
      <fill>
        <patternFill>
          <bgColor rgb="FF92D050"/>
        </patternFill>
      </fill>
    </dxf>
    <dxf>
      <fill>
        <patternFill>
          <bgColor theme="6" tint="-0.24994659260841701"/>
        </patternFill>
      </fill>
    </dxf>
    <dxf>
      <fill>
        <patternFill>
          <bgColor theme="6" tint="-0.24994659260841701"/>
        </patternFill>
      </fill>
    </dxf>
  </dxfs>
  <tableStyles count="0" defaultTableStyle="TableStyleMedium9" defaultPivotStyle="PivotStyleLight16"/>
  <colors>
    <mruColors>
      <color rgb="FF008000"/>
      <color rgb="FF43E53B"/>
      <color rgb="FFFFFFCC"/>
      <color rgb="FFFFCCFF"/>
      <color rgb="FF66FF66"/>
      <color rgb="FFFF3399"/>
      <color rgb="FFCEE119"/>
      <color rgb="FF66FF99"/>
      <color rgb="FFCCEC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1302"/>
  <sheetViews>
    <sheetView zoomScale="75" zoomScaleNormal="75" workbookViewId="0">
      <pane xSplit="1" ySplit="2" topLeftCell="B1284" activePane="bottomRight" state="frozen"/>
      <selection activeCell="A886" sqref="A886:O893"/>
      <selection pane="topRight" activeCell="A886" sqref="A886:O893"/>
      <selection pane="bottomLeft" activeCell="A886" sqref="A886:O893"/>
      <selection pane="bottomRight" activeCell="E1231" sqref="E1231"/>
    </sheetView>
  </sheetViews>
  <sheetFormatPr defaultRowHeight="15" x14ac:dyDescent="0.25"/>
  <cols>
    <col min="1" max="1" width="11.5703125" bestFit="1" customWidth="1"/>
    <col min="2" max="2" width="32" customWidth="1"/>
    <col min="3" max="3" width="11.5703125" bestFit="1" customWidth="1"/>
    <col min="4" max="4" width="6.42578125" hidden="1" customWidth="1"/>
    <col min="6" max="6" width="6.42578125" hidden="1" customWidth="1"/>
    <col min="8" max="8" width="6.140625" hidden="1" customWidth="1"/>
    <col min="10" max="10" width="9" customWidth="1"/>
    <col min="11" max="11" width="9.42578125" customWidth="1"/>
    <col min="14" max="14" width="12.7109375" style="4" customWidth="1"/>
    <col min="15" max="15" width="35" style="5" customWidth="1"/>
  </cols>
  <sheetData>
    <row r="1" spans="1:15" ht="15.6" customHeight="1" x14ac:dyDescent="0.25">
      <c r="A1" s="176" t="s">
        <v>1</v>
      </c>
      <c r="B1" s="174" t="s">
        <v>2</v>
      </c>
      <c r="C1" s="172" t="s">
        <v>3</v>
      </c>
      <c r="D1" s="167" t="s">
        <v>4</v>
      </c>
      <c r="E1" s="168"/>
      <c r="F1" s="165" t="s">
        <v>5</v>
      </c>
      <c r="G1" s="166"/>
      <c r="H1" s="155" t="s">
        <v>6</v>
      </c>
      <c r="I1" s="156"/>
      <c r="J1" s="157" t="s">
        <v>7</v>
      </c>
      <c r="K1" s="159" t="s">
        <v>8</v>
      </c>
      <c r="L1" s="161" t="s">
        <v>9</v>
      </c>
      <c r="M1" s="163" t="s">
        <v>10</v>
      </c>
      <c r="N1" s="153" t="s">
        <v>11</v>
      </c>
      <c r="O1" s="151" t="s">
        <v>19</v>
      </c>
    </row>
    <row r="2" spans="1:15" ht="19.5" customHeight="1" thickBot="1" x14ac:dyDescent="0.3">
      <c r="A2" s="177"/>
      <c r="B2" s="175"/>
      <c r="C2" s="173"/>
      <c r="D2" s="16" t="s">
        <v>12</v>
      </c>
      <c r="E2" s="16" t="s">
        <v>13</v>
      </c>
      <c r="F2" s="17" t="s">
        <v>14</v>
      </c>
      <c r="G2" s="17" t="s">
        <v>15</v>
      </c>
      <c r="H2" s="18" t="s">
        <v>16</v>
      </c>
      <c r="I2" s="18" t="s">
        <v>17</v>
      </c>
      <c r="J2" s="158"/>
      <c r="K2" s="160"/>
      <c r="L2" s="162"/>
      <c r="M2" s="164"/>
      <c r="N2" s="154"/>
      <c r="O2" s="152"/>
    </row>
    <row r="3" spans="1:15" hidden="1" x14ac:dyDescent="0.25">
      <c r="A3" s="148" t="s">
        <v>48</v>
      </c>
      <c r="B3" s="60" t="s">
        <v>42</v>
      </c>
      <c r="C3" s="56">
        <f>55*8</f>
        <v>440</v>
      </c>
      <c r="D3" s="70">
        <f t="shared" ref="D3:D8" si="0">E3/C3*100</f>
        <v>0</v>
      </c>
      <c r="E3" s="56">
        <v>0</v>
      </c>
      <c r="F3" s="57">
        <f t="shared" ref="F3:F8" si="1">+G3/C3*100</f>
        <v>0</v>
      </c>
      <c r="G3" s="56">
        <v>0</v>
      </c>
      <c r="H3" s="57">
        <f t="shared" ref="H3:H8" si="2">+I3/C3*100</f>
        <v>1.3636363636363635</v>
      </c>
      <c r="I3" s="56">
        <v>6</v>
      </c>
      <c r="J3" s="57">
        <f t="shared" ref="J3:J8" si="3">(1*D3)+(0.65*F3)+(0.3*H3)</f>
        <v>0.40909090909090906</v>
      </c>
      <c r="K3" s="56">
        <f t="shared" ref="K3:K8" si="4">+E3+G3+I3</f>
        <v>6</v>
      </c>
      <c r="L3" s="58">
        <f t="shared" ref="L3:L8" si="5">K3/C3*100</f>
        <v>1.3636363636363635</v>
      </c>
      <c r="M3" s="59">
        <f t="shared" ref="M3:M8" si="6">L3*10000</f>
        <v>13636.363636363636</v>
      </c>
      <c r="N3" s="68">
        <f t="shared" ref="N3:N8" si="7">(NORMSINV(1-M3/1000000))+1.5</f>
        <v>3.7075920006975154</v>
      </c>
      <c r="O3" s="71"/>
    </row>
    <row r="4" spans="1:15" hidden="1" x14ac:dyDescent="0.25">
      <c r="A4" s="149"/>
      <c r="B4" s="61" t="s">
        <v>44</v>
      </c>
      <c r="C4" s="1">
        <f>46*8</f>
        <v>368</v>
      </c>
      <c r="D4" s="62">
        <f t="shared" si="0"/>
        <v>0</v>
      </c>
      <c r="E4" s="1">
        <v>0</v>
      </c>
      <c r="F4" s="2">
        <f t="shared" si="1"/>
        <v>0</v>
      </c>
      <c r="G4" s="1">
        <v>0</v>
      </c>
      <c r="H4" s="2">
        <f t="shared" si="2"/>
        <v>1.9021739130434785</v>
      </c>
      <c r="I4" s="1">
        <v>7</v>
      </c>
      <c r="J4" s="2">
        <f t="shared" si="3"/>
        <v>0.57065217391304357</v>
      </c>
      <c r="K4" s="1">
        <f t="shared" si="4"/>
        <v>7</v>
      </c>
      <c r="L4" s="3">
        <f t="shared" si="5"/>
        <v>1.9021739130434785</v>
      </c>
      <c r="M4" s="9">
        <f t="shared" si="6"/>
        <v>19021.739130434784</v>
      </c>
      <c r="N4" s="25">
        <f t="shared" si="7"/>
        <v>3.5743859808203604</v>
      </c>
      <c r="O4" s="72"/>
    </row>
    <row r="5" spans="1:15" hidden="1" x14ac:dyDescent="0.25">
      <c r="A5" s="149"/>
      <c r="B5" s="61" t="s">
        <v>50</v>
      </c>
      <c r="C5" s="1">
        <f>6*8</f>
        <v>48</v>
      </c>
      <c r="D5" s="62">
        <f>E5/C5*100</f>
        <v>0</v>
      </c>
      <c r="E5" s="1">
        <v>0</v>
      </c>
      <c r="F5" s="2">
        <f>+G5/C5*100</f>
        <v>0</v>
      </c>
      <c r="G5" s="1">
        <v>0</v>
      </c>
      <c r="H5" s="2">
        <f>+I5/C5*100</f>
        <v>4.1666666666666661</v>
      </c>
      <c r="I5" s="1">
        <v>2</v>
      </c>
      <c r="J5" s="2">
        <f t="shared" si="3"/>
        <v>1.2499999999999998</v>
      </c>
      <c r="K5" s="1">
        <f>+E5+G5+I5</f>
        <v>2</v>
      </c>
      <c r="L5" s="3">
        <f>K5/C5*100</f>
        <v>4.1666666666666661</v>
      </c>
      <c r="M5" s="9">
        <f>L5*10000</f>
        <v>41666.666666666664</v>
      </c>
      <c r="N5" s="25">
        <f>(NORMSINV(1-M5/1000000))+1.5</f>
        <v>3.2316643961222455</v>
      </c>
      <c r="O5" s="72"/>
    </row>
    <row r="6" spans="1:15" hidden="1" x14ac:dyDescent="0.25">
      <c r="A6" s="149"/>
      <c r="B6" s="61" t="s">
        <v>43</v>
      </c>
      <c r="C6" s="1">
        <f>76*8</f>
        <v>608</v>
      </c>
      <c r="D6" s="62">
        <f t="shared" si="0"/>
        <v>0</v>
      </c>
      <c r="E6" s="1">
        <v>0</v>
      </c>
      <c r="F6" s="2">
        <f t="shared" si="1"/>
        <v>0</v>
      </c>
      <c r="G6" s="1">
        <v>0</v>
      </c>
      <c r="H6" s="2">
        <f t="shared" si="2"/>
        <v>1.4802631578947367</v>
      </c>
      <c r="I6" s="1">
        <v>9</v>
      </c>
      <c r="J6" s="2">
        <f t="shared" si="3"/>
        <v>0.44407894736842102</v>
      </c>
      <c r="K6" s="1">
        <f t="shared" si="4"/>
        <v>9</v>
      </c>
      <c r="L6" s="3">
        <f t="shared" si="5"/>
        <v>1.4802631578947367</v>
      </c>
      <c r="M6" s="9">
        <f t="shared" si="6"/>
        <v>14802.631578947367</v>
      </c>
      <c r="N6" s="25">
        <f t="shared" si="7"/>
        <v>3.6753317734210573</v>
      </c>
      <c r="O6" s="72"/>
    </row>
    <row r="7" spans="1:15" hidden="1" x14ac:dyDescent="0.25">
      <c r="A7" s="149"/>
      <c r="B7" s="61" t="s">
        <v>40</v>
      </c>
      <c r="C7" s="1">
        <f>70*8</f>
        <v>560</v>
      </c>
      <c r="D7" s="62">
        <f>E7/C7*100</f>
        <v>0</v>
      </c>
      <c r="E7" s="1">
        <v>0</v>
      </c>
      <c r="F7" s="2">
        <f>+G7/C7*100</f>
        <v>0</v>
      </c>
      <c r="G7" s="1">
        <v>0</v>
      </c>
      <c r="H7" s="2">
        <f>+I7/C7*100</f>
        <v>2.5</v>
      </c>
      <c r="I7" s="1">
        <v>14</v>
      </c>
      <c r="J7" s="2">
        <f t="shared" si="3"/>
        <v>0.75</v>
      </c>
      <c r="K7" s="1">
        <f>+E7+G7+I7</f>
        <v>14</v>
      </c>
      <c r="L7" s="3">
        <f>K7/C7*100</f>
        <v>2.5</v>
      </c>
      <c r="M7" s="9">
        <f>L7*10000</f>
        <v>25000</v>
      </c>
      <c r="N7" s="25">
        <f>(NORMSINV(1-M7/1000000))+1.5</f>
        <v>3.4599639845400536</v>
      </c>
      <c r="O7" s="72"/>
    </row>
    <row r="8" spans="1:15" hidden="1" x14ac:dyDescent="0.25">
      <c r="A8" s="149"/>
      <c r="B8" s="61" t="s">
        <v>47</v>
      </c>
      <c r="C8" s="1">
        <f>42*8</f>
        <v>336</v>
      </c>
      <c r="D8" s="62">
        <f t="shared" si="0"/>
        <v>0</v>
      </c>
      <c r="E8" s="1">
        <v>0</v>
      </c>
      <c r="F8" s="2">
        <f t="shared" si="1"/>
        <v>0</v>
      </c>
      <c r="G8" s="1">
        <v>0</v>
      </c>
      <c r="H8" s="2">
        <f t="shared" si="2"/>
        <v>1.4880952380952379</v>
      </c>
      <c r="I8" s="1">
        <v>5</v>
      </c>
      <c r="J8" s="2">
        <f t="shared" si="3"/>
        <v>0.44642857142857134</v>
      </c>
      <c r="K8" s="1">
        <f t="shared" si="4"/>
        <v>5</v>
      </c>
      <c r="L8" s="3">
        <f t="shared" si="5"/>
        <v>1.4880952380952379</v>
      </c>
      <c r="M8" s="9">
        <f t="shared" si="6"/>
        <v>14880.95238095238</v>
      </c>
      <c r="N8" s="25">
        <f t="shared" si="7"/>
        <v>3.6732447048384245</v>
      </c>
      <c r="O8" s="72"/>
    </row>
    <row r="9" spans="1:15" ht="15.75" hidden="1" thickBot="1" x14ac:dyDescent="0.3">
      <c r="A9" s="150"/>
      <c r="B9" s="19" t="s">
        <v>18</v>
      </c>
      <c r="C9" s="10">
        <f>SUM(C3:C8)</f>
        <v>2360</v>
      </c>
      <c r="D9" s="11">
        <f t="shared" ref="D9:D14" si="8">E9/C9*100</f>
        <v>0</v>
      </c>
      <c r="E9" s="10">
        <f>SUM(E3:E8)</f>
        <v>0</v>
      </c>
      <c r="F9" s="11">
        <f t="shared" ref="F9:F14" si="9">+G9/C9*100</f>
        <v>0</v>
      </c>
      <c r="G9" s="10">
        <f>SUM(G3:G8)</f>
        <v>0</v>
      </c>
      <c r="H9" s="73">
        <f t="shared" ref="H9:H14" si="10">+I9/C9*100</f>
        <v>1.8220338983050848</v>
      </c>
      <c r="I9" s="10">
        <f>SUM(I3:I8)</f>
        <v>43</v>
      </c>
      <c r="J9" s="11">
        <f t="shared" ref="J9:J14" si="11">(1*D9)+(0.65*F9)+(0.3*H9)</f>
        <v>0.54661016949152541</v>
      </c>
      <c r="K9" s="10">
        <f>SUM(K3:K8)</f>
        <v>43</v>
      </c>
      <c r="L9" s="12">
        <f t="shared" ref="L9:L14" si="12">K9/C9*100</f>
        <v>1.8220338983050848</v>
      </c>
      <c r="M9" s="15">
        <f t="shared" ref="M9:M14" si="13">L9*10000</f>
        <v>18220.338983050849</v>
      </c>
      <c r="N9" s="13">
        <f t="shared" ref="N9:N14" si="14">(NORMSINV(1-M9/1000000))+1.5</f>
        <v>3.5919758289492032</v>
      </c>
      <c r="O9" s="14"/>
    </row>
    <row r="10" spans="1:15" hidden="1" x14ac:dyDescent="0.25">
      <c r="A10" s="148" t="s">
        <v>54</v>
      </c>
      <c r="B10" s="60" t="s">
        <v>42</v>
      </c>
      <c r="C10" s="56">
        <f>64*8</f>
        <v>512</v>
      </c>
      <c r="D10" s="70">
        <f t="shared" si="8"/>
        <v>0</v>
      </c>
      <c r="E10" s="56">
        <v>0</v>
      </c>
      <c r="F10" s="57">
        <f t="shared" si="9"/>
        <v>0</v>
      </c>
      <c r="G10" s="56">
        <v>0</v>
      </c>
      <c r="H10" s="57">
        <f t="shared" si="10"/>
        <v>1.5625</v>
      </c>
      <c r="I10" s="56">
        <v>8</v>
      </c>
      <c r="J10" s="57">
        <f t="shared" si="11"/>
        <v>0.46875</v>
      </c>
      <c r="K10" s="56">
        <f>+E10+G10+I10</f>
        <v>8</v>
      </c>
      <c r="L10" s="58">
        <f t="shared" si="12"/>
        <v>1.5625</v>
      </c>
      <c r="M10" s="59">
        <f t="shared" si="13"/>
        <v>15625</v>
      </c>
      <c r="N10" s="68">
        <f t="shared" si="14"/>
        <v>3.6538746940614555</v>
      </c>
      <c r="O10" s="71"/>
    </row>
    <row r="11" spans="1:15" hidden="1" x14ac:dyDescent="0.25">
      <c r="A11" s="149"/>
      <c r="B11" s="61" t="s">
        <v>50</v>
      </c>
      <c r="C11" s="1">
        <f>94*8</f>
        <v>752</v>
      </c>
      <c r="D11" s="62">
        <f t="shared" si="8"/>
        <v>0</v>
      </c>
      <c r="E11" s="1">
        <v>0</v>
      </c>
      <c r="F11" s="2">
        <f t="shared" si="9"/>
        <v>0</v>
      </c>
      <c r="G11" s="1">
        <v>0</v>
      </c>
      <c r="H11" s="2">
        <f t="shared" si="10"/>
        <v>1.4627659574468086</v>
      </c>
      <c r="I11" s="1">
        <v>11</v>
      </c>
      <c r="J11" s="2">
        <f t="shared" si="11"/>
        <v>0.43882978723404259</v>
      </c>
      <c r="K11" s="1">
        <f>+E11+G11+I11</f>
        <v>11</v>
      </c>
      <c r="L11" s="3">
        <f t="shared" si="12"/>
        <v>1.4627659574468086</v>
      </c>
      <c r="M11" s="9">
        <f t="shared" si="13"/>
        <v>14627.659574468085</v>
      </c>
      <c r="N11" s="25">
        <f t="shared" si="14"/>
        <v>3.6800289031611957</v>
      </c>
      <c r="O11" s="72"/>
    </row>
    <row r="12" spans="1:15" hidden="1" x14ac:dyDescent="0.25">
      <c r="A12" s="149"/>
      <c r="B12" s="61" t="s">
        <v>40</v>
      </c>
      <c r="C12" s="1">
        <f>124*8</f>
        <v>992</v>
      </c>
      <c r="D12" s="62">
        <f t="shared" si="8"/>
        <v>0</v>
      </c>
      <c r="E12" s="1">
        <v>0</v>
      </c>
      <c r="F12" s="2">
        <f t="shared" si="9"/>
        <v>0</v>
      </c>
      <c r="G12" s="1">
        <v>0</v>
      </c>
      <c r="H12" s="2">
        <f t="shared" si="10"/>
        <v>1.9153225806451613</v>
      </c>
      <c r="I12" s="1">
        <v>19</v>
      </c>
      <c r="J12" s="2">
        <f t="shared" si="11"/>
        <v>0.57459677419354838</v>
      </c>
      <c r="K12" s="1">
        <f>+E12+G12+I12</f>
        <v>19</v>
      </c>
      <c r="L12" s="3">
        <f t="shared" si="12"/>
        <v>1.9153225806451613</v>
      </c>
      <c r="M12" s="9">
        <f t="shared" si="13"/>
        <v>19153.225806451614</v>
      </c>
      <c r="N12" s="25">
        <f t="shared" si="14"/>
        <v>3.5715604488484027</v>
      </c>
      <c r="O12" s="72"/>
    </row>
    <row r="13" spans="1:15" hidden="1" x14ac:dyDescent="0.25">
      <c r="A13" s="149"/>
      <c r="B13" s="61" t="s">
        <v>47</v>
      </c>
      <c r="C13" s="1">
        <f>15*8</f>
        <v>120</v>
      </c>
      <c r="D13" s="62">
        <f>E13/C13*100</f>
        <v>0</v>
      </c>
      <c r="E13" s="1">
        <v>0</v>
      </c>
      <c r="F13" s="2">
        <f>+G13/C13*100</f>
        <v>0</v>
      </c>
      <c r="G13" s="1">
        <v>0</v>
      </c>
      <c r="H13" s="2">
        <f>+I13/C13*100</f>
        <v>2.5</v>
      </c>
      <c r="I13" s="1">
        <v>3</v>
      </c>
      <c r="J13" s="2">
        <f>(1*D13)+(0.65*F13)+(0.3*H13)</f>
        <v>0.75</v>
      </c>
      <c r="K13" s="1">
        <f>+E13+G13+I13</f>
        <v>3</v>
      </c>
      <c r="L13" s="3">
        <f>K13/C13*100</f>
        <v>2.5</v>
      </c>
      <c r="M13" s="9">
        <f>L13*10000</f>
        <v>25000</v>
      </c>
      <c r="N13" s="25">
        <f>(NORMSINV(1-M13/1000000))+1.5</f>
        <v>3.4599639845400536</v>
      </c>
      <c r="O13" s="72"/>
    </row>
    <row r="14" spans="1:15" hidden="1" x14ac:dyDescent="0.25">
      <c r="A14" s="149"/>
      <c r="B14" s="61" t="s">
        <v>55</v>
      </c>
      <c r="C14" s="1">
        <f>48*8</f>
        <v>384</v>
      </c>
      <c r="D14" s="62">
        <f t="shared" si="8"/>
        <v>0</v>
      </c>
      <c r="E14" s="1">
        <v>0</v>
      </c>
      <c r="F14" s="2">
        <f t="shared" si="9"/>
        <v>0</v>
      </c>
      <c r="G14" s="1">
        <v>0</v>
      </c>
      <c r="H14" s="2">
        <f t="shared" si="10"/>
        <v>1.5625</v>
      </c>
      <c r="I14" s="1">
        <v>6</v>
      </c>
      <c r="J14" s="2">
        <f t="shared" si="11"/>
        <v>0.46875</v>
      </c>
      <c r="K14" s="1">
        <f>+E14+G14+I14</f>
        <v>6</v>
      </c>
      <c r="L14" s="3">
        <f t="shared" si="12"/>
        <v>1.5625</v>
      </c>
      <c r="M14" s="9">
        <f t="shared" si="13"/>
        <v>15625</v>
      </c>
      <c r="N14" s="25">
        <f t="shared" si="14"/>
        <v>3.6538746940614555</v>
      </c>
      <c r="O14" s="72"/>
    </row>
    <row r="15" spans="1:15" ht="15.75" hidden="1" thickBot="1" x14ac:dyDescent="0.3">
      <c r="A15" s="149"/>
      <c r="B15" s="74" t="s">
        <v>18</v>
      </c>
      <c r="C15" s="75">
        <f>SUM(C10:C14)</f>
        <v>2760</v>
      </c>
      <c r="D15" s="76">
        <f t="shared" ref="D15:D20" si="15">E15/C15*100</f>
        <v>0</v>
      </c>
      <c r="E15" s="75">
        <f>SUM(E10:E14)</f>
        <v>0</v>
      </c>
      <c r="F15" s="76">
        <f t="shared" ref="F15:F20" si="16">+G15/C15*100</f>
        <v>0</v>
      </c>
      <c r="G15" s="75">
        <f>SUM(G10:G14)</f>
        <v>0</v>
      </c>
      <c r="H15" s="77">
        <f t="shared" ref="H15:H20" si="17">+I15/C15*100</f>
        <v>1.7028985507246377</v>
      </c>
      <c r="I15" s="75">
        <f>SUM(I10:I14)</f>
        <v>47</v>
      </c>
      <c r="J15" s="76">
        <f t="shared" ref="J15:J20" si="18">(1*D15)+(0.65*F15)+(0.3*H15)</f>
        <v>0.51086956521739124</v>
      </c>
      <c r="K15" s="75">
        <f>SUM(K10:K14)</f>
        <v>47</v>
      </c>
      <c r="L15" s="78">
        <f t="shared" ref="L15:L20" si="19">K15/C15*100</f>
        <v>1.7028985507246377</v>
      </c>
      <c r="M15" s="79">
        <f t="shared" ref="M15:M20" si="20">L15*10000</f>
        <v>17028.985507246376</v>
      </c>
      <c r="N15" s="80">
        <f t="shared" ref="N15:N20" si="21">(NORMSINV(1-M15/1000000))+1.5</f>
        <v>3.6193846733164623</v>
      </c>
      <c r="O15" s="81"/>
    </row>
    <row r="16" spans="1:15" hidden="1" x14ac:dyDescent="0.25">
      <c r="A16" s="146" t="s">
        <v>57</v>
      </c>
      <c r="B16" s="63" t="s">
        <v>42</v>
      </c>
      <c r="C16" s="56">
        <f>21*8</f>
        <v>168</v>
      </c>
      <c r="D16" s="70">
        <f t="shared" si="15"/>
        <v>0</v>
      </c>
      <c r="E16" s="56">
        <v>0</v>
      </c>
      <c r="F16" s="57">
        <f t="shared" si="16"/>
        <v>0</v>
      </c>
      <c r="G16" s="56">
        <v>0</v>
      </c>
      <c r="H16" s="57">
        <f t="shared" si="17"/>
        <v>1.7857142857142856</v>
      </c>
      <c r="I16" s="56">
        <v>3</v>
      </c>
      <c r="J16" s="57">
        <f t="shared" si="18"/>
        <v>0.5357142857142857</v>
      </c>
      <c r="K16" s="56">
        <f>+E16+G16+I16</f>
        <v>3</v>
      </c>
      <c r="L16" s="58">
        <f t="shared" si="19"/>
        <v>1.7857142857142856</v>
      </c>
      <c r="M16" s="59">
        <f t="shared" si="20"/>
        <v>17857.142857142855</v>
      </c>
      <c r="N16" s="68">
        <f t="shared" si="21"/>
        <v>3.600165492844468</v>
      </c>
      <c r="O16" s="71"/>
    </row>
    <row r="17" spans="1:15" hidden="1" x14ac:dyDescent="0.25">
      <c r="A17" s="141"/>
      <c r="B17" s="64" t="s">
        <v>60</v>
      </c>
      <c r="C17" s="1">
        <f>20*8</f>
        <v>160</v>
      </c>
      <c r="D17" s="62">
        <f>E17/C17*100</f>
        <v>0</v>
      </c>
      <c r="E17" s="1">
        <v>0</v>
      </c>
      <c r="F17" s="2">
        <f>+G17/C17*100</f>
        <v>0</v>
      </c>
      <c r="G17" s="1">
        <v>0</v>
      </c>
      <c r="H17" s="2">
        <f>+I17/C17*100</f>
        <v>0.625</v>
      </c>
      <c r="I17" s="1">
        <v>1</v>
      </c>
      <c r="J17" s="2">
        <f>(1*D17)+(0.65*F17)+(0.3*H17)</f>
        <v>0.1875</v>
      </c>
      <c r="K17" s="1">
        <f>+E17+G17+I17</f>
        <v>1</v>
      </c>
      <c r="L17" s="3">
        <f>K17/C17*100</f>
        <v>0.625</v>
      </c>
      <c r="M17" s="9">
        <f>L17*10000</f>
        <v>6250</v>
      </c>
      <c r="N17" s="25">
        <f>(NORMSINV(1-M17/1000000))+1.5</f>
        <v>3.9977054744123737</v>
      </c>
      <c r="O17" s="72"/>
    </row>
    <row r="18" spans="1:15" hidden="1" x14ac:dyDescent="0.25">
      <c r="A18" s="141"/>
      <c r="B18" s="64" t="s">
        <v>50</v>
      </c>
      <c r="C18" s="1">
        <f>88*8</f>
        <v>704</v>
      </c>
      <c r="D18" s="62">
        <f t="shared" si="15"/>
        <v>0</v>
      </c>
      <c r="E18" s="1">
        <v>0</v>
      </c>
      <c r="F18" s="2">
        <f t="shared" si="16"/>
        <v>0</v>
      </c>
      <c r="G18" s="1">
        <v>0</v>
      </c>
      <c r="H18" s="2">
        <f t="shared" si="17"/>
        <v>0.85227272727272718</v>
      </c>
      <c r="I18" s="1">
        <v>6</v>
      </c>
      <c r="J18" s="2">
        <f t="shared" si="18"/>
        <v>0.25568181818181812</v>
      </c>
      <c r="K18" s="1">
        <f>+E18+G18+I18</f>
        <v>6</v>
      </c>
      <c r="L18" s="3">
        <f t="shared" si="19"/>
        <v>0.85227272727272718</v>
      </c>
      <c r="M18" s="9">
        <f t="shared" si="20"/>
        <v>8522.7272727272721</v>
      </c>
      <c r="N18" s="25">
        <f t="shared" si="21"/>
        <v>3.8857258052744474</v>
      </c>
      <c r="O18" s="72"/>
    </row>
    <row r="19" spans="1:15" hidden="1" x14ac:dyDescent="0.25">
      <c r="A19" s="141"/>
      <c r="B19" s="64" t="s">
        <v>58</v>
      </c>
      <c r="C19" s="1">
        <f>18*8</f>
        <v>144</v>
      </c>
      <c r="D19" s="62">
        <f t="shared" si="15"/>
        <v>0</v>
      </c>
      <c r="E19" s="1">
        <v>0</v>
      </c>
      <c r="F19" s="2">
        <f t="shared" si="16"/>
        <v>0</v>
      </c>
      <c r="G19" s="1">
        <v>0</v>
      </c>
      <c r="H19" s="2">
        <f t="shared" si="17"/>
        <v>2.7777777777777777</v>
      </c>
      <c r="I19" s="1">
        <v>4</v>
      </c>
      <c r="J19" s="2">
        <f t="shared" si="18"/>
        <v>0.83333333333333326</v>
      </c>
      <c r="K19" s="1">
        <f>+E19+G19+I19</f>
        <v>4</v>
      </c>
      <c r="L19" s="3">
        <f t="shared" si="19"/>
        <v>2.7777777777777777</v>
      </c>
      <c r="M19" s="9">
        <f t="shared" si="20"/>
        <v>27777.777777777777</v>
      </c>
      <c r="N19" s="25">
        <f t="shared" si="21"/>
        <v>3.4145058250555569</v>
      </c>
      <c r="O19" s="72" t="s">
        <v>59</v>
      </c>
    </row>
    <row r="20" spans="1:15" ht="30" hidden="1" x14ac:dyDescent="0.25">
      <c r="A20" s="141"/>
      <c r="B20" s="64" t="s">
        <v>55</v>
      </c>
      <c r="C20" s="1">
        <f>47*8</f>
        <v>376</v>
      </c>
      <c r="D20" s="62">
        <f t="shared" si="15"/>
        <v>0</v>
      </c>
      <c r="E20" s="1">
        <v>0</v>
      </c>
      <c r="F20" s="2">
        <f t="shared" si="16"/>
        <v>0</v>
      </c>
      <c r="G20" s="1">
        <v>0</v>
      </c>
      <c r="H20" s="2">
        <f t="shared" si="17"/>
        <v>1.8617021276595744</v>
      </c>
      <c r="I20" s="1">
        <v>7</v>
      </c>
      <c r="J20" s="2">
        <f t="shared" si="18"/>
        <v>0.55851063829787229</v>
      </c>
      <c r="K20" s="1">
        <f>+E20+G20+I20</f>
        <v>7</v>
      </c>
      <c r="L20" s="3">
        <f t="shared" si="19"/>
        <v>1.8617021276595744</v>
      </c>
      <c r="M20" s="9">
        <f t="shared" si="20"/>
        <v>18617.021276595744</v>
      </c>
      <c r="N20" s="25">
        <f t="shared" si="21"/>
        <v>3.5831885261436343</v>
      </c>
      <c r="O20" s="72" t="s">
        <v>61</v>
      </c>
    </row>
    <row r="21" spans="1:15" ht="15.75" hidden="1" thickBot="1" x14ac:dyDescent="0.3">
      <c r="A21" s="143"/>
      <c r="B21" s="65" t="s">
        <v>18</v>
      </c>
      <c r="C21" s="10">
        <f>SUM(C16:C20)</f>
        <v>1552</v>
      </c>
      <c r="D21" s="11">
        <f t="shared" ref="D21:D55" si="22">E21/C21*100</f>
        <v>0</v>
      </c>
      <c r="E21" s="10">
        <f>SUM(E16:E20)</f>
        <v>0</v>
      </c>
      <c r="F21" s="11">
        <f t="shared" ref="F21:F55" si="23">+G21/C21*100</f>
        <v>0</v>
      </c>
      <c r="G21" s="10">
        <f>SUM(G16:G20)</f>
        <v>0</v>
      </c>
      <c r="H21" s="73">
        <f t="shared" ref="H21:H55" si="24">+I21/C21*100</f>
        <v>1.3530927835051547</v>
      </c>
      <c r="I21" s="10">
        <f>SUM(I16:I20)</f>
        <v>21</v>
      </c>
      <c r="J21" s="11">
        <f t="shared" ref="J21:J55" si="25">(1*D21)+(0.65*F21)+(0.3*H21)</f>
        <v>0.40592783505154639</v>
      </c>
      <c r="K21" s="10">
        <f>SUM(K16:K20)</f>
        <v>21</v>
      </c>
      <c r="L21" s="12">
        <f t="shared" ref="L21:L55" si="26">K21/C21*100</f>
        <v>1.3530927835051547</v>
      </c>
      <c r="M21" s="15">
        <f t="shared" ref="M21:M55" si="27">L21*10000</f>
        <v>13530.927835051547</v>
      </c>
      <c r="N21" s="13">
        <f t="shared" ref="N21:N55" si="28">(NORMSINV(1-M21/1000000))+1.5</f>
        <v>3.7106244285460468</v>
      </c>
      <c r="O21" s="14"/>
    </row>
    <row r="22" spans="1:15" hidden="1" x14ac:dyDescent="0.25">
      <c r="A22" s="141" t="s">
        <v>63</v>
      </c>
      <c r="B22" s="64" t="s">
        <v>60</v>
      </c>
      <c r="C22" s="1">
        <f>49*8</f>
        <v>392</v>
      </c>
      <c r="D22" s="62">
        <f t="shared" si="22"/>
        <v>0</v>
      </c>
      <c r="E22" s="1">
        <v>0</v>
      </c>
      <c r="F22" s="2">
        <f t="shared" si="23"/>
        <v>0</v>
      </c>
      <c r="G22" s="1">
        <v>0</v>
      </c>
      <c r="H22" s="2">
        <f t="shared" si="24"/>
        <v>1.0204081632653061</v>
      </c>
      <c r="I22" s="1">
        <v>4</v>
      </c>
      <c r="J22" s="2">
        <f t="shared" si="25"/>
        <v>0.30612244897959184</v>
      </c>
      <c r="K22" s="1">
        <f>+E22+G22+I22</f>
        <v>4</v>
      </c>
      <c r="L22" s="3">
        <f t="shared" si="26"/>
        <v>1.0204081632653061</v>
      </c>
      <c r="M22" s="9">
        <f t="shared" si="27"/>
        <v>10204.081632653062</v>
      </c>
      <c r="N22" s="25">
        <f t="shared" si="28"/>
        <v>3.8187579709778312</v>
      </c>
      <c r="O22" s="72"/>
    </row>
    <row r="23" spans="1:15" hidden="1" x14ac:dyDescent="0.25">
      <c r="A23" s="141"/>
      <c r="B23" s="64" t="s">
        <v>67</v>
      </c>
      <c r="C23" s="1">
        <f>70*8</f>
        <v>560</v>
      </c>
      <c r="D23" s="62">
        <f t="shared" si="22"/>
        <v>0</v>
      </c>
      <c r="E23" s="1">
        <v>0</v>
      </c>
      <c r="F23" s="2">
        <f t="shared" si="23"/>
        <v>0</v>
      </c>
      <c r="G23" s="1">
        <v>0</v>
      </c>
      <c r="H23" s="2">
        <f t="shared" si="24"/>
        <v>1.0714285714285714</v>
      </c>
      <c r="I23" s="1">
        <v>6</v>
      </c>
      <c r="J23" s="2">
        <f t="shared" si="25"/>
        <v>0.3214285714285714</v>
      </c>
      <c r="K23" s="1">
        <f>+E23+G23+I23</f>
        <v>6</v>
      </c>
      <c r="L23" s="3">
        <f t="shared" si="26"/>
        <v>1.0714285714285714</v>
      </c>
      <c r="M23" s="9">
        <f t="shared" si="27"/>
        <v>10714.285714285714</v>
      </c>
      <c r="N23" s="25">
        <f t="shared" si="28"/>
        <v>3.8003469557278784</v>
      </c>
      <c r="O23" s="72"/>
    </row>
    <row r="24" spans="1:15" hidden="1" x14ac:dyDescent="0.25">
      <c r="A24" s="141"/>
      <c r="B24" s="64" t="s">
        <v>58</v>
      </c>
      <c r="C24" s="1">
        <f>46*8</f>
        <v>368</v>
      </c>
      <c r="D24" s="62">
        <f t="shared" si="22"/>
        <v>0</v>
      </c>
      <c r="E24" s="1">
        <v>0</v>
      </c>
      <c r="F24" s="2">
        <f t="shared" si="23"/>
        <v>0</v>
      </c>
      <c r="G24" s="1">
        <v>0</v>
      </c>
      <c r="H24" s="2">
        <f t="shared" si="24"/>
        <v>1.6304347826086956</v>
      </c>
      <c r="I24" s="1">
        <v>6</v>
      </c>
      <c r="J24" s="2">
        <f t="shared" si="25"/>
        <v>0.48913043478260865</v>
      </c>
      <c r="K24" s="1">
        <f>+E24+G24+I24</f>
        <v>6</v>
      </c>
      <c r="L24" s="3">
        <f t="shared" si="26"/>
        <v>1.6304347826086956</v>
      </c>
      <c r="M24" s="9">
        <f t="shared" si="27"/>
        <v>16304.347826086956</v>
      </c>
      <c r="N24" s="25">
        <f t="shared" si="28"/>
        <v>3.6368684146413366</v>
      </c>
      <c r="O24" s="72"/>
    </row>
    <row r="25" spans="1:15" ht="12.75" hidden="1" customHeight="1" x14ac:dyDescent="0.25">
      <c r="A25" s="141"/>
      <c r="B25" s="64" t="s">
        <v>68</v>
      </c>
      <c r="C25" s="1">
        <f>70*8</f>
        <v>560</v>
      </c>
      <c r="D25" s="62">
        <f t="shared" si="22"/>
        <v>0</v>
      </c>
      <c r="E25" s="1">
        <v>0</v>
      </c>
      <c r="F25" s="2">
        <f t="shared" si="23"/>
        <v>0</v>
      </c>
      <c r="G25" s="1">
        <v>0</v>
      </c>
      <c r="H25" s="2">
        <f t="shared" si="24"/>
        <v>1.25</v>
      </c>
      <c r="I25" s="1">
        <v>7</v>
      </c>
      <c r="J25" s="2">
        <f t="shared" si="25"/>
        <v>0.375</v>
      </c>
      <c r="K25" s="1">
        <f>+E25+G25+I25</f>
        <v>7</v>
      </c>
      <c r="L25" s="3">
        <f t="shared" si="26"/>
        <v>1.25</v>
      </c>
      <c r="M25" s="9">
        <f t="shared" si="27"/>
        <v>12500</v>
      </c>
      <c r="N25" s="25">
        <f t="shared" si="28"/>
        <v>3.7414027276049464</v>
      </c>
      <c r="O25" s="72"/>
    </row>
    <row r="26" spans="1:15" ht="15.75" hidden="1" thickBot="1" x14ac:dyDescent="0.3">
      <c r="A26" s="143"/>
      <c r="B26" s="65" t="s">
        <v>18</v>
      </c>
      <c r="C26" s="10">
        <f>SUM(C22:C25)</f>
        <v>1880</v>
      </c>
      <c r="D26" s="11">
        <f t="shared" si="22"/>
        <v>0</v>
      </c>
      <c r="E26" s="10">
        <f>SUM(E22:E25)</f>
        <v>0</v>
      </c>
      <c r="F26" s="11">
        <f t="shared" si="23"/>
        <v>0</v>
      </c>
      <c r="G26" s="10">
        <f>SUM(G22:G25)</f>
        <v>0</v>
      </c>
      <c r="H26" s="73">
        <f t="shared" si="24"/>
        <v>1.2234042553191489</v>
      </c>
      <c r="I26" s="10">
        <f>SUM(I22:I25)</f>
        <v>23</v>
      </c>
      <c r="J26" s="11">
        <f t="shared" si="25"/>
        <v>0.36702127659574463</v>
      </c>
      <c r="K26" s="10">
        <f>SUM(K22:K25)</f>
        <v>23</v>
      </c>
      <c r="L26" s="12">
        <f t="shared" si="26"/>
        <v>1.2234042553191489</v>
      </c>
      <c r="M26" s="15">
        <f t="shared" si="27"/>
        <v>12234.042553191488</v>
      </c>
      <c r="N26" s="13">
        <f t="shared" si="28"/>
        <v>3.7496985898369224</v>
      </c>
      <c r="O26" s="14"/>
    </row>
    <row r="27" spans="1:15" hidden="1" x14ac:dyDescent="0.25">
      <c r="A27" s="141" t="s">
        <v>64</v>
      </c>
      <c r="B27" s="64" t="s">
        <v>60</v>
      </c>
      <c r="C27" s="1">
        <f>49*8</f>
        <v>392</v>
      </c>
      <c r="D27" s="62">
        <f t="shared" si="22"/>
        <v>0</v>
      </c>
      <c r="E27" s="1">
        <v>0</v>
      </c>
      <c r="F27" s="2">
        <f t="shared" si="23"/>
        <v>0</v>
      </c>
      <c r="G27" s="1">
        <v>0</v>
      </c>
      <c r="H27" s="2">
        <f t="shared" si="24"/>
        <v>1.7857142857142856</v>
      </c>
      <c r="I27" s="1">
        <v>7</v>
      </c>
      <c r="J27" s="2">
        <f t="shared" si="25"/>
        <v>0.5357142857142857</v>
      </c>
      <c r="K27" s="1">
        <f>+E27+G27+I27</f>
        <v>7</v>
      </c>
      <c r="L27" s="3">
        <f t="shared" si="26"/>
        <v>1.7857142857142856</v>
      </c>
      <c r="M27" s="9">
        <f t="shared" si="27"/>
        <v>17857.142857142855</v>
      </c>
      <c r="N27" s="25">
        <f t="shared" si="28"/>
        <v>3.600165492844468</v>
      </c>
      <c r="O27" s="72"/>
    </row>
    <row r="28" spans="1:15" hidden="1" x14ac:dyDescent="0.25">
      <c r="A28" s="141"/>
      <c r="B28" s="64" t="s">
        <v>67</v>
      </c>
      <c r="C28" s="1">
        <f>8*8</f>
        <v>64</v>
      </c>
      <c r="D28" s="62">
        <f t="shared" si="22"/>
        <v>0</v>
      </c>
      <c r="E28" s="1">
        <v>0</v>
      </c>
      <c r="F28" s="2">
        <f t="shared" si="23"/>
        <v>0</v>
      </c>
      <c r="G28" s="1">
        <v>0</v>
      </c>
      <c r="H28" s="2">
        <f t="shared" si="24"/>
        <v>3.125</v>
      </c>
      <c r="I28" s="1">
        <v>2</v>
      </c>
      <c r="J28" s="2">
        <f t="shared" si="25"/>
        <v>0.9375</v>
      </c>
      <c r="K28" s="1">
        <f>+E28+G28+I28</f>
        <v>2</v>
      </c>
      <c r="L28" s="3">
        <f t="shared" si="26"/>
        <v>3.125</v>
      </c>
      <c r="M28" s="9">
        <f t="shared" si="27"/>
        <v>31250</v>
      </c>
      <c r="N28" s="25">
        <f t="shared" si="28"/>
        <v>3.3627318674216511</v>
      </c>
      <c r="O28" s="72"/>
    </row>
    <row r="29" spans="1:15" hidden="1" x14ac:dyDescent="0.25">
      <c r="A29" s="141"/>
      <c r="B29" s="64" t="s">
        <v>58</v>
      </c>
      <c r="C29" s="1">
        <f>48*8</f>
        <v>384</v>
      </c>
      <c r="D29" s="62">
        <f t="shared" si="22"/>
        <v>0</v>
      </c>
      <c r="E29" s="1">
        <v>0</v>
      </c>
      <c r="F29" s="2">
        <f t="shared" si="23"/>
        <v>0</v>
      </c>
      <c r="G29" s="1">
        <v>0</v>
      </c>
      <c r="H29" s="2">
        <f t="shared" si="24"/>
        <v>1.5625</v>
      </c>
      <c r="I29" s="1">
        <v>6</v>
      </c>
      <c r="J29" s="2">
        <f t="shared" si="25"/>
        <v>0.46875</v>
      </c>
      <c r="K29" s="1">
        <f>+E29+G29+I29</f>
        <v>6</v>
      </c>
      <c r="L29" s="3">
        <f t="shared" si="26"/>
        <v>1.5625</v>
      </c>
      <c r="M29" s="9">
        <f t="shared" si="27"/>
        <v>15625</v>
      </c>
      <c r="N29" s="25">
        <f t="shared" si="28"/>
        <v>3.6538746940614555</v>
      </c>
      <c r="O29" s="72"/>
    </row>
    <row r="30" spans="1:15" hidden="1" x14ac:dyDescent="0.25">
      <c r="A30" s="141"/>
      <c r="B30" s="64" t="s">
        <v>68</v>
      </c>
      <c r="C30" s="1">
        <f>40*8</f>
        <v>320</v>
      </c>
      <c r="D30" s="62">
        <f t="shared" si="22"/>
        <v>0</v>
      </c>
      <c r="E30" s="1">
        <v>0</v>
      </c>
      <c r="F30" s="2">
        <f t="shared" si="23"/>
        <v>0</v>
      </c>
      <c r="G30" s="1">
        <v>0</v>
      </c>
      <c r="H30" s="2">
        <f t="shared" si="24"/>
        <v>1.5625</v>
      </c>
      <c r="I30" s="1">
        <v>5</v>
      </c>
      <c r="J30" s="2">
        <f t="shared" si="25"/>
        <v>0.46875</v>
      </c>
      <c r="K30" s="1">
        <f>+E30+G30+I30</f>
        <v>5</v>
      </c>
      <c r="L30" s="3">
        <f t="shared" si="26"/>
        <v>1.5625</v>
      </c>
      <c r="M30" s="9">
        <f t="shared" si="27"/>
        <v>15625</v>
      </c>
      <c r="N30" s="25">
        <f t="shared" si="28"/>
        <v>3.6538746940614555</v>
      </c>
      <c r="O30" s="72"/>
    </row>
    <row r="31" spans="1:15" ht="15.75" hidden="1" thickBot="1" x14ac:dyDescent="0.3">
      <c r="A31" s="143"/>
      <c r="B31" s="65" t="s">
        <v>18</v>
      </c>
      <c r="C31" s="10">
        <f>SUM(C27:C30)</f>
        <v>1160</v>
      </c>
      <c r="D31" s="11">
        <f t="shared" si="22"/>
        <v>0</v>
      </c>
      <c r="E31" s="10">
        <f>SUM(E27:E30)</f>
        <v>0</v>
      </c>
      <c r="F31" s="11">
        <f t="shared" si="23"/>
        <v>0</v>
      </c>
      <c r="G31" s="10">
        <f>SUM(G27:G30)</f>
        <v>0</v>
      </c>
      <c r="H31" s="73">
        <f t="shared" si="24"/>
        <v>1.7241379310344827</v>
      </c>
      <c r="I31" s="10">
        <f>SUM(I27:I30)</f>
        <v>20</v>
      </c>
      <c r="J31" s="11">
        <f t="shared" si="25"/>
        <v>0.51724137931034475</v>
      </c>
      <c r="K31" s="10">
        <f>SUM(K27:K30)</f>
        <v>20</v>
      </c>
      <c r="L31" s="12">
        <f t="shared" si="26"/>
        <v>1.7241379310344827</v>
      </c>
      <c r="M31" s="15">
        <f t="shared" si="27"/>
        <v>17241.379310344826</v>
      </c>
      <c r="N31" s="13">
        <f t="shared" si="28"/>
        <v>3.6143807715275598</v>
      </c>
      <c r="O31" s="14"/>
    </row>
    <row r="32" spans="1:15" hidden="1" x14ac:dyDescent="0.25">
      <c r="A32" s="141" t="s">
        <v>72</v>
      </c>
      <c r="B32" s="64" t="s">
        <v>60</v>
      </c>
      <c r="C32" s="1">
        <f>57*8</f>
        <v>456</v>
      </c>
      <c r="D32" s="62">
        <f t="shared" si="22"/>
        <v>0</v>
      </c>
      <c r="E32" s="1">
        <v>0</v>
      </c>
      <c r="F32" s="2">
        <f t="shared" si="23"/>
        <v>0</v>
      </c>
      <c r="G32" s="1">
        <v>0</v>
      </c>
      <c r="H32" s="2">
        <f t="shared" si="24"/>
        <v>1.0964912280701753</v>
      </c>
      <c r="I32" s="1">
        <v>5</v>
      </c>
      <c r="J32" s="2">
        <f t="shared" si="25"/>
        <v>0.3289473684210526</v>
      </c>
      <c r="K32" s="1">
        <f>+E32+G32+I32</f>
        <v>5</v>
      </c>
      <c r="L32" s="3">
        <f t="shared" si="26"/>
        <v>1.0964912280701753</v>
      </c>
      <c r="M32" s="9">
        <f t="shared" si="27"/>
        <v>10964.912280701754</v>
      </c>
      <c r="N32" s="25">
        <f t="shared" si="28"/>
        <v>3.7915811443328762</v>
      </c>
      <c r="O32" s="72"/>
    </row>
    <row r="33" spans="1:15" hidden="1" x14ac:dyDescent="0.25">
      <c r="A33" s="141"/>
      <c r="B33" s="64" t="s">
        <v>50</v>
      </c>
      <c r="C33" s="1">
        <f>12*8</f>
        <v>96</v>
      </c>
      <c r="D33" s="62">
        <f t="shared" si="22"/>
        <v>0</v>
      </c>
      <c r="E33" s="1">
        <v>0</v>
      </c>
      <c r="F33" s="2">
        <f t="shared" si="23"/>
        <v>0</v>
      </c>
      <c r="G33" s="1">
        <v>0</v>
      </c>
      <c r="H33" s="2">
        <f t="shared" si="24"/>
        <v>1.0416666666666665</v>
      </c>
      <c r="I33" s="1">
        <v>1</v>
      </c>
      <c r="J33" s="2">
        <f t="shared" si="25"/>
        <v>0.31249999999999994</v>
      </c>
      <c r="K33" s="1">
        <f>+E33+G33+I33</f>
        <v>1</v>
      </c>
      <c r="L33" s="3">
        <f t="shared" si="26"/>
        <v>1.0416666666666665</v>
      </c>
      <c r="M33" s="9">
        <f t="shared" si="27"/>
        <v>10416.666666666666</v>
      </c>
      <c r="N33" s="25">
        <f t="shared" si="28"/>
        <v>3.8109913382574203</v>
      </c>
      <c r="O33" s="72"/>
    </row>
    <row r="34" spans="1:15" hidden="1" x14ac:dyDescent="0.25">
      <c r="A34" s="141"/>
      <c r="B34" s="64" t="s">
        <v>58</v>
      </c>
      <c r="C34" s="1">
        <f>56*8</f>
        <v>448</v>
      </c>
      <c r="D34" s="62">
        <f t="shared" si="22"/>
        <v>0</v>
      </c>
      <c r="E34" s="1">
        <v>0</v>
      </c>
      <c r="F34" s="2">
        <f t="shared" si="23"/>
        <v>0</v>
      </c>
      <c r="G34" s="1">
        <v>0</v>
      </c>
      <c r="H34" s="2">
        <f t="shared" si="24"/>
        <v>2.4553571428571428</v>
      </c>
      <c r="I34" s="1">
        <v>11</v>
      </c>
      <c r="J34" s="2">
        <f t="shared" si="25"/>
        <v>0.73660714285714279</v>
      </c>
      <c r="K34" s="1">
        <f>+E34+G34+I34</f>
        <v>11</v>
      </c>
      <c r="L34" s="3">
        <f t="shared" si="26"/>
        <v>2.4553571428571428</v>
      </c>
      <c r="M34" s="9">
        <f t="shared" si="27"/>
        <v>24553.571428571428</v>
      </c>
      <c r="N34" s="25">
        <f t="shared" si="28"/>
        <v>3.4676602455587799</v>
      </c>
      <c r="O34" s="72" t="s">
        <v>73</v>
      </c>
    </row>
    <row r="35" spans="1:15" ht="15.75" hidden="1" thickBot="1" x14ac:dyDescent="0.3">
      <c r="A35" s="143"/>
      <c r="B35" s="65" t="s">
        <v>18</v>
      </c>
      <c r="C35" s="10">
        <f>SUM(C32:C34)</f>
        <v>1000</v>
      </c>
      <c r="D35" s="11">
        <f t="shared" si="22"/>
        <v>0</v>
      </c>
      <c r="E35" s="10">
        <f>SUM(E32:E34)</f>
        <v>0</v>
      </c>
      <c r="F35" s="11">
        <f t="shared" si="23"/>
        <v>0</v>
      </c>
      <c r="G35" s="10">
        <f>SUM(G32:G34)</f>
        <v>0</v>
      </c>
      <c r="H35" s="73">
        <f t="shared" si="24"/>
        <v>1.7000000000000002</v>
      </c>
      <c r="I35" s="10">
        <f>SUM(I32:I34)</f>
        <v>17</v>
      </c>
      <c r="J35" s="11">
        <f t="shared" si="25"/>
        <v>0.51</v>
      </c>
      <c r="K35" s="10">
        <f>SUM(K32:K34)</f>
        <v>17</v>
      </c>
      <c r="L35" s="12">
        <f t="shared" si="26"/>
        <v>1.7000000000000002</v>
      </c>
      <c r="M35" s="15">
        <f t="shared" si="27"/>
        <v>17000</v>
      </c>
      <c r="N35" s="13">
        <f t="shared" si="28"/>
        <v>3.6200716897421503</v>
      </c>
      <c r="O35" s="14"/>
    </row>
    <row r="36" spans="1:15" hidden="1" x14ac:dyDescent="0.25">
      <c r="A36" s="141" t="s">
        <v>74</v>
      </c>
      <c r="B36" s="64" t="s">
        <v>60</v>
      </c>
      <c r="C36" s="1">
        <f>68*8</f>
        <v>544</v>
      </c>
      <c r="D36" s="62">
        <f t="shared" si="22"/>
        <v>0</v>
      </c>
      <c r="E36" s="1">
        <v>0</v>
      </c>
      <c r="F36" s="2">
        <f t="shared" si="23"/>
        <v>0</v>
      </c>
      <c r="G36" s="1">
        <v>0</v>
      </c>
      <c r="H36" s="2">
        <f t="shared" si="24"/>
        <v>1.4705882352941175</v>
      </c>
      <c r="I36" s="1">
        <v>8</v>
      </c>
      <c r="J36" s="2">
        <f t="shared" si="25"/>
        <v>0.44117647058823523</v>
      </c>
      <c r="K36" s="1">
        <f>+E36+G36+I36</f>
        <v>8</v>
      </c>
      <c r="L36" s="3">
        <f t="shared" si="26"/>
        <v>1.4705882352941175</v>
      </c>
      <c r="M36" s="9">
        <f t="shared" si="27"/>
        <v>14705.882352941175</v>
      </c>
      <c r="N36" s="25">
        <f t="shared" si="28"/>
        <v>3.6779230690821856</v>
      </c>
      <c r="O36" s="72"/>
    </row>
    <row r="37" spans="1:15" hidden="1" x14ac:dyDescent="0.25">
      <c r="A37" s="141"/>
      <c r="B37" s="64" t="s">
        <v>75</v>
      </c>
      <c r="C37" s="1">
        <f>64*8</f>
        <v>512</v>
      </c>
      <c r="D37" s="62">
        <f t="shared" si="22"/>
        <v>0</v>
      </c>
      <c r="E37" s="1">
        <v>0</v>
      </c>
      <c r="F37" s="2">
        <f t="shared" si="23"/>
        <v>0</v>
      </c>
      <c r="G37" s="1">
        <v>0</v>
      </c>
      <c r="H37" s="2">
        <f t="shared" si="24"/>
        <v>1.7578125</v>
      </c>
      <c r="I37" s="1">
        <v>9</v>
      </c>
      <c r="J37" s="2">
        <f t="shared" si="25"/>
        <v>0.52734375</v>
      </c>
      <c r="K37" s="1">
        <f>+E37+G37+I37</f>
        <v>9</v>
      </c>
      <c r="L37" s="3">
        <f t="shared" si="26"/>
        <v>1.7578125</v>
      </c>
      <c r="M37" s="9">
        <f t="shared" si="27"/>
        <v>17578.125</v>
      </c>
      <c r="N37" s="25">
        <f t="shared" si="28"/>
        <v>3.6065540881628135</v>
      </c>
      <c r="O37" s="72"/>
    </row>
    <row r="38" spans="1:15" hidden="1" x14ac:dyDescent="0.25">
      <c r="A38" s="141"/>
      <c r="B38" s="64" t="s">
        <v>77</v>
      </c>
      <c r="C38" s="1">
        <f>6*8</f>
        <v>48</v>
      </c>
      <c r="D38" s="62">
        <f t="shared" si="22"/>
        <v>0</v>
      </c>
      <c r="E38" s="1">
        <v>0</v>
      </c>
      <c r="F38" s="2">
        <f t="shared" si="23"/>
        <v>0</v>
      </c>
      <c r="G38" s="1">
        <v>0</v>
      </c>
      <c r="H38" s="2">
        <f t="shared" si="24"/>
        <v>2.083333333333333</v>
      </c>
      <c r="I38" s="1">
        <v>1</v>
      </c>
      <c r="J38" s="2">
        <f t="shared" si="25"/>
        <v>0.62499999999999989</v>
      </c>
      <c r="K38" s="1">
        <f>+E38+G38+I38</f>
        <v>1</v>
      </c>
      <c r="L38" s="3">
        <f t="shared" si="26"/>
        <v>2.083333333333333</v>
      </c>
      <c r="M38" s="9">
        <f t="shared" si="27"/>
        <v>20833.333333333332</v>
      </c>
      <c r="N38" s="25">
        <f t="shared" si="28"/>
        <v>3.5368341317013874</v>
      </c>
      <c r="O38" s="72"/>
    </row>
    <row r="39" spans="1:15" hidden="1" x14ac:dyDescent="0.25">
      <c r="A39" s="141"/>
      <c r="B39" s="64" t="s">
        <v>76</v>
      </c>
      <c r="C39" s="1">
        <f>33*8</f>
        <v>264</v>
      </c>
      <c r="D39" s="62">
        <f t="shared" si="22"/>
        <v>0</v>
      </c>
      <c r="E39" s="1">
        <v>0</v>
      </c>
      <c r="F39" s="2">
        <f t="shared" si="23"/>
        <v>0</v>
      </c>
      <c r="G39" s="1">
        <v>0</v>
      </c>
      <c r="H39" s="2">
        <f t="shared" si="24"/>
        <v>2.2727272727272729</v>
      </c>
      <c r="I39" s="1">
        <v>6</v>
      </c>
      <c r="J39" s="2">
        <f t="shared" si="25"/>
        <v>0.68181818181818188</v>
      </c>
      <c r="K39" s="1">
        <f>+E39+G39+I39</f>
        <v>6</v>
      </c>
      <c r="L39" s="3">
        <f t="shared" si="26"/>
        <v>2.2727272727272729</v>
      </c>
      <c r="M39" s="9">
        <f t="shared" si="27"/>
        <v>22727.272727272728</v>
      </c>
      <c r="N39" s="25">
        <f t="shared" si="28"/>
        <v>3.5004235691059802</v>
      </c>
      <c r="O39" s="72"/>
    </row>
    <row r="40" spans="1:15" ht="15.75" hidden="1" thickBot="1" x14ac:dyDescent="0.3">
      <c r="A40" s="143"/>
      <c r="B40" s="65" t="s">
        <v>18</v>
      </c>
      <c r="C40" s="10">
        <f>SUM(C36:C39)</f>
        <v>1368</v>
      </c>
      <c r="D40" s="11">
        <f t="shared" si="22"/>
        <v>0</v>
      </c>
      <c r="E40" s="10">
        <f>SUM(E36:E39)</f>
        <v>0</v>
      </c>
      <c r="F40" s="11">
        <f t="shared" si="23"/>
        <v>0</v>
      </c>
      <c r="G40" s="10">
        <f>SUM(G36:G39)</f>
        <v>0</v>
      </c>
      <c r="H40" s="73">
        <f t="shared" si="24"/>
        <v>1.7543859649122806</v>
      </c>
      <c r="I40" s="10">
        <f>SUM(I36:I39)</f>
        <v>24</v>
      </c>
      <c r="J40" s="11">
        <f t="shared" si="25"/>
        <v>0.52631578947368418</v>
      </c>
      <c r="K40" s="10">
        <f>SUM(K36:K39)</f>
        <v>24</v>
      </c>
      <c r="L40" s="12">
        <f t="shared" si="26"/>
        <v>1.7543859649122806</v>
      </c>
      <c r="M40" s="15">
        <f t="shared" si="27"/>
        <v>17543.859649122805</v>
      </c>
      <c r="N40" s="13">
        <f t="shared" si="28"/>
        <v>3.6073446081072977</v>
      </c>
      <c r="O40" s="14"/>
    </row>
    <row r="41" spans="1:15" hidden="1" x14ac:dyDescent="0.25">
      <c r="A41" s="141" t="s">
        <v>79</v>
      </c>
      <c r="B41" s="64" t="s">
        <v>60</v>
      </c>
      <c r="C41" s="1">
        <f>64*8</f>
        <v>512</v>
      </c>
      <c r="D41" s="62">
        <f t="shared" si="22"/>
        <v>0</v>
      </c>
      <c r="E41" s="1">
        <v>0</v>
      </c>
      <c r="F41" s="2">
        <f t="shared" si="23"/>
        <v>0</v>
      </c>
      <c r="G41" s="1">
        <v>0</v>
      </c>
      <c r="H41" s="2">
        <f t="shared" si="24"/>
        <v>0.5859375</v>
      </c>
      <c r="I41" s="1">
        <v>3</v>
      </c>
      <c r="J41" s="2">
        <f t="shared" si="25"/>
        <v>0.17578125</v>
      </c>
      <c r="K41" s="1">
        <f>+E41+G41+I41</f>
        <v>3</v>
      </c>
      <c r="L41" s="3">
        <f t="shared" si="26"/>
        <v>0.5859375</v>
      </c>
      <c r="M41" s="9">
        <f t="shared" si="27"/>
        <v>5859.375</v>
      </c>
      <c r="N41" s="25">
        <f t="shared" si="28"/>
        <v>4.0205022171903586</v>
      </c>
      <c r="O41" s="72"/>
    </row>
    <row r="42" spans="1:15" hidden="1" x14ac:dyDescent="0.25">
      <c r="A42" s="141"/>
      <c r="B42" s="64" t="s">
        <v>77</v>
      </c>
      <c r="C42" s="1">
        <f>85*8</f>
        <v>680</v>
      </c>
      <c r="D42" s="62">
        <f t="shared" si="22"/>
        <v>0</v>
      </c>
      <c r="E42" s="1">
        <v>0</v>
      </c>
      <c r="F42" s="2">
        <f t="shared" si="23"/>
        <v>0</v>
      </c>
      <c r="G42" s="1">
        <v>0</v>
      </c>
      <c r="H42" s="2">
        <f t="shared" si="24"/>
        <v>1.3235294117647058</v>
      </c>
      <c r="I42" s="1">
        <v>9</v>
      </c>
      <c r="J42" s="2">
        <f t="shared" si="25"/>
        <v>0.39705882352941174</v>
      </c>
      <c r="K42" s="1">
        <f>+E42+G42+I42</f>
        <v>9</v>
      </c>
      <c r="L42" s="3">
        <f t="shared" si="26"/>
        <v>1.3235294117647058</v>
      </c>
      <c r="M42" s="9">
        <f t="shared" si="27"/>
        <v>13235.294117647058</v>
      </c>
      <c r="N42" s="25">
        <f t="shared" si="28"/>
        <v>3.7192372480880911</v>
      </c>
      <c r="O42" s="72"/>
    </row>
    <row r="43" spans="1:15" hidden="1" x14ac:dyDescent="0.25">
      <c r="A43" s="141"/>
      <c r="B43" s="64" t="s">
        <v>76</v>
      </c>
      <c r="C43" s="1">
        <f>42*8</f>
        <v>336</v>
      </c>
      <c r="D43" s="62">
        <f t="shared" si="22"/>
        <v>0</v>
      </c>
      <c r="E43" s="1">
        <v>0</v>
      </c>
      <c r="F43" s="2">
        <f t="shared" si="23"/>
        <v>0</v>
      </c>
      <c r="G43" s="1">
        <v>0</v>
      </c>
      <c r="H43" s="2">
        <f t="shared" si="24"/>
        <v>1.1904761904761905</v>
      </c>
      <c r="I43" s="1">
        <v>4</v>
      </c>
      <c r="J43" s="2">
        <f t="shared" si="25"/>
        <v>0.35714285714285715</v>
      </c>
      <c r="K43" s="1">
        <f>+E43+G43+I43</f>
        <v>4</v>
      </c>
      <c r="L43" s="3">
        <f t="shared" si="26"/>
        <v>1.1904761904761905</v>
      </c>
      <c r="M43" s="9">
        <f t="shared" si="27"/>
        <v>11904.761904761905</v>
      </c>
      <c r="N43" s="25">
        <f t="shared" si="28"/>
        <v>3.7601889913293762</v>
      </c>
      <c r="O43" s="72"/>
    </row>
    <row r="44" spans="1:15" ht="15.75" hidden="1" thickBot="1" x14ac:dyDescent="0.3">
      <c r="A44" s="143"/>
      <c r="B44" s="65" t="s">
        <v>18</v>
      </c>
      <c r="C44" s="10">
        <f>SUM(C41:C43)</f>
        <v>1528</v>
      </c>
      <c r="D44" s="11">
        <f t="shared" si="22"/>
        <v>0</v>
      </c>
      <c r="E44" s="10">
        <f>SUM(E41:E43)</f>
        <v>0</v>
      </c>
      <c r="F44" s="11">
        <f t="shared" si="23"/>
        <v>0</v>
      </c>
      <c r="G44" s="10">
        <f>SUM(G41:G43)</f>
        <v>0</v>
      </c>
      <c r="H44" s="73">
        <f t="shared" si="24"/>
        <v>1.0471204188481675</v>
      </c>
      <c r="I44" s="10">
        <f>SUM(I41:I43)</f>
        <v>16</v>
      </c>
      <c r="J44" s="11">
        <f t="shared" si="25"/>
        <v>0.31413612565445026</v>
      </c>
      <c r="K44" s="10">
        <f>SUM(K41:K43)</f>
        <v>16</v>
      </c>
      <c r="L44" s="12">
        <f t="shared" si="26"/>
        <v>1.0471204188481675</v>
      </c>
      <c r="M44" s="15">
        <f t="shared" si="27"/>
        <v>10471.204188481675</v>
      </c>
      <c r="N44" s="13">
        <f t="shared" si="28"/>
        <v>3.8090211366036253</v>
      </c>
      <c r="O44" s="14"/>
    </row>
    <row r="45" spans="1:15" hidden="1" x14ac:dyDescent="0.25">
      <c r="A45" s="141" t="s">
        <v>82</v>
      </c>
      <c r="B45" s="64" t="s">
        <v>60</v>
      </c>
      <c r="C45" s="1">
        <f>61*8</f>
        <v>488</v>
      </c>
      <c r="D45" s="62">
        <f t="shared" si="22"/>
        <v>0</v>
      </c>
      <c r="E45" s="1">
        <v>0</v>
      </c>
      <c r="F45" s="2">
        <f t="shared" si="23"/>
        <v>0</v>
      </c>
      <c r="G45" s="1">
        <v>0</v>
      </c>
      <c r="H45" s="2">
        <f t="shared" si="24"/>
        <v>1.0245901639344261</v>
      </c>
      <c r="I45" s="1">
        <v>5</v>
      </c>
      <c r="J45" s="2">
        <f t="shared" si="25"/>
        <v>0.30737704918032782</v>
      </c>
      <c r="K45" s="1">
        <f>+E45+G45+I45</f>
        <v>5</v>
      </c>
      <c r="L45" s="3">
        <f t="shared" si="26"/>
        <v>1.0245901639344261</v>
      </c>
      <c r="M45" s="9">
        <f t="shared" si="27"/>
        <v>10245.901639344262</v>
      </c>
      <c r="N45" s="25">
        <f t="shared" si="28"/>
        <v>3.8172190322770319</v>
      </c>
      <c r="O45" s="72"/>
    </row>
    <row r="46" spans="1:15" hidden="1" x14ac:dyDescent="0.25">
      <c r="A46" s="141"/>
      <c r="B46" s="64" t="s">
        <v>77</v>
      </c>
      <c r="C46" s="1">
        <f>38+57*8</f>
        <v>494</v>
      </c>
      <c r="D46" s="62">
        <f t="shared" si="22"/>
        <v>0</v>
      </c>
      <c r="E46" s="1">
        <v>0</v>
      </c>
      <c r="F46" s="2">
        <f t="shared" si="23"/>
        <v>0</v>
      </c>
      <c r="G46" s="1">
        <v>0</v>
      </c>
      <c r="H46" s="2">
        <f t="shared" si="24"/>
        <v>2.0242914979757085</v>
      </c>
      <c r="I46" s="1">
        <v>10</v>
      </c>
      <c r="J46" s="2">
        <f t="shared" si="25"/>
        <v>0.60728744939271251</v>
      </c>
      <c r="K46" s="1">
        <f>+E46+G46+I46</f>
        <v>10</v>
      </c>
      <c r="L46" s="3">
        <f t="shared" si="26"/>
        <v>2.0242914979757085</v>
      </c>
      <c r="M46" s="9">
        <f t="shared" si="27"/>
        <v>20242.914979757086</v>
      </c>
      <c r="N46" s="25">
        <f t="shared" si="28"/>
        <v>3.5487575361342358</v>
      </c>
      <c r="O46" s="72" t="s">
        <v>83</v>
      </c>
    </row>
    <row r="47" spans="1:15" hidden="1" x14ac:dyDescent="0.25">
      <c r="A47" s="141"/>
      <c r="B47" s="64" t="s">
        <v>84</v>
      </c>
      <c r="C47" s="1">
        <f>14*8</f>
        <v>112</v>
      </c>
      <c r="D47" s="62">
        <f t="shared" si="22"/>
        <v>0</v>
      </c>
      <c r="E47" s="1">
        <v>0</v>
      </c>
      <c r="F47" s="2">
        <f t="shared" si="23"/>
        <v>0</v>
      </c>
      <c r="G47" s="1">
        <v>0</v>
      </c>
      <c r="H47" s="2">
        <f t="shared" si="24"/>
        <v>0.89285714285714279</v>
      </c>
      <c r="I47" s="1">
        <v>1</v>
      </c>
      <c r="J47" s="2">
        <f t="shared" si="25"/>
        <v>0.26785714285714285</v>
      </c>
      <c r="K47" s="1">
        <f>+E47+G47+I47</f>
        <v>1</v>
      </c>
      <c r="L47" s="3">
        <f t="shared" si="26"/>
        <v>0.89285714285714279</v>
      </c>
      <c r="M47" s="9">
        <f t="shared" si="27"/>
        <v>8928.5714285714275</v>
      </c>
      <c r="N47" s="25">
        <f t="shared" si="28"/>
        <v>3.8685670592678738</v>
      </c>
      <c r="O47" s="72"/>
    </row>
    <row r="48" spans="1:15" hidden="1" x14ac:dyDescent="0.25">
      <c r="A48" s="141"/>
      <c r="B48" s="64" t="s">
        <v>76</v>
      </c>
      <c r="C48" s="1">
        <f>8*8</f>
        <v>64</v>
      </c>
      <c r="D48" s="62">
        <f t="shared" si="22"/>
        <v>0</v>
      </c>
      <c r="E48" s="1">
        <v>0</v>
      </c>
      <c r="F48" s="2">
        <f t="shared" si="23"/>
        <v>0</v>
      </c>
      <c r="G48" s="1">
        <v>0</v>
      </c>
      <c r="H48" s="2">
        <f t="shared" si="24"/>
        <v>3.125</v>
      </c>
      <c r="I48" s="1">
        <v>2</v>
      </c>
      <c r="J48" s="2">
        <f t="shared" si="25"/>
        <v>0.9375</v>
      </c>
      <c r="K48" s="1">
        <f>+E48+G48+I48</f>
        <v>2</v>
      </c>
      <c r="L48" s="3">
        <f t="shared" si="26"/>
        <v>3.125</v>
      </c>
      <c r="M48" s="9">
        <f t="shared" si="27"/>
        <v>31250</v>
      </c>
      <c r="N48" s="25">
        <f t="shared" si="28"/>
        <v>3.3627318674216511</v>
      </c>
      <c r="O48" s="72"/>
    </row>
    <row r="49" spans="1:15" ht="15.75" hidden="1" thickBot="1" x14ac:dyDescent="0.3">
      <c r="A49" s="143"/>
      <c r="B49" s="65" t="s">
        <v>18</v>
      </c>
      <c r="C49" s="10">
        <f>SUM(C45:C48)</f>
        <v>1158</v>
      </c>
      <c r="D49" s="11">
        <f t="shared" si="22"/>
        <v>0</v>
      </c>
      <c r="E49" s="10">
        <f>SUM(E45:E48)</f>
        <v>0</v>
      </c>
      <c r="F49" s="11">
        <f t="shared" si="23"/>
        <v>0</v>
      </c>
      <c r="G49" s="10">
        <f>SUM(G45:G48)</f>
        <v>0</v>
      </c>
      <c r="H49" s="73">
        <f t="shared" si="24"/>
        <v>1.5544041450777202</v>
      </c>
      <c r="I49" s="10">
        <f>SUM(I45:I48)</f>
        <v>18</v>
      </c>
      <c r="J49" s="11">
        <f t="shared" si="25"/>
        <v>0.46632124352331605</v>
      </c>
      <c r="K49" s="10">
        <f>SUM(K45:K48)</f>
        <v>18</v>
      </c>
      <c r="L49" s="12">
        <f t="shared" si="26"/>
        <v>1.5544041450777202</v>
      </c>
      <c r="M49" s="15">
        <f t="shared" si="27"/>
        <v>15544.041450777202</v>
      </c>
      <c r="N49" s="13">
        <f t="shared" si="28"/>
        <v>3.655943427221624</v>
      </c>
      <c r="O49" s="14"/>
    </row>
    <row r="50" spans="1:15" hidden="1" x14ac:dyDescent="0.25">
      <c r="A50" s="141" t="s">
        <v>85</v>
      </c>
      <c r="B50" s="64" t="s">
        <v>60</v>
      </c>
      <c r="C50" s="1">
        <f>59*8</f>
        <v>472</v>
      </c>
      <c r="D50" s="62">
        <f t="shared" si="22"/>
        <v>0</v>
      </c>
      <c r="E50" s="1">
        <v>0</v>
      </c>
      <c r="F50" s="2">
        <f t="shared" si="23"/>
        <v>0</v>
      </c>
      <c r="G50" s="1">
        <v>0</v>
      </c>
      <c r="H50" s="2">
        <f t="shared" si="24"/>
        <v>1.6949152542372881</v>
      </c>
      <c r="I50" s="1">
        <v>8</v>
      </c>
      <c r="J50" s="2">
        <f t="shared" si="25"/>
        <v>0.50847457627118642</v>
      </c>
      <c r="K50" s="1">
        <f>+E50+G50+I50</f>
        <v>8</v>
      </c>
      <c r="L50" s="3">
        <f t="shared" si="26"/>
        <v>1.6949152542372881</v>
      </c>
      <c r="M50" s="9">
        <f t="shared" si="27"/>
        <v>16949.152542372882</v>
      </c>
      <c r="N50" s="25">
        <f t="shared" si="28"/>
        <v>3.6212793024540031</v>
      </c>
      <c r="O50" s="72"/>
    </row>
    <row r="51" spans="1:15" hidden="1" x14ac:dyDescent="0.25">
      <c r="A51" s="141"/>
      <c r="B51" s="64" t="s">
        <v>86</v>
      </c>
      <c r="C51" s="1">
        <f>67*8</f>
        <v>536</v>
      </c>
      <c r="D51" s="62">
        <f t="shared" si="22"/>
        <v>0</v>
      </c>
      <c r="E51" s="1">
        <v>0</v>
      </c>
      <c r="F51" s="2">
        <f>+G51/C51*100</f>
        <v>0</v>
      </c>
      <c r="G51" s="1">
        <v>0</v>
      </c>
      <c r="H51" s="2">
        <f>+I51/C51*100</f>
        <v>1.4925373134328357</v>
      </c>
      <c r="I51" s="1">
        <v>8</v>
      </c>
      <c r="J51" s="2">
        <f>(1*D51)+(0.65*F51)+(0.3*H51)</f>
        <v>0.44776119402985071</v>
      </c>
      <c r="K51" s="1">
        <f>+E51+G51+I51</f>
        <v>8</v>
      </c>
      <c r="L51" s="3">
        <f>K51/C51*100</f>
        <v>1.4925373134328357</v>
      </c>
      <c r="M51" s="9">
        <f t="shared" si="27"/>
        <v>14925.373134328356</v>
      </c>
      <c r="N51" s="25">
        <f t="shared" si="28"/>
        <v>3.6720651883774327</v>
      </c>
      <c r="O51" s="72"/>
    </row>
    <row r="52" spans="1:15" hidden="1" x14ac:dyDescent="0.25">
      <c r="A52" s="141"/>
      <c r="B52" s="64" t="s">
        <v>77</v>
      </c>
      <c r="C52" s="1">
        <f>8*8</f>
        <v>64</v>
      </c>
      <c r="D52" s="62">
        <f t="shared" si="22"/>
        <v>0</v>
      </c>
      <c r="E52" s="1">
        <v>0</v>
      </c>
      <c r="F52" s="2">
        <f t="shared" si="23"/>
        <v>0</v>
      </c>
      <c r="G52" s="1">
        <v>0</v>
      </c>
      <c r="H52" s="2">
        <f t="shared" si="24"/>
        <v>3.125</v>
      </c>
      <c r="I52" s="1">
        <v>2</v>
      </c>
      <c r="J52" s="2">
        <f t="shared" si="25"/>
        <v>0.9375</v>
      </c>
      <c r="K52" s="1">
        <f>+E52+G52+I52</f>
        <v>2</v>
      </c>
      <c r="L52" s="3">
        <f t="shared" si="26"/>
        <v>3.125</v>
      </c>
      <c r="M52" s="9">
        <f t="shared" si="27"/>
        <v>31250</v>
      </c>
      <c r="N52" s="25">
        <f t="shared" si="28"/>
        <v>3.3627318674216511</v>
      </c>
      <c r="O52" s="72"/>
    </row>
    <row r="53" spans="1:15" hidden="1" x14ac:dyDescent="0.25">
      <c r="A53" s="141"/>
      <c r="B53" s="64" t="s">
        <v>84</v>
      </c>
      <c r="C53" s="1">
        <f>112*8</f>
        <v>896</v>
      </c>
      <c r="D53" s="62">
        <f t="shared" si="22"/>
        <v>0</v>
      </c>
      <c r="E53" s="1">
        <v>0</v>
      </c>
      <c r="F53" s="2">
        <f t="shared" si="23"/>
        <v>0</v>
      </c>
      <c r="G53" s="1">
        <v>0</v>
      </c>
      <c r="H53" s="2">
        <f t="shared" si="24"/>
        <v>1.4508928571428572</v>
      </c>
      <c r="I53" s="1">
        <v>13</v>
      </c>
      <c r="J53" s="2">
        <f t="shared" si="25"/>
        <v>0.43526785714285715</v>
      </c>
      <c r="K53" s="1">
        <f>+E53+G53+I53</f>
        <v>13</v>
      </c>
      <c r="L53" s="3">
        <f t="shared" si="26"/>
        <v>1.4508928571428572</v>
      </c>
      <c r="M53" s="9">
        <f t="shared" si="27"/>
        <v>14508.928571428572</v>
      </c>
      <c r="N53" s="25">
        <f t="shared" si="28"/>
        <v>3.6832438497046982</v>
      </c>
      <c r="O53" s="72"/>
    </row>
    <row r="54" spans="1:15" hidden="1" x14ac:dyDescent="0.25">
      <c r="A54" s="141"/>
      <c r="B54" s="64" t="s">
        <v>88</v>
      </c>
      <c r="C54" s="1">
        <f>6*8</f>
        <v>48</v>
      </c>
      <c r="D54" s="62">
        <f t="shared" si="22"/>
        <v>0</v>
      </c>
      <c r="E54" s="1">
        <v>0</v>
      </c>
      <c r="F54" s="2">
        <f t="shared" si="23"/>
        <v>0</v>
      </c>
      <c r="G54" s="1">
        <v>0</v>
      </c>
      <c r="H54" s="2">
        <f t="shared" si="24"/>
        <v>0</v>
      </c>
      <c r="I54" s="1">
        <v>0</v>
      </c>
      <c r="J54" s="2">
        <f t="shared" si="25"/>
        <v>0</v>
      </c>
      <c r="K54" s="1">
        <f>+E54+G54+I54</f>
        <v>0</v>
      </c>
      <c r="L54" s="3">
        <f t="shared" si="26"/>
        <v>0</v>
      </c>
      <c r="M54" s="9">
        <f t="shared" si="27"/>
        <v>0</v>
      </c>
      <c r="N54" s="25" t="e">
        <f t="shared" si="28"/>
        <v>#NUM!</v>
      </c>
      <c r="O54" s="72"/>
    </row>
    <row r="55" spans="1:15" ht="15.75" hidden="1" thickBot="1" x14ac:dyDescent="0.3">
      <c r="A55" s="143"/>
      <c r="B55" s="65" t="s">
        <v>18</v>
      </c>
      <c r="C55" s="10">
        <f>SUM(C50:C54)</f>
        <v>2016</v>
      </c>
      <c r="D55" s="11">
        <f t="shared" si="22"/>
        <v>0</v>
      </c>
      <c r="E55" s="10">
        <f>SUM(E50:E54)</f>
        <v>0</v>
      </c>
      <c r="F55" s="11">
        <f t="shared" si="23"/>
        <v>0</v>
      </c>
      <c r="G55" s="10">
        <f>SUM(G50:G54)</f>
        <v>0</v>
      </c>
      <c r="H55" s="73">
        <f t="shared" si="24"/>
        <v>1.5376984126984126</v>
      </c>
      <c r="I55" s="10">
        <f>SUM(I50:I54)</f>
        <v>31</v>
      </c>
      <c r="J55" s="11">
        <f t="shared" si="25"/>
        <v>0.46130952380952372</v>
      </c>
      <c r="K55" s="10">
        <f>SUM(K50:K54)</f>
        <v>31</v>
      </c>
      <c r="L55" s="12">
        <f t="shared" si="26"/>
        <v>1.5376984126984126</v>
      </c>
      <c r="M55" s="15">
        <f t="shared" si="27"/>
        <v>15376.984126984125</v>
      </c>
      <c r="N55" s="13">
        <f t="shared" si="28"/>
        <v>3.6602416392965136</v>
      </c>
      <c r="O55" s="14"/>
    </row>
    <row r="56" spans="1:15" hidden="1" x14ac:dyDescent="0.25">
      <c r="A56" s="141" t="s">
        <v>89</v>
      </c>
      <c r="B56" s="64" t="s">
        <v>60</v>
      </c>
      <c r="C56" s="1">
        <f>63*8</f>
        <v>504</v>
      </c>
      <c r="D56" s="62">
        <f t="shared" ref="D56:D63" si="29">E56/C56*100</f>
        <v>0</v>
      </c>
      <c r="E56" s="1">
        <v>0</v>
      </c>
      <c r="F56" s="2">
        <f t="shared" ref="F56:F63" si="30">+G56/C56*100</f>
        <v>0</v>
      </c>
      <c r="G56" s="1">
        <v>0</v>
      </c>
      <c r="H56" s="2">
        <f t="shared" ref="H56:H63" si="31">+I56/C56*100</f>
        <v>1.1904761904761905</v>
      </c>
      <c r="I56" s="1">
        <v>6</v>
      </c>
      <c r="J56" s="2">
        <f t="shared" ref="J56:J63" si="32">(1*D56)+(0.65*F56)+(0.3*H56)</f>
        <v>0.35714285714285715</v>
      </c>
      <c r="K56" s="1">
        <f t="shared" ref="K56:K62" si="33">+E56+G56+I56</f>
        <v>6</v>
      </c>
      <c r="L56" s="3">
        <f t="shared" ref="L56:L63" si="34">K56/C56*100</f>
        <v>1.1904761904761905</v>
      </c>
      <c r="M56" s="9">
        <f t="shared" ref="M56:M63" si="35">L56*10000</f>
        <v>11904.761904761905</v>
      </c>
      <c r="N56" s="25">
        <f t="shared" ref="N56:N63" si="36">(NORMSINV(1-M56/1000000))+1.5</f>
        <v>3.7601889913293762</v>
      </c>
      <c r="O56" s="72"/>
    </row>
    <row r="57" spans="1:15" hidden="1" x14ac:dyDescent="0.25">
      <c r="A57" s="141"/>
      <c r="B57" s="64" t="s">
        <v>86</v>
      </c>
      <c r="C57" s="1">
        <f>8*8</f>
        <v>64</v>
      </c>
      <c r="D57" s="62">
        <f t="shared" si="29"/>
        <v>0</v>
      </c>
      <c r="E57" s="1">
        <v>0</v>
      </c>
      <c r="F57" s="2">
        <f t="shared" si="30"/>
        <v>0</v>
      </c>
      <c r="G57" s="1">
        <v>0</v>
      </c>
      <c r="H57" s="2">
        <f t="shared" si="31"/>
        <v>1.5625</v>
      </c>
      <c r="I57" s="1">
        <v>1</v>
      </c>
      <c r="J57" s="2">
        <f t="shared" si="32"/>
        <v>0.46875</v>
      </c>
      <c r="K57" s="1">
        <f t="shared" si="33"/>
        <v>1</v>
      </c>
      <c r="L57" s="3">
        <f t="shared" si="34"/>
        <v>1.5625</v>
      </c>
      <c r="M57" s="9">
        <f t="shared" si="35"/>
        <v>15625</v>
      </c>
      <c r="N57" s="25">
        <f t="shared" si="36"/>
        <v>3.6538746940614555</v>
      </c>
      <c r="O57" s="72"/>
    </row>
    <row r="58" spans="1:15" hidden="1" x14ac:dyDescent="0.25">
      <c r="A58" s="141"/>
      <c r="B58" s="64" t="s">
        <v>77</v>
      </c>
      <c r="C58" s="1">
        <f>90*8</f>
        <v>720</v>
      </c>
      <c r="D58" s="62">
        <f t="shared" si="29"/>
        <v>0</v>
      </c>
      <c r="E58" s="1">
        <v>0</v>
      </c>
      <c r="F58" s="2">
        <f t="shared" si="30"/>
        <v>0</v>
      </c>
      <c r="G58" s="1">
        <v>0</v>
      </c>
      <c r="H58" s="2">
        <f t="shared" si="31"/>
        <v>1.5277777777777777</v>
      </c>
      <c r="I58" s="1">
        <v>11</v>
      </c>
      <c r="J58" s="2">
        <f t="shared" si="32"/>
        <v>0.45833333333333326</v>
      </c>
      <c r="K58" s="1">
        <f t="shared" si="33"/>
        <v>11</v>
      </c>
      <c r="L58" s="3">
        <f t="shared" si="34"/>
        <v>1.5277777777777777</v>
      </c>
      <c r="M58" s="9">
        <f t="shared" si="35"/>
        <v>15277.777777777777</v>
      </c>
      <c r="N58" s="25">
        <f t="shared" si="36"/>
        <v>3.6628131269186683</v>
      </c>
      <c r="O58" s="72"/>
    </row>
    <row r="59" spans="1:15" hidden="1" x14ac:dyDescent="0.25">
      <c r="A59" s="141"/>
      <c r="B59" s="64" t="s">
        <v>91</v>
      </c>
      <c r="C59" s="1">
        <f>80*8</f>
        <v>640</v>
      </c>
      <c r="D59" s="62">
        <f t="shared" si="29"/>
        <v>0</v>
      </c>
      <c r="E59" s="1">
        <v>0</v>
      </c>
      <c r="F59" s="2">
        <f t="shared" si="30"/>
        <v>0</v>
      </c>
      <c r="G59" s="1">
        <v>0</v>
      </c>
      <c r="H59" s="2">
        <f t="shared" si="31"/>
        <v>1.40625</v>
      </c>
      <c r="I59" s="1">
        <v>9</v>
      </c>
      <c r="J59" s="2">
        <f t="shared" si="32"/>
        <v>0.421875</v>
      </c>
      <c r="K59" s="1">
        <f t="shared" si="33"/>
        <v>9</v>
      </c>
      <c r="L59" s="3">
        <f t="shared" si="34"/>
        <v>1.40625</v>
      </c>
      <c r="M59" s="9">
        <f t="shared" si="35"/>
        <v>14062.5</v>
      </c>
      <c r="N59" s="25">
        <f t="shared" si="36"/>
        <v>3.6955383928470411</v>
      </c>
      <c r="O59" s="72"/>
    </row>
    <row r="60" spans="1:15" hidden="1" x14ac:dyDescent="0.25">
      <c r="A60" s="141"/>
      <c r="B60" s="64" t="s">
        <v>92</v>
      </c>
      <c r="C60" s="1">
        <f>16*8</f>
        <v>128</v>
      </c>
      <c r="D60" s="62">
        <f>E60/C60*100</f>
        <v>0</v>
      </c>
      <c r="E60" s="1">
        <v>0</v>
      </c>
      <c r="F60" s="2">
        <f>+G60/C60*100</f>
        <v>0</v>
      </c>
      <c r="G60" s="1">
        <v>0</v>
      </c>
      <c r="H60" s="2">
        <f>+I60/C60*100</f>
        <v>0</v>
      </c>
      <c r="I60" s="1">
        <v>0</v>
      </c>
      <c r="J60" s="2">
        <f>(1*D60)+(0.65*F60)+(0.3*H60)</f>
        <v>0</v>
      </c>
      <c r="K60" s="1">
        <f t="shared" si="33"/>
        <v>0</v>
      </c>
      <c r="L60" s="3">
        <f>K60/C60*100</f>
        <v>0</v>
      </c>
      <c r="M60" s="9">
        <f>L60*10000</f>
        <v>0</v>
      </c>
      <c r="N60" s="25" t="e">
        <f>(NORMSINV(1-M60/1000000))+1.5</f>
        <v>#NUM!</v>
      </c>
      <c r="O60" s="72"/>
    </row>
    <row r="61" spans="1:15" hidden="1" x14ac:dyDescent="0.25">
      <c r="A61" s="141"/>
      <c r="B61" s="64" t="s">
        <v>88</v>
      </c>
      <c r="C61" s="1">
        <f>42*8</f>
        <v>336</v>
      </c>
      <c r="D61" s="62">
        <f>E61/C61*100</f>
        <v>0</v>
      </c>
      <c r="E61" s="1">
        <v>0</v>
      </c>
      <c r="F61" s="2">
        <f>+G61/C61*100</f>
        <v>0</v>
      </c>
      <c r="G61" s="1">
        <v>0</v>
      </c>
      <c r="H61" s="2">
        <f>+I61/C61*100</f>
        <v>1.1904761904761905</v>
      </c>
      <c r="I61" s="1">
        <v>4</v>
      </c>
      <c r="J61" s="2">
        <f>(1*D61)+(0.65*F61)+(0.3*H61)</f>
        <v>0.35714285714285715</v>
      </c>
      <c r="K61" s="1">
        <f t="shared" si="33"/>
        <v>4</v>
      </c>
      <c r="L61" s="3">
        <f>K61/C61*100</f>
        <v>1.1904761904761905</v>
      </c>
      <c r="M61" s="9">
        <f>L61*10000</f>
        <v>11904.761904761905</v>
      </c>
      <c r="N61" s="25">
        <f>(NORMSINV(1-M61/1000000))+1.5</f>
        <v>3.7601889913293762</v>
      </c>
      <c r="O61" s="72"/>
    </row>
    <row r="62" spans="1:15" hidden="1" x14ac:dyDescent="0.25">
      <c r="A62" s="141"/>
      <c r="B62" s="64" t="s">
        <v>93</v>
      </c>
      <c r="C62" s="1">
        <f>26*8</f>
        <v>208</v>
      </c>
      <c r="D62" s="62">
        <f t="shared" si="29"/>
        <v>0</v>
      </c>
      <c r="E62" s="1">
        <v>0</v>
      </c>
      <c r="F62" s="2">
        <f t="shared" si="30"/>
        <v>0</v>
      </c>
      <c r="G62" s="1">
        <v>0</v>
      </c>
      <c r="H62" s="2">
        <f t="shared" si="31"/>
        <v>2.4038461538461542</v>
      </c>
      <c r="I62" s="1">
        <v>5</v>
      </c>
      <c r="J62" s="2">
        <f t="shared" si="32"/>
        <v>0.72115384615384626</v>
      </c>
      <c r="K62" s="1">
        <f t="shared" si="33"/>
        <v>5</v>
      </c>
      <c r="L62" s="3">
        <f t="shared" si="34"/>
        <v>2.4038461538461542</v>
      </c>
      <c r="M62" s="9">
        <f t="shared" si="35"/>
        <v>24038.461538461543</v>
      </c>
      <c r="N62" s="25">
        <f t="shared" si="36"/>
        <v>3.4766878672442765</v>
      </c>
      <c r="O62" s="72"/>
    </row>
    <row r="63" spans="1:15" ht="15.75" hidden="1" thickBot="1" x14ac:dyDescent="0.3">
      <c r="A63" s="143"/>
      <c r="B63" s="65" t="s">
        <v>18</v>
      </c>
      <c r="C63" s="10">
        <f>SUM(C56:C62)</f>
        <v>2600</v>
      </c>
      <c r="D63" s="11">
        <f t="shared" si="29"/>
        <v>0</v>
      </c>
      <c r="E63" s="10">
        <f>SUM(E56:E62)</f>
        <v>0</v>
      </c>
      <c r="F63" s="11">
        <f t="shared" si="30"/>
        <v>0</v>
      </c>
      <c r="G63" s="10">
        <f>SUM(G56:G62)</f>
        <v>0</v>
      </c>
      <c r="H63" s="73">
        <f t="shared" si="31"/>
        <v>1.3846153846153846</v>
      </c>
      <c r="I63" s="10">
        <f>SUM(I56:I62)</f>
        <v>36</v>
      </c>
      <c r="J63" s="11">
        <f t="shared" si="32"/>
        <v>0.41538461538461535</v>
      </c>
      <c r="K63" s="10">
        <f>SUM(K56:K62)</f>
        <v>36</v>
      </c>
      <c r="L63" s="12">
        <f t="shared" si="34"/>
        <v>1.3846153846153846</v>
      </c>
      <c r="M63" s="15">
        <f t="shared" si="35"/>
        <v>13846.153846153846</v>
      </c>
      <c r="N63" s="13">
        <f t="shared" si="36"/>
        <v>3.7016179388024595</v>
      </c>
      <c r="O63" s="14"/>
    </row>
    <row r="64" spans="1:15" hidden="1" x14ac:dyDescent="0.25">
      <c r="A64" s="141" t="s">
        <v>90</v>
      </c>
      <c r="B64" s="64" t="s">
        <v>60</v>
      </c>
      <c r="C64" s="1">
        <f>54*8</f>
        <v>432</v>
      </c>
      <c r="D64" s="62">
        <f t="shared" ref="D64:D83" si="37">E64/C64*100</f>
        <v>0</v>
      </c>
      <c r="E64" s="1">
        <v>0</v>
      </c>
      <c r="F64" s="2">
        <f t="shared" ref="F64:F83" si="38">+G64/C64*100</f>
        <v>0</v>
      </c>
      <c r="G64" s="1">
        <v>0</v>
      </c>
      <c r="H64" s="2">
        <f t="shared" ref="H64:H83" si="39">+I64/C64*100</f>
        <v>1.1574074074074074</v>
      </c>
      <c r="I64" s="1">
        <v>5</v>
      </c>
      <c r="J64" s="2">
        <f t="shared" ref="J64:J83" si="40">(1*D64)+(0.65*F64)+(0.3*H64)</f>
        <v>0.34722222222222221</v>
      </c>
      <c r="K64" s="1">
        <f>+E64+G64+I64</f>
        <v>5</v>
      </c>
      <c r="L64" s="3">
        <f t="shared" ref="L64:L83" si="41">K64/C64*100</f>
        <v>1.1574074074074074</v>
      </c>
      <c r="M64" s="9">
        <f t="shared" ref="M64:M83" si="42">L64*10000</f>
        <v>11574.074074074075</v>
      </c>
      <c r="N64" s="25">
        <f t="shared" ref="N64:N83" si="43">(NORMSINV(1-M64/1000000))+1.5</f>
        <v>3.7709806698803754</v>
      </c>
      <c r="O64" s="72"/>
    </row>
    <row r="65" spans="1:15" hidden="1" x14ac:dyDescent="0.25">
      <c r="A65" s="141"/>
      <c r="B65" s="64" t="s">
        <v>91</v>
      </c>
      <c r="C65" s="1">
        <f>48*8</f>
        <v>384</v>
      </c>
      <c r="D65" s="62">
        <f t="shared" si="37"/>
        <v>0</v>
      </c>
      <c r="E65" s="1">
        <v>0</v>
      </c>
      <c r="F65" s="2">
        <f t="shared" si="38"/>
        <v>0</v>
      </c>
      <c r="G65" s="1">
        <v>0</v>
      </c>
      <c r="H65" s="2">
        <f t="shared" si="39"/>
        <v>1.5625</v>
      </c>
      <c r="I65" s="1">
        <v>6</v>
      </c>
      <c r="J65" s="2">
        <f t="shared" si="40"/>
        <v>0.46875</v>
      </c>
      <c r="K65" s="1">
        <f>+E65+G65+I65</f>
        <v>6</v>
      </c>
      <c r="L65" s="3">
        <f t="shared" si="41"/>
        <v>1.5625</v>
      </c>
      <c r="M65" s="9">
        <f t="shared" si="42"/>
        <v>15625</v>
      </c>
      <c r="N65" s="25">
        <f t="shared" si="43"/>
        <v>3.6538746940614555</v>
      </c>
      <c r="O65" s="72"/>
    </row>
    <row r="66" spans="1:15" hidden="1" x14ac:dyDescent="0.25">
      <c r="A66" s="141"/>
      <c r="B66" s="64" t="s">
        <v>92</v>
      </c>
      <c r="C66" s="1">
        <f>136*8</f>
        <v>1088</v>
      </c>
      <c r="D66" s="62">
        <f t="shared" si="37"/>
        <v>0</v>
      </c>
      <c r="E66" s="1">
        <v>0</v>
      </c>
      <c r="F66" s="2">
        <f t="shared" si="38"/>
        <v>0</v>
      </c>
      <c r="G66" s="1">
        <v>0</v>
      </c>
      <c r="H66" s="2">
        <f t="shared" si="39"/>
        <v>1.5625</v>
      </c>
      <c r="I66" s="1">
        <v>17</v>
      </c>
      <c r="J66" s="2">
        <f t="shared" si="40"/>
        <v>0.46875</v>
      </c>
      <c r="K66" s="1">
        <f>+E66+G66+I66</f>
        <v>17</v>
      </c>
      <c r="L66" s="3">
        <f t="shared" si="41"/>
        <v>1.5625</v>
      </c>
      <c r="M66" s="9">
        <f t="shared" si="42"/>
        <v>15625</v>
      </c>
      <c r="N66" s="25">
        <f t="shared" si="43"/>
        <v>3.6538746940614555</v>
      </c>
      <c r="O66" s="72"/>
    </row>
    <row r="67" spans="1:15" hidden="1" x14ac:dyDescent="0.25">
      <c r="A67" s="141"/>
      <c r="B67" s="64" t="s">
        <v>93</v>
      </c>
      <c r="C67" s="1">
        <f>26*8</f>
        <v>208</v>
      </c>
      <c r="D67" s="62">
        <f t="shared" si="37"/>
        <v>0</v>
      </c>
      <c r="E67" s="1">
        <v>0</v>
      </c>
      <c r="F67" s="2">
        <f t="shared" si="38"/>
        <v>0</v>
      </c>
      <c r="G67" s="1">
        <v>0</v>
      </c>
      <c r="H67" s="2">
        <f t="shared" si="39"/>
        <v>3.8461538461538463</v>
      </c>
      <c r="I67" s="1">
        <v>8</v>
      </c>
      <c r="J67" s="2">
        <f t="shared" si="40"/>
        <v>1.1538461538461537</v>
      </c>
      <c r="K67" s="1">
        <f>+E67+G67+I67</f>
        <v>8</v>
      </c>
      <c r="L67" s="3">
        <f t="shared" si="41"/>
        <v>3.8461538461538463</v>
      </c>
      <c r="M67" s="9">
        <f t="shared" si="42"/>
        <v>38461.538461538461</v>
      </c>
      <c r="N67" s="25">
        <f t="shared" si="43"/>
        <v>3.2688250385187061</v>
      </c>
      <c r="O67" s="72"/>
    </row>
    <row r="68" spans="1:15" ht="15.75" hidden="1" thickBot="1" x14ac:dyDescent="0.3">
      <c r="A68" s="143"/>
      <c r="B68" s="65" t="s">
        <v>18</v>
      </c>
      <c r="C68" s="10">
        <f>SUM(C64:C67)</f>
        <v>2112</v>
      </c>
      <c r="D68" s="11">
        <f t="shared" si="37"/>
        <v>0</v>
      </c>
      <c r="E68" s="10">
        <f>SUM(E64:E67)</f>
        <v>0</v>
      </c>
      <c r="F68" s="11">
        <f t="shared" si="38"/>
        <v>0</v>
      </c>
      <c r="G68" s="10">
        <f>SUM(G64:G67)</f>
        <v>0</v>
      </c>
      <c r="H68" s="73">
        <f t="shared" si="39"/>
        <v>1.7045454545454544</v>
      </c>
      <c r="I68" s="10">
        <f>SUM(I64:I67)</f>
        <v>36</v>
      </c>
      <c r="J68" s="11">
        <f t="shared" si="40"/>
        <v>0.51136363636363624</v>
      </c>
      <c r="K68" s="10">
        <f>SUM(K64:K67)</f>
        <v>36</v>
      </c>
      <c r="L68" s="12">
        <f t="shared" si="41"/>
        <v>1.7045454545454544</v>
      </c>
      <c r="M68" s="15">
        <f t="shared" si="42"/>
        <v>17045.454545454544</v>
      </c>
      <c r="N68" s="13">
        <f t="shared" si="43"/>
        <v>3.618994768287743</v>
      </c>
      <c r="O68" s="14"/>
    </row>
    <row r="69" spans="1:15" hidden="1" x14ac:dyDescent="0.25">
      <c r="A69" s="141" t="s">
        <v>94</v>
      </c>
      <c r="B69" s="64" t="s">
        <v>95</v>
      </c>
      <c r="C69" s="1">
        <f>46*8</f>
        <v>368</v>
      </c>
      <c r="D69" s="62">
        <f t="shared" si="37"/>
        <v>0</v>
      </c>
      <c r="E69" s="1">
        <v>0</v>
      </c>
      <c r="F69" s="2">
        <f t="shared" si="38"/>
        <v>0</v>
      </c>
      <c r="G69" s="1">
        <v>0</v>
      </c>
      <c r="H69" s="2">
        <f t="shared" si="39"/>
        <v>1.0869565217391304</v>
      </c>
      <c r="I69" s="1">
        <v>4</v>
      </c>
      <c r="J69" s="2">
        <f t="shared" si="40"/>
        <v>0.32608695652173908</v>
      </c>
      <c r="K69" s="1">
        <f>+E69+G69+I69</f>
        <v>4</v>
      </c>
      <c r="L69" s="3">
        <f t="shared" si="41"/>
        <v>1.0869565217391304</v>
      </c>
      <c r="M69" s="9">
        <f t="shared" si="42"/>
        <v>10869.565217391304</v>
      </c>
      <c r="N69" s="25">
        <f t="shared" si="43"/>
        <v>3.7948952092430948</v>
      </c>
      <c r="O69" s="72"/>
    </row>
    <row r="70" spans="1:15" hidden="1" x14ac:dyDescent="0.25">
      <c r="A70" s="141"/>
      <c r="B70" s="64" t="s">
        <v>102</v>
      </c>
      <c r="C70" s="1">
        <f>15*8</f>
        <v>120</v>
      </c>
      <c r="D70" s="62">
        <f t="shared" si="37"/>
        <v>0</v>
      </c>
      <c r="E70" s="1">
        <v>0</v>
      </c>
      <c r="F70" s="2">
        <f t="shared" si="38"/>
        <v>0</v>
      </c>
      <c r="G70" s="1">
        <v>0</v>
      </c>
      <c r="H70" s="2">
        <f t="shared" si="39"/>
        <v>0</v>
      </c>
      <c r="I70" s="1">
        <v>0</v>
      </c>
      <c r="J70" s="2">
        <f t="shared" si="40"/>
        <v>0</v>
      </c>
      <c r="K70" s="1">
        <f>+E70+G70+I70</f>
        <v>0</v>
      </c>
      <c r="L70" s="3">
        <f t="shared" si="41"/>
        <v>0</v>
      </c>
      <c r="M70" s="9">
        <f t="shared" si="42"/>
        <v>0</v>
      </c>
      <c r="N70" s="25" t="e">
        <f t="shared" si="43"/>
        <v>#NUM!</v>
      </c>
      <c r="O70" s="72"/>
    </row>
    <row r="71" spans="1:15" hidden="1" x14ac:dyDescent="0.25">
      <c r="A71" s="141"/>
      <c r="B71" s="64" t="s">
        <v>96</v>
      </c>
      <c r="C71" s="1">
        <f>32*8</f>
        <v>256</v>
      </c>
      <c r="D71" s="62">
        <f t="shared" si="37"/>
        <v>0</v>
      </c>
      <c r="E71" s="1">
        <v>0</v>
      </c>
      <c r="F71" s="2">
        <f t="shared" si="38"/>
        <v>0</v>
      </c>
      <c r="G71" s="1">
        <v>0</v>
      </c>
      <c r="H71" s="2">
        <f t="shared" si="39"/>
        <v>1.953125</v>
      </c>
      <c r="I71" s="1">
        <v>5</v>
      </c>
      <c r="J71" s="2">
        <f t="shared" si="40"/>
        <v>0.5859375</v>
      </c>
      <c r="K71" s="1">
        <f>+E71+G71+I71</f>
        <v>5</v>
      </c>
      <c r="L71" s="3">
        <f t="shared" si="41"/>
        <v>1.953125</v>
      </c>
      <c r="M71" s="9">
        <f t="shared" si="42"/>
        <v>19531.25</v>
      </c>
      <c r="N71" s="25">
        <f t="shared" si="43"/>
        <v>3.5635278983162442</v>
      </c>
      <c r="O71" s="72"/>
    </row>
    <row r="72" spans="1:15" hidden="1" x14ac:dyDescent="0.25">
      <c r="A72" s="141"/>
      <c r="B72" s="64" t="s">
        <v>92</v>
      </c>
      <c r="C72" s="1">
        <f>48*8</f>
        <v>384</v>
      </c>
      <c r="D72" s="62">
        <f t="shared" si="37"/>
        <v>0</v>
      </c>
      <c r="E72" s="1">
        <v>0</v>
      </c>
      <c r="F72" s="2">
        <f t="shared" si="38"/>
        <v>0</v>
      </c>
      <c r="G72" s="1">
        <v>0</v>
      </c>
      <c r="H72" s="2">
        <f t="shared" si="39"/>
        <v>0.78125</v>
      </c>
      <c r="I72" s="1">
        <v>3</v>
      </c>
      <c r="J72" s="2">
        <f t="shared" si="40"/>
        <v>0.234375</v>
      </c>
      <c r="K72" s="1">
        <f>+E72+G72+I72</f>
        <v>3</v>
      </c>
      <c r="L72" s="3">
        <f t="shared" si="41"/>
        <v>0.78125</v>
      </c>
      <c r="M72" s="9">
        <f t="shared" si="42"/>
        <v>7812.5</v>
      </c>
      <c r="N72" s="25">
        <f t="shared" si="43"/>
        <v>3.9175590162365048</v>
      </c>
      <c r="O72" s="72"/>
    </row>
    <row r="73" spans="1:15" ht="15.75" hidden="1" thickBot="1" x14ac:dyDescent="0.3">
      <c r="A73" s="143"/>
      <c r="B73" s="65" t="s">
        <v>18</v>
      </c>
      <c r="C73" s="10">
        <f>SUM(C69:C72)</f>
        <v>1128</v>
      </c>
      <c r="D73" s="11">
        <f t="shared" si="37"/>
        <v>0</v>
      </c>
      <c r="E73" s="10">
        <f>SUM(E69:E72)</f>
        <v>0</v>
      </c>
      <c r="F73" s="11">
        <f t="shared" si="38"/>
        <v>0</v>
      </c>
      <c r="G73" s="10">
        <f>SUM(G69:G72)</f>
        <v>0</v>
      </c>
      <c r="H73" s="73">
        <f t="shared" si="39"/>
        <v>1.0638297872340425</v>
      </c>
      <c r="I73" s="10">
        <f>SUM(I69:I72)</f>
        <v>12</v>
      </c>
      <c r="J73" s="11">
        <f t="shared" si="40"/>
        <v>0.31914893617021273</v>
      </c>
      <c r="K73" s="10">
        <f>SUM(K69:K72)</f>
        <v>12</v>
      </c>
      <c r="L73" s="12">
        <f t="shared" si="41"/>
        <v>1.0638297872340425</v>
      </c>
      <c r="M73" s="15">
        <f t="shared" si="42"/>
        <v>10638.297872340425</v>
      </c>
      <c r="N73" s="13">
        <f t="shared" si="43"/>
        <v>3.8030399445897807</v>
      </c>
      <c r="O73" s="14"/>
    </row>
    <row r="74" spans="1:15" hidden="1" x14ac:dyDescent="0.25">
      <c r="A74" s="141" t="s">
        <v>103</v>
      </c>
      <c r="B74" s="64" t="s">
        <v>95</v>
      </c>
      <c r="C74" s="1">
        <f>70*8</f>
        <v>560</v>
      </c>
      <c r="D74" s="62">
        <f t="shared" si="37"/>
        <v>0</v>
      </c>
      <c r="E74" s="1">
        <v>0</v>
      </c>
      <c r="F74" s="2">
        <f t="shared" si="38"/>
        <v>0</v>
      </c>
      <c r="G74" s="1">
        <v>0</v>
      </c>
      <c r="H74" s="2">
        <f t="shared" si="39"/>
        <v>1.0714285714285714</v>
      </c>
      <c r="I74" s="1">
        <v>6</v>
      </c>
      <c r="J74" s="2">
        <f t="shared" si="40"/>
        <v>0.3214285714285714</v>
      </c>
      <c r="K74" s="1">
        <f>+E74+G74+I74</f>
        <v>6</v>
      </c>
      <c r="L74" s="3">
        <f t="shared" si="41"/>
        <v>1.0714285714285714</v>
      </c>
      <c r="M74" s="9">
        <f t="shared" si="42"/>
        <v>10714.285714285714</v>
      </c>
      <c r="N74" s="25">
        <f t="shared" si="43"/>
        <v>3.8003469557278784</v>
      </c>
      <c r="O74" s="72"/>
    </row>
    <row r="75" spans="1:15" hidden="1" x14ac:dyDescent="0.25">
      <c r="A75" s="141"/>
      <c r="B75" s="64" t="s">
        <v>102</v>
      </c>
      <c r="C75" s="1">
        <f>40*8</f>
        <v>320</v>
      </c>
      <c r="D75" s="62">
        <f t="shared" si="37"/>
        <v>0</v>
      </c>
      <c r="E75" s="1">
        <v>0</v>
      </c>
      <c r="F75" s="2">
        <f t="shared" si="38"/>
        <v>0</v>
      </c>
      <c r="G75" s="1">
        <v>0</v>
      </c>
      <c r="H75" s="2">
        <f t="shared" si="39"/>
        <v>1.5625</v>
      </c>
      <c r="I75" s="1">
        <v>5</v>
      </c>
      <c r="J75" s="2">
        <f t="shared" si="40"/>
        <v>0.46875</v>
      </c>
      <c r="K75" s="1">
        <f>+E75+G75+I75</f>
        <v>5</v>
      </c>
      <c r="L75" s="3">
        <f t="shared" si="41"/>
        <v>1.5625</v>
      </c>
      <c r="M75" s="9">
        <f t="shared" si="42"/>
        <v>15625</v>
      </c>
      <c r="N75" s="25">
        <f t="shared" si="43"/>
        <v>3.6538746940614555</v>
      </c>
      <c r="O75" s="72"/>
    </row>
    <row r="76" spans="1:15" hidden="1" x14ac:dyDescent="0.25">
      <c r="A76" s="141"/>
      <c r="B76" s="64" t="s">
        <v>105</v>
      </c>
      <c r="C76" s="1">
        <f>24*8</f>
        <v>192</v>
      </c>
      <c r="D76" s="62">
        <f t="shared" si="37"/>
        <v>0</v>
      </c>
      <c r="E76" s="1">
        <v>0</v>
      </c>
      <c r="F76" s="2">
        <f t="shared" si="38"/>
        <v>0</v>
      </c>
      <c r="G76" s="1">
        <v>0</v>
      </c>
      <c r="H76" s="2">
        <f t="shared" si="39"/>
        <v>1.5625</v>
      </c>
      <c r="I76" s="1">
        <v>3</v>
      </c>
      <c r="J76" s="2">
        <f t="shared" si="40"/>
        <v>0.46875</v>
      </c>
      <c r="K76" s="1">
        <f>+E76+G76+I76</f>
        <v>3</v>
      </c>
      <c r="L76" s="3">
        <f t="shared" si="41"/>
        <v>1.5625</v>
      </c>
      <c r="M76" s="9">
        <f t="shared" si="42"/>
        <v>15625</v>
      </c>
      <c r="N76" s="25">
        <f t="shared" si="43"/>
        <v>3.6538746940614555</v>
      </c>
      <c r="O76" s="72"/>
    </row>
    <row r="77" spans="1:15" hidden="1" x14ac:dyDescent="0.25">
      <c r="A77" s="141"/>
      <c r="B77" s="64" t="s">
        <v>96</v>
      </c>
      <c r="C77" s="1">
        <f>96*8</f>
        <v>768</v>
      </c>
      <c r="D77" s="62">
        <f t="shared" si="37"/>
        <v>0</v>
      </c>
      <c r="E77" s="1">
        <v>0</v>
      </c>
      <c r="F77" s="2">
        <f t="shared" si="38"/>
        <v>0</v>
      </c>
      <c r="G77" s="1">
        <v>0</v>
      </c>
      <c r="H77" s="2">
        <f t="shared" si="39"/>
        <v>1.6927083333333333</v>
      </c>
      <c r="I77" s="1">
        <v>13</v>
      </c>
      <c r="J77" s="2">
        <f t="shared" si="40"/>
        <v>0.5078125</v>
      </c>
      <c r="K77" s="1">
        <f>+E77+G77+I77</f>
        <v>13</v>
      </c>
      <c r="L77" s="3">
        <f t="shared" si="41"/>
        <v>1.6927083333333333</v>
      </c>
      <c r="M77" s="9">
        <f t="shared" si="42"/>
        <v>16927.083333333332</v>
      </c>
      <c r="N77" s="25">
        <f t="shared" si="43"/>
        <v>3.6218044040664892</v>
      </c>
      <c r="O77" s="72"/>
    </row>
    <row r="78" spans="1:15" ht="15.75" hidden="1" thickBot="1" x14ac:dyDescent="0.3">
      <c r="A78" s="143"/>
      <c r="B78" s="65" t="s">
        <v>18</v>
      </c>
      <c r="C78" s="10">
        <f>SUM(C74:C77)</f>
        <v>1840</v>
      </c>
      <c r="D78" s="11">
        <f t="shared" si="37"/>
        <v>0</v>
      </c>
      <c r="E78" s="10">
        <f>SUM(E74:E77)</f>
        <v>0</v>
      </c>
      <c r="F78" s="11">
        <f t="shared" si="38"/>
        <v>0</v>
      </c>
      <c r="G78" s="10">
        <f>SUM(G74:G77)</f>
        <v>0</v>
      </c>
      <c r="H78" s="73">
        <f t="shared" si="39"/>
        <v>1.4673913043478262</v>
      </c>
      <c r="I78" s="10">
        <f>SUM(I74:I77)</f>
        <v>27</v>
      </c>
      <c r="J78" s="11">
        <f t="shared" si="40"/>
        <v>0.44021739130434784</v>
      </c>
      <c r="K78" s="10">
        <f>SUM(K74:K77)</f>
        <v>27</v>
      </c>
      <c r="L78" s="12">
        <f t="shared" si="41"/>
        <v>1.4673913043478262</v>
      </c>
      <c r="M78" s="15">
        <f t="shared" si="42"/>
        <v>14673.913043478262</v>
      </c>
      <c r="N78" s="13">
        <f t="shared" si="43"/>
        <v>3.6787825471090718</v>
      </c>
      <c r="O78" s="14"/>
    </row>
    <row r="79" spans="1:15" hidden="1" x14ac:dyDescent="0.25">
      <c r="A79" s="141" t="s">
        <v>107</v>
      </c>
      <c r="B79" s="64" t="s">
        <v>95</v>
      </c>
      <c r="C79" s="1"/>
      <c r="D79" s="62" t="e">
        <f t="shared" si="37"/>
        <v>#DIV/0!</v>
      </c>
      <c r="E79" s="1">
        <v>0</v>
      </c>
      <c r="F79" s="2" t="e">
        <f t="shared" si="38"/>
        <v>#DIV/0!</v>
      </c>
      <c r="G79" s="1">
        <v>0</v>
      </c>
      <c r="H79" s="2" t="e">
        <f t="shared" si="39"/>
        <v>#DIV/0!</v>
      </c>
      <c r="I79" s="1"/>
      <c r="J79" s="2" t="e">
        <f t="shared" si="40"/>
        <v>#DIV/0!</v>
      </c>
      <c r="K79" s="1">
        <f>+E79+G79+I79</f>
        <v>0</v>
      </c>
      <c r="L79" s="3" t="e">
        <f t="shared" si="41"/>
        <v>#DIV/0!</v>
      </c>
      <c r="M79" s="9" t="e">
        <f t="shared" si="42"/>
        <v>#DIV/0!</v>
      </c>
      <c r="N79" s="25" t="e">
        <f t="shared" si="43"/>
        <v>#DIV/0!</v>
      </c>
      <c r="O79" s="169" t="s">
        <v>108</v>
      </c>
    </row>
    <row r="80" spans="1:15" hidden="1" x14ac:dyDescent="0.25">
      <c r="A80" s="141"/>
      <c r="B80" s="64" t="s">
        <v>102</v>
      </c>
      <c r="C80" s="1"/>
      <c r="D80" s="62" t="e">
        <f t="shared" si="37"/>
        <v>#DIV/0!</v>
      </c>
      <c r="E80" s="1">
        <v>0</v>
      </c>
      <c r="F80" s="2" t="e">
        <f t="shared" si="38"/>
        <v>#DIV/0!</v>
      </c>
      <c r="G80" s="1">
        <v>0</v>
      </c>
      <c r="H80" s="2" t="e">
        <f t="shared" si="39"/>
        <v>#DIV/0!</v>
      </c>
      <c r="I80" s="1"/>
      <c r="J80" s="2" t="e">
        <f t="shared" si="40"/>
        <v>#DIV/0!</v>
      </c>
      <c r="K80" s="1">
        <f>+E80+G80+I80</f>
        <v>0</v>
      </c>
      <c r="L80" s="3" t="e">
        <f t="shared" si="41"/>
        <v>#DIV/0!</v>
      </c>
      <c r="M80" s="9" t="e">
        <f t="shared" si="42"/>
        <v>#DIV/0!</v>
      </c>
      <c r="N80" s="25" t="e">
        <f t="shared" si="43"/>
        <v>#DIV/0!</v>
      </c>
      <c r="O80" s="170"/>
    </row>
    <row r="81" spans="1:15" hidden="1" x14ac:dyDescent="0.25">
      <c r="A81" s="141"/>
      <c r="B81" s="64" t="s">
        <v>105</v>
      </c>
      <c r="C81" s="1"/>
      <c r="D81" s="62" t="e">
        <f t="shared" si="37"/>
        <v>#DIV/0!</v>
      </c>
      <c r="E81" s="1">
        <v>0</v>
      </c>
      <c r="F81" s="2" t="e">
        <f t="shared" si="38"/>
        <v>#DIV/0!</v>
      </c>
      <c r="G81" s="1">
        <v>0</v>
      </c>
      <c r="H81" s="2" t="e">
        <f t="shared" si="39"/>
        <v>#DIV/0!</v>
      </c>
      <c r="I81" s="1"/>
      <c r="J81" s="2" t="e">
        <f t="shared" si="40"/>
        <v>#DIV/0!</v>
      </c>
      <c r="K81" s="1">
        <f>+E81+G81+I81</f>
        <v>0</v>
      </c>
      <c r="L81" s="3" t="e">
        <f t="shared" si="41"/>
        <v>#DIV/0!</v>
      </c>
      <c r="M81" s="9" t="e">
        <f t="shared" si="42"/>
        <v>#DIV/0!</v>
      </c>
      <c r="N81" s="25" t="e">
        <f t="shared" si="43"/>
        <v>#DIV/0!</v>
      </c>
      <c r="O81" s="170"/>
    </row>
    <row r="82" spans="1:15" hidden="1" x14ac:dyDescent="0.25">
      <c r="A82" s="141"/>
      <c r="B82" s="64" t="s">
        <v>96</v>
      </c>
      <c r="C82" s="1"/>
      <c r="D82" s="62" t="e">
        <f t="shared" si="37"/>
        <v>#DIV/0!</v>
      </c>
      <c r="E82" s="1">
        <v>0</v>
      </c>
      <c r="F82" s="2" t="e">
        <f t="shared" si="38"/>
        <v>#DIV/0!</v>
      </c>
      <c r="G82" s="1">
        <v>0</v>
      </c>
      <c r="H82" s="2" t="e">
        <f t="shared" si="39"/>
        <v>#DIV/0!</v>
      </c>
      <c r="I82" s="1"/>
      <c r="J82" s="2" t="e">
        <f t="shared" si="40"/>
        <v>#DIV/0!</v>
      </c>
      <c r="K82" s="1">
        <f>+E82+G82+I82</f>
        <v>0</v>
      </c>
      <c r="L82" s="3" t="e">
        <f t="shared" si="41"/>
        <v>#DIV/0!</v>
      </c>
      <c r="M82" s="9" t="e">
        <f t="shared" si="42"/>
        <v>#DIV/0!</v>
      </c>
      <c r="N82" s="25" t="e">
        <f t="shared" si="43"/>
        <v>#DIV/0!</v>
      </c>
      <c r="O82" s="170"/>
    </row>
    <row r="83" spans="1:15" ht="15.75" hidden="1" thickBot="1" x14ac:dyDescent="0.3">
      <c r="A83" s="143"/>
      <c r="B83" s="65" t="s">
        <v>18</v>
      </c>
      <c r="C83" s="10">
        <f>SUM(C79:C82)</f>
        <v>0</v>
      </c>
      <c r="D83" s="11" t="e">
        <f t="shared" si="37"/>
        <v>#DIV/0!</v>
      </c>
      <c r="E83" s="10">
        <f>SUM(E79:E82)</f>
        <v>0</v>
      </c>
      <c r="F83" s="11" t="e">
        <f t="shared" si="38"/>
        <v>#DIV/0!</v>
      </c>
      <c r="G83" s="10">
        <f>SUM(G79:G82)</f>
        <v>0</v>
      </c>
      <c r="H83" s="73" t="e">
        <f t="shared" si="39"/>
        <v>#DIV/0!</v>
      </c>
      <c r="I83" s="10">
        <f>SUM(I79:I82)</f>
        <v>0</v>
      </c>
      <c r="J83" s="11" t="e">
        <f t="shared" si="40"/>
        <v>#DIV/0!</v>
      </c>
      <c r="K83" s="10">
        <f>SUM(K79:K82)</f>
        <v>0</v>
      </c>
      <c r="L83" s="12" t="e">
        <f t="shared" si="41"/>
        <v>#DIV/0!</v>
      </c>
      <c r="M83" s="15" t="e">
        <f t="shared" si="42"/>
        <v>#DIV/0!</v>
      </c>
      <c r="N83" s="13" t="e">
        <f t="shared" si="43"/>
        <v>#DIV/0!</v>
      </c>
      <c r="O83" s="171"/>
    </row>
    <row r="84" spans="1:15" hidden="1" x14ac:dyDescent="0.25">
      <c r="A84" s="141" t="s">
        <v>109</v>
      </c>
      <c r="B84" s="64" t="s">
        <v>95</v>
      </c>
      <c r="C84" s="1">
        <f>38*8</f>
        <v>304</v>
      </c>
      <c r="D84" s="62">
        <f t="shared" ref="D84:D89" si="44">E84/C84*100</f>
        <v>0</v>
      </c>
      <c r="E84" s="1">
        <v>0</v>
      </c>
      <c r="F84" s="2">
        <f t="shared" ref="F84:F89" si="45">+G84/C84*100</f>
        <v>0</v>
      </c>
      <c r="G84" s="1">
        <v>0</v>
      </c>
      <c r="H84" s="2">
        <f t="shared" ref="H84:H89" si="46">+I84/C84*100</f>
        <v>0.98684210526315785</v>
      </c>
      <c r="I84" s="1">
        <v>3</v>
      </c>
      <c r="J84" s="2">
        <f t="shared" ref="J84:J89" si="47">(1*D84)+(0.65*F84)+(0.3*H84)</f>
        <v>0.29605263157894735</v>
      </c>
      <c r="K84" s="1">
        <f>+E84+G84+I84</f>
        <v>3</v>
      </c>
      <c r="L84" s="3">
        <f t="shared" ref="L84:L89" si="48">K84/C84*100</f>
        <v>0.98684210526315785</v>
      </c>
      <c r="M84" s="9">
        <f t="shared" ref="M84:M89" si="49">L84*10000</f>
        <v>9868.4210526315783</v>
      </c>
      <c r="N84" s="25">
        <f t="shared" ref="N84:N89" si="50">(NORMSINV(1-M84/1000000))+1.5</f>
        <v>3.8313133629629381</v>
      </c>
      <c r="O84" s="72"/>
    </row>
    <row r="85" spans="1:15" hidden="1" x14ac:dyDescent="0.25">
      <c r="A85" s="141"/>
      <c r="B85" s="64" t="s">
        <v>111</v>
      </c>
      <c r="C85" s="1">
        <f>27*8</f>
        <v>216</v>
      </c>
      <c r="D85" s="62">
        <f t="shared" si="44"/>
        <v>0</v>
      </c>
      <c r="E85" s="1">
        <v>0</v>
      </c>
      <c r="F85" s="2">
        <f t="shared" si="45"/>
        <v>0</v>
      </c>
      <c r="G85" s="1">
        <v>0</v>
      </c>
      <c r="H85" s="2">
        <f t="shared" si="46"/>
        <v>1.3888888888888888</v>
      </c>
      <c r="I85" s="1">
        <v>3</v>
      </c>
      <c r="J85" s="2">
        <f t="shared" si="47"/>
        <v>0.41666666666666663</v>
      </c>
      <c r="K85" s="1">
        <f>+E85+G85+I85</f>
        <v>3</v>
      </c>
      <c r="L85" s="3">
        <f t="shared" si="48"/>
        <v>1.3888888888888888</v>
      </c>
      <c r="M85" s="9">
        <f t="shared" si="49"/>
        <v>13888.888888888889</v>
      </c>
      <c r="N85" s="25">
        <f t="shared" si="50"/>
        <v>3.7004105812100336</v>
      </c>
      <c r="O85" s="72"/>
    </row>
    <row r="86" spans="1:15" hidden="1" x14ac:dyDescent="0.25">
      <c r="A86" s="141"/>
      <c r="B86" s="64" t="s">
        <v>105</v>
      </c>
      <c r="C86" s="1">
        <f>14*8</f>
        <v>112</v>
      </c>
      <c r="D86" s="62">
        <f t="shared" si="44"/>
        <v>0</v>
      </c>
      <c r="E86" s="1">
        <v>0</v>
      </c>
      <c r="F86" s="2">
        <f t="shared" si="45"/>
        <v>0</v>
      </c>
      <c r="G86" s="1">
        <v>0</v>
      </c>
      <c r="H86" s="2">
        <f t="shared" si="46"/>
        <v>2.6785714285714284</v>
      </c>
      <c r="I86" s="1">
        <v>3</v>
      </c>
      <c r="J86" s="2">
        <f t="shared" si="47"/>
        <v>0.80357142857142849</v>
      </c>
      <c r="K86" s="1">
        <f>+E86+G86+I86</f>
        <v>3</v>
      </c>
      <c r="L86" s="3">
        <f t="shared" si="48"/>
        <v>2.6785714285714284</v>
      </c>
      <c r="M86" s="9">
        <f t="shared" si="49"/>
        <v>26785.714285714283</v>
      </c>
      <c r="N86" s="25">
        <f t="shared" si="50"/>
        <v>3.4302858560575813</v>
      </c>
      <c r="O86" s="72"/>
    </row>
    <row r="87" spans="1:15" hidden="1" x14ac:dyDescent="0.25">
      <c r="A87" s="141"/>
      <c r="B87" s="64" t="s">
        <v>96</v>
      </c>
      <c r="C87" s="1">
        <f>85*8</f>
        <v>680</v>
      </c>
      <c r="D87" s="62">
        <f>E87/C87*100</f>
        <v>0</v>
      </c>
      <c r="E87" s="1">
        <v>0</v>
      </c>
      <c r="F87" s="2">
        <f>+G87/C87*100</f>
        <v>0</v>
      </c>
      <c r="G87" s="1">
        <v>0</v>
      </c>
      <c r="H87" s="2">
        <f>+I87/C87*100</f>
        <v>1.4705882352941175</v>
      </c>
      <c r="I87" s="1">
        <v>10</v>
      </c>
      <c r="J87" s="2">
        <f>(1*D87)+(0.65*F87)+(0.3*H87)</f>
        <v>0.44117647058823523</v>
      </c>
      <c r="K87" s="1">
        <f>+E87+G87+I87</f>
        <v>10</v>
      </c>
      <c r="L87" s="3">
        <f>K87/C87*100</f>
        <v>1.4705882352941175</v>
      </c>
      <c r="M87" s="9">
        <f>L87*10000</f>
        <v>14705.882352941175</v>
      </c>
      <c r="N87" s="25">
        <f>(NORMSINV(1-M87/1000000))+1.5</f>
        <v>3.6779230690821856</v>
      </c>
      <c r="O87" s="72"/>
    </row>
    <row r="88" spans="1:15" hidden="1" x14ac:dyDescent="0.25">
      <c r="A88" s="141"/>
      <c r="B88" s="64" t="s">
        <v>112</v>
      </c>
      <c r="C88" s="1">
        <f>8*8</f>
        <v>64</v>
      </c>
      <c r="D88" s="62">
        <f t="shared" si="44"/>
        <v>0</v>
      </c>
      <c r="E88" s="1">
        <v>0</v>
      </c>
      <c r="F88" s="2">
        <f t="shared" si="45"/>
        <v>0</v>
      </c>
      <c r="G88" s="1">
        <v>0</v>
      </c>
      <c r="H88" s="2">
        <f t="shared" si="46"/>
        <v>0</v>
      </c>
      <c r="I88" s="1">
        <v>0</v>
      </c>
      <c r="J88" s="2">
        <f t="shared" si="47"/>
        <v>0</v>
      </c>
      <c r="K88" s="1">
        <f>+E88+G88+I88</f>
        <v>0</v>
      </c>
      <c r="L88" s="3">
        <f t="shared" si="48"/>
        <v>0</v>
      </c>
      <c r="M88" s="9">
        <f t="shared" si="49"/>
        <v>0</v>
      </c>
      <c r="N88" s="25" t="e">
        <f t="shared" si="50"/>
        <v>#NUM!</v>
      </c>
      <c r="O88" s="72"/>
    </row>
    <row r="89" spans="1:15" ht="15.75" hidden="1" thickBot="1" x14ac:dyDescent="0.3">
      <c r="A89" s="143"/>
      <c r="B89" s="65" t="s">
        <v>18</v>
      </c>
      <c r="C89" s="10">
        <f>SUM(C84:C88)</f>
        <v>1376</v>
      </c>
      <c r="D89" s="11">
        <f t="shared" si="44"/>
        <v>0</v>
      </c>
      <c r="E89" s="10">
        <f>SUM(E84:E88)</f>
        <v>0</v>
      </c>
      <c r="F89" s="11">
        <f t="shared" si="45"/>
        <v>0</v>
      </c>
      <c r="G89" s="10">
        <f>SUM(G84:G88)</f>
        <v>0</v>
      </c>
      <c r="H89" s="73">
        <f t="shared" si="46"/>
        <v>1.3808139534883721</v>
      </c>
      <c r="I89" s="10">
        <f>SUM(I84:I88)</f>
        <v>19</v>
      </c>
      <c r="J89" s="11">
        <f t="shared" si="47"/>
        <v>0.41424418604651164</v>
      </c>
      <c r="K89" s="10">
        <f>SUM(K84:K88)</f>
        <v>19</v>
      </c>
      <c r="L89" s="12">
        <f t="shared" si="48"/>
        <v>1.3808139534883721</v>
      </c>
      <c r="M89" s="15">
        <f t="shared" si="49"/>
        <v>13808.139534883721</v>
      </c>
      <c r="N89" s="13">
        <f t="shared" si="50"/>
        <v>3.7026946292319938</v>
      </c>
      <c r="O89" s="14"/>
    </row>
    <row r="90" spans="1:15" hidden="1" x14ac:dyDescent="0.25">
      <c r="A90" s="141" t="s">
        <v>113</v>
      </c>
      <c r="B90" s="64" t="s">
        <v>95</v>
      </c>
      <c r="C90" s="1">
        <f>65*8</f>
        <v>520</v>
      </c>
      <c r="D90" s="62">
        <f>E90/C90*100</f>
        <v>0</v>
      </c>
      <c r="E90" s="1">
        <v>0</v>
      </c>
      <c r="F90" s="2">
        <f>+G90/C90*100</f>
        <v>0</v>
      </c>
      <c r="G90" s="1">
        <v>0</v>
      </c>
      <c r="H90" s="2">
        <f>+I90/C90*100</f>
        <v>0.76923076923076927</v>
      </c>
      <c r="I90" s="1">
        <v>4</v>
      </c>
      <c r="J90" s="2">
        <f>(1*D90)+(0.65*F90)+(0.3*H90)</f>
        <v>0.23076923076923078</v>
      </c>
      <c r="K90" s="1">
        <f>+E90+G90+I90</f>
        <v>4</v>
      </c>
      <c r="L90" s="3">
        <f>K90/C90*100</f>
        <v>0.76923076923076927</v>
      </c>
      <c r="M90" s="9">
        <f>L90*10000</f>
        <v>7692.3076923076924</v>
      </c>
      <c r="N90" s="25">
        <f>(NORMSINV(1-M90/1000000))+1.5</f>
        <v>3.9231961950085452</v>
      </c>
      <c r="O90" s="72"/>
    </row>
    <row r="91" spans="1:15" hidden="1" x14ac:dyDescent="0.25">
      <c r="A91" s="141"/>
      <c r="B91" s="64" t="s">
        <v>111</v>
      </c>
      <c r="C91" s="1">
        <f>89*8</f>
        <v>712</v>
      </c>
      <c r="D91" s="62">
        <f>E91/C91*100</f>
        <v>0</v>
      </c>
      <c r="E91" s="1">
        <v>0</v>
      </c>
      <c r="F91" s="2">
        <f>+G91/C91*100</f>
        <v>0</v>
      </c>
      <c r="G91" s="1">
        <v>0</v>
      </c>
      <c r="H91" s="2">
        <f>+I91/C91*100</f>
        <v>1.1235955056179776</v>
      </c>
      <c r="I91" s="1">
        <v>8</v>
      </c>
      <c r="J91" s="2">
        <f>(1*D91)+(0.65*F91)+(0.3*H91)</f>
        <v>0.33707865168539325</v>
      </c>
      <c r="K91" s="1">
        <f>+E91+G91+I91</f>
        <v>8</v>
      </c>
      <c r="L91" s="3">
        <f>K91/C91*100</f>
        <v>1.1235955056179776</v>
      </c>
      <c r="M91" s="9">
        <f>L91*10000</f>
        <v>11235.955056179777</v>
      </c>
      <c r="N91" s="25">
        <f>(NORMSINV(1-M91/1000000))+1.5</f>
        <v>3.7822953294177704</v>
      </c>
      <c r="O91" s="72"/>
    </row>
    <row r="92" spans="1:15" hidden="1" x14ac:dyDescent="0.25">
      <c r="A92" s="141"/>
      <c r="B92" s="64" t="s">
        <v>96</v>
      </c>
      <c r="C92" s="1">
        <f>84*8</f>
        <v>672</v>
      </c>
      <c r="D92" s="62">
        <f>E92/C92*100</f>
        <v>0</v>
      </c>
      <c r="E92" s="1">
        <v>0</v>
      </c>
      <c r="F92" s="2">
        <f>+G92/C92*100</f>
        <v>0</v>
      </c>
      <c r="G92" s="1">
        <v>0</v>
      </c>
      <c r="H92" s="2">
        <f>+I92/C92*100</f>
        <v>1.3392857142857142</v>
      </c>
      <c r="I92" s="1">
        <v>9</v>
      </c>
      <c r="J92" s="2">
        <f>(1*D92)+(0.65*F92)+(0.3*H92)</f>
        <v>0.40178571428571425</v>
      </c>
      <c r="K92" s="1">
        <f>+E92+G92+I92</f>
        <v>9</v>
      </c>
      <c r="L92" s="3">
        <f>K92/C92*100</f>
        <v>1.3392857142857142</v>
      </c>
      <c r="M92" s="9">
        <f>L92*10000</f>
        <v>13392.857142857141</v>
      </c>
      <c r="N92" s="25">
        <f>(NORMSINV(1-M92/1000000))+1.5</f>
        <v>3.7146264602144718</v>
      </c>
      <c r="O92" s="72" t="s">
        <v>114</v>
      </c>
    </row>
    <row r="93" spans="1:15" ht="30" hidden="1" x14ac:dyDescent="0.25">
      <c r="A93" s="141"/>
      <c r="B93" s="64" t="s">
        <v>115</v>
      </c>
      <c r="C93" s="1">
        <f>27*8</f>
        <v>216</v>
      </c>
      <c r="D93" s="62">
        <f>E93/C93*100</f>
        <v>0</v>
      </c>
      <c r="E93" s="1">
        <v>0</v>
      </c>
      <c r="F93" s="2">
        <f>+G93/C93*100</f>
        <v>0</v>
      </c>
      <c r="G93" s="1">
        <v>0</v>
      </c>
      <c r="H93" s="2">
        <f>+I93/C93*100</f>
        <v>2.3148148148148149</v>
      </c>
      <c r="I93" s="1">
        <v>5</v>
      </c>
      <c r="J93" s="2">
        <f>(1*D93)+(0.65*F93)+(0.3*H93)</f>
        <v>0.69444444444444442</v>
      </c>
      <c r="K93" s="1">
        <f>+E93+G93+I93</f>
        <v>5</v>
      </c>
      <c r="L93" s="3">
        <f>K93/C93*100</f>
        <v>2.3148148148148149</v>
      </c>
      <c r="M93" s="9">
        <f>L93*10000</f>
        <v>23148.14814814815</v>
      </c>
      <c r="N93" s="25">
        <f>(NORMSINV(1-M93/1000000))+1.5</f>
        <v>3.492681847958627</v>
      </c>
      <c r="O93" s="72" t="s">
        <v>116</v>
      </c>
    </row>
    <row r="94" spans="1:15" ht="15.75" hidden="1" thickBot="1" x14ac:dyDescent="0.3">
      <c r="A94" s="143"/>
      <c r="B94" s="65" t="s">
        <v>18</v>
      </c>
      <c r="C94" s="10">
        <f>SUM(C90:C93)</f>
        <v>2120</v>
      </c>
      <c r="D94" s="11">
        <f>E94/C94*100</f>
        <v>0</v>
      </c>
      <c r="E94" s="10">
        <f>SUM(E90:E93)</f>
        <v>0</v>
      </c>
      <c r="F94" s="11">
        <f>+G94/C94*100</f>
        <v>0</v>
      </c>
      <c r="G94" s="10">
        <f>SUM(G90:G93)</f>
        <v>0</v>
      </c>
      <c r="H94" s="73">
        <f>+I94/C94*100</f>
        <v>1.2264150943396228</v>
      </c>
      <c r="I94" s="10">
        <f>SUM(I90:I93)</f>
        <v>26</v>
      </c>
      <c r="J94" s="11">
        <f>(1*D94)+(0.65*F94)+(0.3*H94)</f>
        <v>0.36792452830188682</v>
      </c>
      <c r="K94" s="10">
        <f>SUM(K90:K93)</f>
        <v>26</v>
      </c>
      <c r="L94" s="12">
        <f>K94/C94*100</f>
        <v>1.2264150943396228</v>
      </c>
      <c r="M94" s="15">
        <f>L94*10000</f>
        <v>12264.150943396227</v>
      </c>
      <c r="N94" s="13">
        <f>(NORMSINV(1-M94/1000000))+1.5</f>
        <v>3.7487516372129406</v>
      </c>
      <c r="O94" s="14"/>
    </row>
    <row r="95" spans="1:15" hidden="1" x14ac:dyDescent="0.25">
      <c r="A95" s="147" t="s">
        <v>117</v>
      </c>
      <c r="B95" s="64" t="s">
        <v>95</v>
      </c>
      <c r="C95" s="1">
        <f>23*8</f>
        <v>184</v>
      </c>
      <c r="D95" s="62">
        <f t="shared" ref="D95:D100" si="51">E95/C95*100</f>
        <v>0</v>
      </c>
      <c r="E95" s="1">
        <v>0</v>
      </c>
      <c r="F95" s="2">
        <f t="shared" ref="F95:F100" si="52">+G95/C95*100</f>
        <v>0</v>
      </c>
      <c r="G95" s="1">
        <v>0</v>
      </c>
      <c r="H95" s="2">
        <f t="shared" ref="H95:H100" si="53">+I95/C95*100</f>
        <v>0</v>
      </c>
      <c r="I95" s="1">
        <v>0</v>
      </c>
      <c r="J95" s="2">
        <f t="shared" ref="J95:J100" si="54">(1*D95)+(0.65*F95)+(0.3*H95)</f>
        <v>0</v>
      </c>
      <c r="K95" s="1">
        <f>+E95+G95+I95</f>
        <v>0</v>
      </c>
      <c r="L95" s="3">
        <f t="shared" ref="L95:L100" si="55">K95/C95*100</f>
        <v>0</v>
      </c>
      <c r="M95" s="9">
        <f t="shared" ref="M95:M100" si="56">L95*10000</f>
        <v>0</v>
      </c>
      <c r="N95" s="25" t="e">
        <f t="shared" ref="N95:N100" si="57">(NORMSINV(1-M95/1000000))+1.5</f>
        <v>#NUM!</v>
      </c>
      <c r="O95" s="72"/>
    </row>
    <row r="96" spans="1:15" hidden="1" x14ac:dyDescent="0.25">
      <c r="A96" s="144"/>
      <c r="B96" s="64" t="s">
        <v>121</v>
      </c>
      <c r="C96" s="1">
        <f>7*8</f>
        <v>56</v>
      </c>
      <c r="D96" s="62">
        <f>E96/C96*100</f>
        <v>0</v>
      </c>
      <c r="E96" s="1">
        <v>0</v>
      </c>
      <c r="F96" s="2">
        <f>+G96/C96*100</f>
        <v>0</v>
      </c>
      <c r="G96" s="1">
        <v>0</v>
      </c>
      <c r="H96" s="2">
        <f>+I96/C96*100</f>
        <v>1.7857142857142856</v>
      </c>
      <c r="I96" s="1">
        <v>1</v>
      </c>
      <c r="J96" s="2">
        <f>(1*D96)+(0.65*F96)+(0.3*H96)</f>
        <v>0.5357142857142857</v>
      </c>
      <c r="K96" s="1">
        <f>+E96+G96+I96</f>
        <v>1</v>
      </c>
      <c r="L96" s="3">
        <f>K96/C96*100</f>
        <v>1.7857142857142856</v>
      </c>
      <c r="M96" s="9">
        <f>L96*10000</f>
        <v>17857.142857142855</v>
      </c>
      <c r="N96" s="25">
        <f>(NORMSINV(1-M96/1000000))+1.5</f>
        <v>3.600165492844468</v>
      </c>
      <c r="O96" s="72"/>
    </row>
    <row r="97" spans="1:15" ht="30" hidden="1" x14ac:dyDescent="0.25">
      <c r="A97" s="144"/>
      <c r="B97" s="64" t="s">
        <v>111</v>
      </c>
      <c r="C97" s="1">
        <f>121*8</f>
        <v>968</v>
      </c>
      <c r="D97" s="62">
        <f t="shared" si="51"/>
        <v>0</v>
      </c>
      <c r="E97" s="1">
        <v>0</v>
      </c>
      <c r="F97" s="2">
        <f t="shared" si="52"/>
        <v>0</v>
      </c>
      <c r="G97" s="1">
        <v>0</v>
      </c>
      <c r="H97" s="2">
        <f t="shared" si="53"/>
        <v>1.1363636363636365</v>
      </c>
      <c r="I97" s="1">
        <v>11</v>
      </c>
      <c r="J97" s="2">
        <f t="shared" si="54"/>
        <v>0.34090909090909094</v>
      </c>
      <c r="K97" s="1">
        <f>+E97+G97+I97</f>
        <v>11</v>
      </c>
      <c r="L97" s="3">
        <f t="shared" si="55"/>
        <v>1.1363636363636365</v>
      </c>
      <c r="M97" s="9">
        <f t="shared" si="56"/>
        <v>11363.636363636364</v>
      </c>
      <c r="N97" s="25">
        <f t="shared" si="57"/>
        <v>3.7779883330287345</v>
      </c>
      <c r="O97" s="72" t="s">
        <v>123</v>
      </c>
    </row>
    <row r="98" spans="1:15" hidden="1" x14ac:dyDescent="0.25">
      <c r="A98" s="144"/>
      <c r="B98" s="64" t="s">
        <v>120</v>
      </c>
      <c r="C98" s="1">
        <f>75*8</f>
        <v>600</v>
      </c>
      <c r="D98" s="62">
        <f t="shared" si="51"/>
        <v>0</v>
      </c>
      <c r="E98" s="1">
        <v>0</v>
      </c>
      <c r="F98" s="2">
        <f t="shared" si="52"/>
        <v>0</v>
      </c>
      <c r="G98" s="1">
        <v>0</v>
      </c>
      <c r="H98" s="2">
        <f t="shared" si="53"/>
        <v>0.83333333333333337</v>
      </c>
      <c r="I98" s="1">
        <v>5</v>
      </c>
      <c r="J98" s="2">
        <f t="shared" si="54"/>
        <v>0.25</v>
      </c>
      <c r="K98" s="1">
        <f>+E98+G98+I98</f>
        <v>5</v>
      </c>
      <c r="L98" s="3">
        <f t="shared" si="55"/>
        <v>0.83333333333333337</v>
      </c>
      <c r="M98" s="9">
        <f t="shared" si="56"/>
        <v>8333.3333333333339</v>
      </c>
      <c r="N98" s="25">
        <f t="shared" si="57"/>
        <v>3.8939797998185104</v>
      </c>
      <c r="O98" s="72"/>
    </row>
    <row r="99" spans="1:15" hidden="1" x14ac:dyDescent="0.25">
      <c r="A99" s="144"/>
      <c r="B99" s="64" t="s">
        <v>115</v>
      </c>
      <c r="C99" s="1">
        <f>40*8</f>
        <v>320</v>
      </c>
      <c r="D99" s="62">
        <f t="shared" si="51"/>
        <v>0</v>
      </c>
      <c r="E99" s="1">
        <v>0</v>
      </c>
      <c r="F99" s="2">
        <f t="shared" si="52"/>
        <v>0</v>
      </c>
      <c r="G99" s="1">
        <v>0</v>
      </c>
      <c r="H99" s="2">
        <f t="shared" si="53"/>
        <v>1.875</v>
      </c>
      <c r="I99" s="1">
        <v>6</v>
      </c>
      <c r="J99" s="2">
        <f t="shared" si="54"/>
        <v>0.5625</v>
      </c>
      <c r="K99" s="1">
        <f>+E99+G99+I99</f>
        <v>6</v>
      </c>
      <c r="L99" s="3">
        <f t="shared" si="55"/>
        <v>1.875</v>
      </c>
      <c r="M99" s="9">
        <f t="shared" si="56"/>
        <v>18750</v>
      </c>
      <c r="N99" s="25">
        <f t="shared" si="57"/>
        <v>3.580278452525274</v>
      </c>
      <c r="O99" s="72"/>
    </row>
    <row r="100" spans="1:15" ht="15.75" hidden="1" thickBot="1" x14ac:dyDescent="0.3">
      <c r="A100" s="145"/>
      <c r="B100" s="65" t="s">
        <v>18</v>
      </c>
      <c r="C100" s="10">
        <f>SUM(C95:C99)</f>
        <v>2128</v>
      </c>
      <c r="D100" s="11">
        <f t="shared" si="51"/>
        <v>0</v>
      </c>
      <c r="E100" s="10">
        <f>SUM(E95:E99)</f>
        <v>0</v>
      </c>
      <c r="F100" s="11">
        <f t="shared" si="52"/>
        <v>0</v>
      </c>
      <c r="G100" s="10">
        <f>SUM(G95:G99)</f>
        <v>0</v>
      </c>
      <c r="H100" s="73">
        <f t="shared" si="53"/>
        <v>1.0808270676691729</v>
      </c>
      <c r="I100" s="10">
        <f>SUM(I95:I99)</f>
        <v>23</v>
      </c>
      <c r="J100" s="11">
        <f t="shared" si="54"/>
        <v>0.32424812030075184</v>
      </c>
      <c r="K100" s="10">
        <f>SUM(K95:K99)</f>
        <v>23</v>
      </c>
      <c r="L100" s="12">
        <f t="shared" si="55"/>
        <v>1.0808270676691729</v>
      </c>
      <c r="M100" s="15">
        <f t="shared" si="56"/>
        <v>10808.270676691729</v>
      </c>
      <c r="N100" s="13">
        <f t="shared" si="57"/>
        <v>3.7970390645711318</v>
      </c>
      <c r="O100" s="14"/>
    </row>
    <row r="101" spans="1:15" hidden="1" x14ac:dyDescent="0.25">
      <c r="A101" s="144" t="s">
        <v>118</v>
      </c>
      <c r="B101" s="64" t="s">
        <v>121</v>
      </c>
      <c r="C101" s="1">
        <f>25*8</f>
        <v>200</v>
      </c>
      <c r="D101" s="62">
        <f t="shared" ref="D101:D107" si="58">E101/C101*100</f>
        <v>0</v>
      </c>
      <c r="E101" s="1">
        <v>0</v>
      </c>
      <c r="F101" s="2">
        <f t="shared" ref="F101:F107" si="59">+G101/C101*100</f>
        <v>0</v>
      </c>
      <c r="G101" s="1">
        <v>0</v>
      </c>
      <c r="H101" s="2">
        <f t="shared" ref="H101:H107" si="60">+I101/C101*100</f>
        <v>1</v>
      </c>
      <c r="I101" s="1">
        <v>2</v>
      </c>
      <c r="J101" s="2">
        <f t="shared" ref="J101:J107" si="61">(1*D101)+(0.65*F101)+(0.3*H101)</f>
        <v>0.3</v>
      </c>
      <c r="K101" s="1">
        <f t="shared" ref="K101:K106" si="62">+E101+G101+I101</f>
        <v>2</v>
      </c>
      <c r="L101" s="3">
        <f t="shared" ref="L101:L107" si="63">K101/C101*100</f>
        <v>1</v>
      </c>
      <c r="M101" s="9">
        <f t="shared" ref="M101:M107" si="64">L101*10000</f>
        <v>10000</v>
      </c>
      <c r="N101" s="25">
        <f t="shared" ref="N101:N107" si="65">(NORMSINV(1-M101/1000000))+1.5</f>
        <v>3.8263478740408408</v>
      </c>
      <c r="O101" s="72"/>
    </row>
    <row r="102" spans="1:15" hidden="1" x14ac:dyDescent="0.25">
      <c r="A102" s="144"/>
      <c r="B102" s="64" t="s">
        <v>124</v>
      </c>
      <c r="C102" s="1">
        <f>43*8</f>
        <v>344</v>
      </c>
      <c r="D102" s="62">
        <f t="shared" si="58"/>
        <v>0</v>
      </c>
      <c r="E102" s="1">
        <v>0</v>
      </c>
      <c r="F102" s="2">
        <f t="shared" si="59"/>
        <v>0</v>
      </c>
      <c r="G102" s="1">
        <v>0</v>
      </c>
      <c r="H102" s="2">
        <f t="shared" si="60"/>
        <v>0.58139534883720934</v>
      </c>
      <c r="I102" s="1">
        <v>2</v>
      </c>
      <c r="J102" s="2">
        <f t="shared" si="61"/>
        <v>0.1744186046511628</v>
      </c>
      <c r="K102" s="1">
        <f t="shared" si="62"/>
        <v>2</v>
      </c>
      <c r="L102" s="3">
        <f t="shared" si="63"/>
        <v>0.58139534883720934</v>
      </c>
      <c r="M102" s="9">
        <f t="shared" si="64"/>
        <v>5813.9534883720935</v>
      </c>
      <c r="N102" s="25">
        <f t="shared" si="65"/>
        <v>4.0232398240230589</v>
      </c>
      <c r="O102" s="72"/>
    </row>
    <row r="103" spans="1:15" hidden="1" x14ac:dyDescent="0.25">
      <c r="A103" s="144"/>
      <c r="B103" s="64" t="s">
        <v>120</v>
      </c>
      <c r="C103" s="1">
        <f>80*8</f>
        <v>640</v>
      </c>
      <c r="D103" s="62">
        <f t="shared" si="58"/>
        <v>0</v>
      </c>
      <c r="E103" s="1">
        <v>0</v>
      </c>
      <c r="F103" s="2">
        <f t="shared" si="59"/>
        <v>0</v>
      </c>
      <c r="G103" s="1">
        <v>0</v>
      </c>
      <c r="H103" s="2">
        <f t="shared" si="60"/>
        <v>1.25</v>
      </c>
      <c r="I103" s="1">
        <v>8</v>
      </c>
      <c r="J103" s="2">
        <f t="shared" si="61"/>
        <v>0.375</v>
      </c>
      <c r="K103" s="1">
        <f t="shared" si="62"/>
        <v>8</v>
      </c>
      <c r="L103" s="3">
        <f t="shared" si="63"/>
        <v>1.25</v>
      </c>
      <c r="M103" s="9">
        <f t="shared" si="64"/>
        <v>12500</v>
      </c>
      <c r="N103" s="25">
        <f t="shared" si="65"/>
        <v>3.7414027276049464</v>
      </c>
      <c r="O103" s="72"/>
    </row>
    <row r="104" spans="1:15" hidden="1" x14ac:dyDescent="0.25">
      <c r="A104" s="144"/>
      <c r="B104" s="64" t="s">
        <v>115</v>
      </c>
      <c r="C104" s="1">
        <f>3*8</f>
        <v>24</v>
      </c>
      <c r="D104" s="62">
        <f>E104/C104*100</f>
        <v>0</v>
      </c>
      <c r="E104" s="1">
        <v>0</v>
      </c>
      <c r="F104" s="2">
        <f>+G104/C104*100</f>
        <v>0</v>
      </c>
      <c r="G104" s="1">
        <v>0</v>
      </c>
      <c r="H104" s="2">
        <f>+I104/C104*100</f>
        <v>0</v>
      </c>
      <c r="I104" s="1">
        <v>0</v>
      </c>
      <c r="J104" s="2">
        <f>(1*D104)+(0.65*F104)+(0.3*H104)</f>
        <v>0</v>
      </c>
      <c r="K104" s="1">
        <f t="shared" si="62"/>
        <v>0</v>
      </c>
      <c r="L104" s="3">
        <f>K104/C104*100</f>
        <v>0</v>
      </c>
      <c r="M104" s="9">
        <f>L104*10000</f>
        <v>0</v>
      </c>
      <c r="N104" s="25" t="e">
        <f>(NORMSINV(1-M104/1000000))+1.5</f>
        <v>#NUM!</v>
      </c>
      <c r="O104" s="72"/>
    </row>
    <row r="105" spans="1:15" hidden="1" x14ac:dyDescent="0.25">
      <c r="A105" s="144"/>
      <c r="B105" s="64" t="s">
        <v>128</v>
      </c>
      <c r="C105" s="1">
        <f>20*8</f>
        <v>160</v>
      </c>
      <c r="D105" s="62">
        <f>E105/C105*100</f>
        <v>0</v>
      </c>
      <c r="E105" s="1">
        <v>0</v>
      </c>
      <c r="F105" s="2">
        <f>+G105/C105*100</f>
        <v>0</v>
      </c>
      <c r="G105" s="1">
        <v>0</v>
      </c>
      <c r="H105" s="2">
        <f>+I105/C105*100</f>
        <v>2.5</v>
      </c>
      <c r="I105" s="1">
        <v>4</v>
      </c>
      <c r="J105" s="2">
        <f>(1*D105)+(0.65*F105)+(0.3*H105)</f>
        <v>0.75</v>
      </c>
      <c r="K105" s="1">
        <f t="shared" si="62"/>
        <v>4</v>
      </c>
      <c r="L105" s="3">
        <f>K105/C105*100</f>
        <v>2.5</v>
      </c>
      <c r="M105" s="9">
        <f>L105*10000</f>
        <v>25000</v>
      </c>
      <c r="N105" s="25">
        <f>(NORMSINV(1-M105/1000000))+1.5</f>
        <v>3.4599639845400536</v>
      </c>
      <c r="O105" s="72"/>
    </row>
    <row r="106" spans="1:15" hidden="1" x14ac:dyDescent="0.25">
      <c r="A106" s="144"/>
      <c r="B106" s="64" t="s">
        <v>127</v>
      </c>
      <c r="C106" s="1">
        <f>5*8</f>
        <v>40</v>
      </c>
      <c r="D106" s="62">
        <f t="shared" si="58"/>
        <v>0</v>
      </c>
      <c r="E106" s="1">
        <v>0</v>
      </c>
      <c r="F106" s="2">
        <f t="shared" si="59"/>
        <v>0</v>
      </c>
      <c r="G106" s="1">
        <v>0</v>
      </c>
      <c r="H106" s="2">
        <f t="shared" si="60"/>
        <v>2.5</v>
      </c>
      <c r="I106" s="1">
        <v>1</v>
      </c>
      <c r="J106" s="2">
        <f t="shared" si="61"/>
        <v>0.75</v>
      </c>
      <c r="K106" s="1">
        <f t="shared" si="62"/>
        <v>1</v>
      </c>
      <c r="L106" s="3">
        <f t="shared" si="63"/>
        <v>2.5</v>
      </c>
      <c r="M106" s="9">
        <f t="shared" si="64"/>
        <v>25000</v>
      </c>
      <c r="N106" s="25">
        <f t="shared" si="65"/>
        <v>3.4599639845400536</v>
      </c>
      <c r="O106" s="72"/>
    </row>
    <row r="107" spans="1:15" ht="15.75" hidden="1" thickBot="1" x14ac:dyDescent="0.3">
      <c r="A107" s="145"/>
      <c r="B107" s="65" t="s">
        <v>18</v>
      </c>
      <c r="C107" s="10">
        <f>SUM(C101:C106)</f>
        <v>1408</v>
      </c>
      <c r="D107" s="11">
        <f t="shared" si="58"/>
        <v>0</v>
      </c>
      <c r="E107" s="10">
        <f>SUM(E101:E106)</f>
        <v>0</v>
      </c>
      <c r="F107" s="11">
        <f t="shared" si="59"/>
        <v>0</v>
      </c>
      <c r="G107" s="10">
        <f>SUM(G101:G106)</f>
        <v>0</v>
      </c>
      <c r="H107" s="73">
        <f t="shared" si="60"/>
        <v>1.2073863636363635</v>
      </c>
      <c r="I107" s="10">
        <f>SUM(I101:I106)</f>
        <v>17</v>
      </c>
      <c r="J107" s="11">
        <f t="shared" si="61"/>
        <v>0.36221590909090906</v>
      </c>
      <c r="K107" s="10">
        <f>SUM(K101:K106)</f>
        <v>17</v>
      </c>
      <c r="L107" s="12">
        <f t="shared" si="63"/>
        <v>1.2073863636363635</v>
      </c>
      <c r="M107" s="15">
        <f t="shared" si="64"/>
        <v>12073.863636363636</v>
      </c>
      <c r="N107" s="13">
        <f t="shared" si="65"/>
        <v>3.7547706684773523</v>
      </c>
      <c r="O107" s="14"/>
    </row>
    <row r="108" spans="1:15" hidden="1" x14ac:dyDescent="0.25">
      <c r="A108" s="144" t="s">
        <v>129</v>
      </c>
      <c r="B108" s="64" t="s">
        <v>121</v>
      </c>
      <c r="C108" s="1">
        <f>21*8</f>
        <v>168</v>
      </c>
      <c r="D108" s="62">
        <f t="shared" ref="D108:D113" si="66">E108/C108*100</f>
        <v>0</v>
      </c>
      <c r="E108" s="1">
        <v>0</v>
      </c>
      <c r="F108" s="2">
        <f t="shared" ref="F108:F113" si="67">+G108/C108*100</f>
        <v>0</v>
      </c>
      <c r="G108" s="1">
        <v>0</v>
      </c>
      <c r="H108" s="2">
        <f t="shared" ref="H108:H113" si="68">+I108/C108*100</f>
        <v>0.59523809523809523</v>
      </c>
      <c r="I108" s="1">
        <v>1</v>
      </c>
      <c r="J108" s="2">
        <f t="shared" ref="J108:J113" si="69">(1*D108)+(0.65*F108)+(0.3*H108)</f>
        <v>0.17857142857142858</v>
      </c>
      <c r="K108" s="1">
        <f>+E108+G108+I108</f>
        <v>1</v>
      </c>
      <c r="L108" s="3">
        <f t="shared" ref="L108:L113" si="70">K108/C108*100</f>
        <v>0.59523809523809523</v>
      </c>
      <c r="M108" s="9">
        <f t="shared" ref="M108:M113" si="71">L108*10000</f>
        <v>5952.3809523809523</v>
      </c>
      <c r="N108" s="25">
        <f t="shared" ref="N108:N113" si="72">(NORMSINV(1-M108/1000000))+1.5</f>
        <v>4.0149548778025288</v>
      </c>
      <c r="O108" s="72"/>
    </row>
    <row r="109" spans="1:15" hidden="1" x14ac:dyDescent="0.25">
      <c r="A109" s="144"/>
      <c r="B109" s="64" t="s">
        <v>131</v>
      </c>
      <c r="C109" s="1">
        <f>17*8</f>
        <v>136</v>
      </c>
      <c r="D109" s="62">
        <f>E109/C109*100</f>
        <v>0</v>
      </c>
      <c r="E109" s="1">
        <v>0</v>
      </c>
      <c r="F109" s="2">
        <f>+G109/C109*100</f>
        <v>0</v>
      </c>
      <c r="G109" s="1">
        <v>0</v>
      </c>
      <c r="H109" s="2">
        <f>+I109/C109*100</f>
        <v>0.73529411764705876</v>
      </c>
      <c r="I109" s="1">
        <v>1</v>
      </c>
      <c r="J109" s="2">
        <f>(1*D109)+(0.65*F109)+(0.3*H109)</f>
        <v>0.22058823529411761</v>
      </c>
      <c r="K109" s="1">
        <f>+E109+G109+I109</f>
        <v>1</v>
      </c>
      <c r="L109" s="3">
        <f>K109/C109*100</f>
        <v>0.73529411764705876</v>
      </c>
      <c r="M109" s="9">
        <f>L109*10000</f>
        <v>7352.9411764705874</v>
      </c>
      <c r="N109" s="25">
        <f>(NORMSINV(1-M109/1000000))+1.5</f>
        <v>3.9395422638528821</v>
      </c>
      <c r="O109" s="72"/>
    </row>
    <row r="110" spans="1:15" hidden="1" x14ac:dyDescent="0.25">
      <c r="A110" s="144"/>
      <c r="B110" s="64" t="s">
        <v>124</v>
      </c>
      <c r="C110" s="1">
        <f>33*8</f>
        <v>264</v>
      </c>
      <c r="D110" s="62">
        <f t="shared" si="66"/>
        <v>0</v>
      </c>
      <c r="E110" s="1">
        <v>0</v>
      </c>
      <c r="F110" s="2">
        <f t="shared" si="67"/>
        <v>0</v>
      </c>
      <c r="G110" s="1">
        <v>0</v>
      </c>
      <c r="H110" s="2">
        <f t="shared" si="68"/>
        <v>1.1363636363636365</v>
      </c>
      <c r="I110" s="1">
        <v>3</v>
      </c>
      <c r="J110" s="2">
        <f t="shared" si="69"/>
        <v>0.34090909090909094</v>
      </c>
      <c r="K110" s="1">
        <f>+E110+G110+I110</f>
        <v>3</v>
      </c>
      <c r="L110" s="3">
        <f t="shared" si="70"/>
        <v>1.1363636363636365</v>
      </c>
      <c r="M110" s="9">
        <f t="shared" si="71"/>
        <v>11363.636363636364</v>
      </c>
      <c r="N110" s="25">
        <f t="shared" si="72"/>
        <v>3.7779883330287345</v>
      </c>
      <c r="O110" s="72"/>
    </row>
    <row r="111" spans="1:15" ht="30" hidden="1" x14ac:dyDescent="0.25">
      <c r="A111" s="144"/>
      <c r="B111" s="64" t="s">
        <v>120</v>
      </c>
      <c r="C111" s="1">
        <f>95*8</f>
        <v>760</v>
      </c>
      <c r="D111" s="62">
        <f t="shared" si="66"/>
        <v>0</v>
      </c>
      <c r="E111" s="1">
        <v>0</v>
      </c>
      <c r="F111" s="2">
        <f t="shared" si="67"/>
        <v>0</v>
      </c>
      <c r="G111" s="1">
        <v>0</v>
      </c>
      <c r="H111" s="2">
        <f t="shared" si="68"/>
        <v>1.5789473684210527</v>
      </c>
      <c r="I111" s="1">
        <v>12</v>
      </c>
      <c r="J111" s="2">
        <f t="shared" si="69"/>
        <v>0.47368421052631576</v>
      </c>
      <c r="K111" s="1">
        <f>+E111+G111+I111</f>
        <v>12</v>
      </c>
      <c r="L111" s="3">
        <f t="shared" si="70"/>
        <v>1.5789473684210527</v>
      </c>
      <c r="M111" s="9">
        <f t="shared" si="71"/>
        <v>15789.473684210527</v>
      </c>
      <c r="N111" s="25">
        <f t="shared" si="72"/>
        <v>3.6497000643444681</v>
      </c>
      <c r="O111" s="72" t="s">
        <v>130</v>
      </c>
    </row>
    <row r="112" spans="1:15" hidden="1" x14ac:dyDescent="0.25">
      <c r="A112" s="144"/>
      <c r="B112" s="64" t="s">
        <v>127</v>
      </c>
      <c r="C112" s="1">
        <f>26*8</f>
        <v>208</v>
      </c>
      <c r="D112" s="62">
        <f t="shared" si="66"/>
        <v>0</v>
      </c>
      <c r="E112" s="1">
        <v>0</v>
      </c>
      <c r="F112" s="2">
        <f t="shared" si="67"/>
        <v>0</v>
      </c>
      <c r="G112" s="1">
        <v>0</v>
      </c>
      <c r="H112" s="2">
        <f t="shared" si="68"/>
        <v>0.96153846153846156</v>
      </c>
      <c r="I112" s="1">
        <v>2</v>
      </c>
      <c r="J112" s="2">
        <f t="shared" si="69"/>
        <v>0.28846153846153844</v>
      </c>
      <c r="K112" s="1">
        <f>+E112+G112+I112</f>
        <v>2</v>
      </c>
      <c r="L112" s="3">
        <f t="shared" si="70"/>
        <v>0.96153846153846156</v>
      </c>
      <c r="M112" s="9">
        <f t="shared" si="71"/>
        <v>9615.3846153846152</v>
      </c>
      <c r="N112" s="25">
        <f t="shared" si="72"/>
        <v>3.8410271376304492</v>
      </c>
      <c r="O112" s="72"/>
    </row>
    <row r="113" spans="1:15" ht="15.75" hidden="1" thickBot="1" x14ac:dyDescent="0.3">
      <c r="A113" s="145"/>
      <c r="B113" s="65" t="s">
        <v>18</v>
      </c>
      <c r="C113" s="10">
        <f>SUM(C108:C112)</f>
        <v>1536</v>
      </c>
      <c r="D113" s="11">
        <f t="shared" si="66"/>
        <v>0</v>
      </c>
      <c r="E113" s="10">
        <f>SUM(E108:E112)</f>
        <v>0</v>
      </c>
      <c r="F113" s="11">
        <f t="shared" si="67"/>
        <v>0</v>
      </c>
      <c r="G113" s="10">
        <f>SUM(G108:G112)</f>
        <v>0</v>
      </c>
      <c r="H113" s="73">
        <f t="shared" si="68"/>
        <v>1.2369791666666665</v>
      </c>
      <c r="I113" s="10">
        <f>SUM(I108:I112)</f>
        <v>19</v>
      </c>
      <c r="J113" s="11">
        <f t="shared" si="69"/>
        <v>0.37109374999999994</v>
      </c>
      <c r="K113" s="10">
        <f>SUM(K108:K112)</f>
        <v>19</v>
      </c>
      <c r="L113" s="12">
        <f t="shared" si="70"/>
        <v>1.2369791666666665</v>
      </c>
      <c r="M113" s="15">
        <f t="shared" si="71"/>
        <v>12369.791666666666</v>
      </c>
      <c r="N113" s="13">
        <f t="shared" si="72"/>
        <v>3.745444937258223</v>
      </c>
      <c r="O113" s="14"/>
    </row>
    <row r="114" spans="1:15" hidden="1" x14ac:dyDescent="0.25">
      <c r="A114" s="144" t="s">
        <v>132</v>
      </c>
      <c r="B114" s="64" t="s">
        <v>121</v>
      </c>
      <c r="C114" s="1">
        <f>33*8</f>
        <v>264</v>
      </c>
      <c r="D114" s="62">
        <f t="shared" ref="D114:D123" si="73">E114/C114*100</f>
        <v>0</v>
      </c>
      <c r="E114" s="1">
        <v>0</v>
      </c>
      <c r="F114" s="2">
        <f t="shared" ref="F114:F123" si="74">+G114/C114*100</f>
        <v>0</v>
      </c>
      <c r="G114" s="1">
        <v>0</v>
      </c>
      <c r="H114" s="2">
        <f t="shared" ref="H114:H123" si="75">+I114/C114*100</f>
        <v>1.5151515151515151</v>
      </c>
      <c r="I114" s="1">
        <v>4</v>
      </c>
      <c r="J114" s="2">
        <f t="shared" ref="J114:J123" si="76">(1*D114)+(0.65*F114)+(0.3*H114)</f>
        <v>0.45454545454545453</v>
      </c>
      <c r="K114" s="1">
        <f>+E114+G114+I114</f>
        <v>4</v>
      </c>
      <c r="L114" s="3">
        <f t="shared" ref="L114:L123" si="77">K114/C114*100</f>
        <v>1.5151515151515151</v>
      </c>
      <c r="M114" s="9">
        <f t="shared" ref="M114:M123" si="78">L114*10000</f>
        <v>15151.515151515152</v>
      </c>
      <c r="N114" s="25">
        <f t="shared" ref="N114:N123" si="79">(NORMSINV(1-M114/1000000))+1.5</f>
        <v>3.666106752892329</v>
      </c>
      <c r="O114" s="72"/>
    </row>
    <row r="115" spans="1:15" hidden="1" x14ac:dyDescent="0.25">
      <c r="A115" s="144"/>
      <c r="B115" s="64" t="s">
        <v>131</v>
      </c>
      <c r="C115" s="1">
        <f>38*8</f>
        <v>304</v>
      </c>
      <c r="D115" s="62">
        <f t="shared" si="73"/>
        <v>0</v>
      </c>
      <c r="E115" s="1">
        <v>0</v>
      </c>
      <c r="F115" s="2">
        <f t="shared" si="74"/>
        <v>0</v>
      </c>
      <c r="G115" s="1">
        <v>0</v>
      </c>
      <c r="H115" s="2">
        <f t="shared" si="75"/>
        <v>1.6447368421052631</v>
      </c>
      <c r="I115" s="1">
        <v>5</v>
      </c>
      <c r="J115" s="2">
        <f t="shared" si="76"/>
        <v>0.49342105263157887</v>
      </c>
      <c r="K115" s="1">
        <f>+E115+G115+I115</f>
        <v>5</v>
      </c>
      <c r="L115" s="3">
        <f t="shared" si="77"/>
        <v>1.6447368421052631</v>
      </c>
      <c r="M115" s="9">
        <f t="shared" si="78"/>
        <v>16447.36842105263</v>
      </c>
      <c r="N115" s="25">
        <f t="shared" si="79"/>
        <v>3.6333657201695813</v>
      </c>
      <c r="O115" s="72"/>
    </row>
    <row r="116" spans="1:15" hidden="1" x14ac:dyDescent="0.25">
      <c r="A116" s="144"/>
      <c r="B116" s="64" t="s">
        <v>120</v>
      </c>
      <c r="C116" s="1">
        <f>101*8</f>
        <v>808</v>
      </c>
      <c r="D116" s="62">
        <f t="shared" si="73"/>
        <v>0</v>
      </c>
      <c r="E116" s="1">
        <v>0</v>
      </c>
      <c r="F116" s="2">
        <f t="shared" si="74"/>
        <v>0</v>
      </c>
      <c r="G116" s="1">
        <v>0</v>
      </c>
      <c r="H116" s="2">
        <f t="shared" si="75"/>
        <v>0.99009900990099009</v>
      </c>
      <c r="I116" s="1">
        <v>8</v>
      </c>
      <c r="J116" s="2">
        <f t="shared" si="76"/>
        <v>0.29702970297029702</v>
      </c>
      <c r="K116" s="1">
        <f>+E116+G116+I116</f>
        <v>8</v>
      </c>
      <c r="L116" s="3">
        <f t="shared" si="77"/>
        <v>0.99009900990099009</v>
      </c>
      <c r="M116" s="9">
        <f t="shared" si="78"/>
        <v>9900.9900990099013</v>
      </c>
      <c r="N116" s="25">
        <f t="shared" si="79"/>
        <v>3.8300789227879104</v>
      </c>
      <c r="O116" s="72"/>
    </row>
    <row r="117" spans="1:15" hidden="1" x14ac:dyDescent="0.25">
      <c r="A117" s="144"/>
      <c r="B117" s="64" t="s">
        <v>133</v>
      </c>
      <c r="C117" s="1">
        <f>26*8</f>
        <v>208</v>
      </c>
      <c r="D117" s="62">
        <f t="shared" si="73"/>
        <v>0</v>
      </c>
      <c r="E117" s="1">
        <v>0</v>
      </c>
      <c r="F117" s="2">
        <f t="shared" si="74"/>
        <v>0</v>
      </c>
      <c r="G117" s="1">
        <v>0</v>
      </c>
      <c r="H117" s="2">
        <f t="shared" si="75"/>
        <v>1.9230769230769231</v>
      </c>
      <c r="I117" s="1">
        <v>4</v>
      </c>
      <c r="J117" s="2">
        <f t="shared" si="76"/>
        <v>0.57692307692307687</v>
      </c>
      <c r="K117" s="1">
        <f>+E117+G117+I117</f>
        <v>4</v>
      </c>
      <c r="L117" s="3">
        <f t="shared" si="77"/>
        <v>1.9230769230769231</v>
      </c>
      <c r="M117" s="9">
        <f t="shared" si="78"/>
        <v>19230.76923076923</v>
      </c>
      <c r="N117" s="25">
        <f t="shared" si="79"/>
        <v>3.5699018308950508</v>
      </c>
      <c r="O117" s="72"/>
    </row>
    <row r="118" spans="1:15" ht="15.75" hidden="1" thickBot="1" x14ac:dyDescent="0.3">
      <c r="A118" s="145"/>
      <c r="B118" s="65" t="s">
        <v>18</v>
      </c>
      <c r="C118" s="10">
        <f>SUM(C114:C117)</f>
        <v>1584</v>
      </c>
      <c r="D118" s="11">
        <f t="shared" si="73"/>
        <v>0</v>
      </c>
      <c r="E118" s="10">
        <f>SUM(E114:E117)</f>
        <v>0</v>
      </c>
      <c r="F118" s="11">
        <f t="shared" si="74"/>
        <v>0</v>
      </c>
      <c r="G118" s="10">
        <f>SUM(G114:G117)</f>
        <v>0</v>
      </c>
      <c r="H118" s="73">
        <f t="shared" si="75"/>
        <v>1.3257575757575757</v>
      </c>
      <c r="I118" s="10">
        <f>SUM(I114:I117)</f>
        <v>21</v>
      </c>
      <c r="J118" s="11">
        <f t="shared" si="76"/>
        <v>0.39772727272727271</v>
      </c>
      <c r="K118" s="10">
        <f>SUM(K114:K117)</f>
        <v>21</v>
      </c>
      <c r="L118" s="12">
        <f t="shared" si="77"/>
        <v>1.3257575757575757</v>
      </c>
      <c r="M118" s="15">
        <f t="shared" si="78"/>
        <v>13257.575757575756</v>
      </c>
      <c r="N118" s="13">
        <f t="shared" si="79"/>
        <v>3.7185823485627703</v>
      </c>
      <c r="O118" s="14"/>
    </row>
    <row r="119" spans="1:15" ht="30" hidden="1" x14ac:dyDescent="0.25">
      <c r="A119" s="144" t="s">
        <v>135</v>
      </c>
      <c r="B119" s="64" t="s">
        <v>121</v>
      </c>
      <c r="C119" s="1">
        <f>55*8</f>
        <v>440</v>
      </c>
      <c r="D119" s="62">
        <f t="shared" si="73"/>
        <v>0</v>
      </c>
      <c r="E119" s="1">
        <v>0</v>
      </c>
      <c r="F119" s="2">
        <f t="shared" si="74"/>
        <v>0</v>
      </c>
      <c r="G119" s="1">
        <v>0</v>
      </c>
      <c r="H119" s="2">
        <f t="shared" si="75"/>
        <v>2.0454545454545454</v>
      </c>
      <c r="I119" s="1">
        <v>9</v>
      </c>
      <c r="J119" s="2">
        <f t="shared" si="76"/>
        <v>0.61363636363636365</v>
      </c>
      <c r="K119" s="1">
        <f>+E119+G119+I119</f>
        <v>9</v>
      </c>
      <c r="L119" s="3">
        <f t="shared" si="77"/>
        <v>2.0454545454545454</v>
      </c>
      <c r="M119" s="9">
        <f t="shared" si="78"/>
        <v>20454.545454545456</v>
      </c>
      <c r="N119" s="25">
        <f t="shared" si="79"/>
        <v>3.54445021479795</v>
      </c>
      <c r="O119" s="72" t="s">
        <v>136</v>
      </c>
    </row>
    <row r="120" spans="1:15" hidden="1" x14ac:dyDescent="0.25">
      <c r="A120" s="144"/>
      <c r="B120" s="64" t="s">
        <v>137</v>
      </c>
      <c r="C120" s="1">
        <f>65*8</f>
        <v>520</v>
      </c>
      <c r="D120" s="62">
        <f t="shared" si="73"/>
        <v>0</v>
      </c>
      <c r="E120" s="1">
        <v>0</v>
      </c>
      <c r="F120" s="2">
        <f t="shared" si="74"/>
        <v>0</v>
      </c>
      <c r="G120" s="1">
        <v>0</v>
      </c>
      <c r="H120" s="2">
        <f t="shared" si="75"/>
        <v>2.5</v>
      </c>
      <c r="I120" s="1">
        <v>13</v>
      </c>
      <c r="J120" s="2">
        <f t="shared" si="76"/>
        <v>0.75</v>
      </c>
      <c r="K120" s="1">
        <f>+E120+G120+I120</f>
        <v>13</v>
      </c>
      <c r="L120" s="3">
        <f t="shared" si="77"/>
        <v>2.5</v>
      </c>
      <c r="M120" s="9">
        <f t="shared" si="78"/>
        <v>25000</v>
      </c>
      <c r="N120" s="25">
        <f t="shared" si="79"/>
        <v>3.4599639845400536</v>
      </c>
      <c r="O120" s="72"/>
    </row>
    <row r="121" spans="1:15" hidden="1" x14ac:dyDescent="0.25">
      <c r="A121" s="144"/>
      <c r="B121" s="64" t="s">
        <v>120</v>
      </c>
      <c r="C121" s="1">
        <f>84*8</f>
        <v>672</v>
      </c>
      <c r="D121" s="62">
        <f t="shared" si="73"/>
        <v>0</v>
      </c>
      <c r="E121" s="1">
        <v>0</v>
      </c>
      <c r="F121" s="2">
        <f t="shared" si="74"/>
        <v>0</v>
      </c>
      <c r="G121" s="1">
        <v>0</v>
      </c>
      <c r="H121" s="2">
        <f t="shared" si="75"/>
        <v>1.4880952380952379</v>
      </c>
      <c r="I121" s="1">
        <v>10</v>
      </c>
      <c r="J121" s="2">
        <f t="shared" si="76"/>
        <v>0.44642857142857134</v>
      </c>
      <c r="K121" s="1">
        <f>+E121+G121+I121</f>
        <v>10</v>
      </c>
      <c r="L121" s="3">
        <f t="shared" si="77"/>
        <v>1.4880952380952379</v>
      </c>
      <c r="M121" s="9">
        <f t="shared" si="78"/>
        <v>14880.95238095238</v>
      </c>
      <c r="N121" s="25">
        <f t="shared" si="79"/>
        <v>3.6732447048384245</v>
      </c>
      <c r="O121" s="72"/>
    </row>
    <row r="122" spans="1:15" hidden="1" x14ac:dyDescent="0.25">
      <c r="A122" s="144"/>
      <c r="B122" s="64" t="s">
        <v>133</v>
      </c>
      <c r="C122" s="1">
        <f>58*8</f>
        <v>464</v>
      </c>
      <c r="D122" s="62">
        <f t="shared" si="73"/>
        <v>0</v>
      </c>
      <c r="E122" s="1">
        <v>0</v>
      </c>
      <c r="F122" s="2">
        <f t="shared" si="74"/>
        <v>0</v>
      </c>
      <c r="G122" s="1">
        <v>0</v>
      </c>
      <c r="H122" s="2">
        <f t="shared" si="75"/>
        <v>1.2931034482758621</v>
      </c>
      <c r="I122" s="1">
        <v>6</v>
      </c>
      <c r="J122" s="2">
        <f t="shared" si="76"/>
        <v>0.38793103448275862</v>
      </c>
      <c r="K122" s="1">
        <f>+E122+G122+I122</f>
        <v>6</v>
      </c>
      <c r="L122" s="3">
        <f t="shared" si="77"/>
        <v>1.2931034482758621</v>
      </c>
      <c r="M122" s="9">
        <f t="shared" si="78"/>
        <v>12931.034482758621</v>
      </c>
      <c r="N122" s="25">
        <f t="shared" si="79"/>
        <v>3.7282767019916974</v>
      </c>
      <c r="O122" s="72"/>
    </row>
    <row r="123" spans="1:15" ht="15.75" hidden="1" thickBot="1" x14ac:dyDescent="0.3">
      <c r="A123" s="145"/>
      <c r="B123" s="65" t="s">
        <v>18</v>
      </c>
      <c r="C123" s="10">
        <f>SUM(C119:C122)</f>
        <v>2096</v>
      </c>
      <c r="D123" s="11">
        <f t="shared" si="73"/>
        <v>0</v>
      </c>
      <c r="E123" s="10">
        <f>SUM(E119:E122)</f>
        <v>0</v>
      </c>
      <c r="F123" s="11">
        <f t="shared" si="74"/>
        <v>0</v>
      </c>
      <c r="G123" s="10">
        <f>SUM(G119:G122)</f>
        <v>0</v>
      </c>
      <c r="H123" s="73">
        <f t="shared" si="75"/>
        <v>1.8129770992366412</v>
      </c>
      <c r="I123" s="10">
        <f>SUM(I119:I122)</f>
        <v>38</v>
      </c>
      <c r="J123" s="11">
        <f t="shared" si="76"/>
        <v>0.54389312977099236</v>
      </c>
      <c r="K123" s="10">
        <f>SUM(K119:K122)</f>
        <v>38</v>
      </c>
      <c r="L123" s="12">
        <f t="shared" si="77"/>
        <v>1.8129770992366412</v>
      </c>
      <c r="M123" s="15">
        <f t="shared" si="78"/>
        <v>18129.770992366412</v>
      </c>
      <c r="N123" s="13">
        <f t="shared" si="79"/>
        <v>3.5940049198789423</v>
      </c>
      <c r="O123" s="14"/>
    </row>
    <row r="124" spans="1:15" hidden="1" x14ac:dyDescent="0.25">
      <c r="A124" s="144" t="s">
        <v>138</v>
      </c>
      <c r="B124" s="64" t="s">
        <v>121</v>
      </c>
      <c r="C124" s="1">
        <f>21*8</f>
        <v>168</v>
      </c>
      <c r="D124" s="62">
        <f t="shared" ref="D124:D130" si="80">E124/C124*100</f>
        <v>0</v>
      </c>
      <c r="E124" s="1">
        <v>0</v>
      </c>
      <c r="F124" s="2">
        <f t="shared" ref="F124:F130" si="81">+G124/C124*100</f>
        <v>0</v>
      </c>
      <c r="G124" s="1">
        <v>0</v>
      </c>
      <c r="H124" s="2">
        <f t="shared" ref="H124:H130" si="82">+I124/C124*100</f>
        <v>1.1904761904761905</v>
      </c>
      <c r="I124" s="1">
        <v>2</v>
      </c>
      <c r="J124" s="2">
        <f t="shared" ref="J124:J130" si="83">(1*D124)+(0.65*F124)+(0.3*H124)</f>
        <v>0.35714285714285715</v>
      </c>
      <c r="K124" s="1">
        <f t="shared" ref="K124:K129" si="84">+E124+G124+I124</f>
        <v>2</v>
      </c>
      <c r="L124" s="3">
        <f t="shared" ref="L124:L130" si="85">K124/C124*100</f>
        <v>1.1904761904761905</v>
      </c>
      <c r="M124" s="9">
        <f t="shared" ref="M124:M130" si="86">L124*10000</f>
        <v>11904.761904761905</v>
      </c>
      <c r="N124" s="25">
        <f t="shared" ref="N124:N130" si="87">(NORMSINV(1-M124/1000000))+1.5</f>
        <v>3.7601889913293762</v>
      </c>
      <c r="O124" s="72"/>
    </row>
    <row r="125" spans="1:15" hidden="1" x14ac:dyDescent="0.25">
      <c r="A125" s="144"/>
      <c r="B125" s="64" t="s">
        <v>137</v>
      </c>
      <c r="C125" s="1">
        <f>11*8</f>
        <v>88</v>
      </c>
      <c r="D125" s="62">
        <f t="shared" si="80"/>
        <v>0</v>
      </c>
      <c r="E125" s="1">
        <v>0</v>
      </c>
      <c r="F125" s="2">
        <f t="shared" si="81"/>
        <v>0</v>
      </c>
      <c r="G125" s="1">
        <v>0</v>
      </c>
      <c r="H125" s="2">
        <f t="shared" si="82"/>
        <v>0</v>
      </c>
      <c r="I125" s="1">
        <v>0</v>
      </c>
      <c r="J125" s="2">
        <f t="shared" si="83"/>
        <v>0</v>
      </c>
      <c r="K125" s="1">
        <f t="shared" si="84"/>
        <v>0</v>
      </c>
      <c r="L125" s="3">
        <f t="shared" si="85"/>
        <v>0</v>
      </c>
      <c r="M125" s="9">
        <f t="shared" si="86"/>
        <v>0</v>
      </c>
      <c r="N125" s="25" t="e">
        <f t="shared" si="87"/>
        <v>#NUM!</v>
      </c>
      <c r="O125" s="72"/>
    </row>
    <row r="126" spans="1:15" hidden="1" x14ac:dyDescent="0.25">
      <c r="A126" s="144"/>
      <c r="B126" s="64" t="s">
        <v>141</v>
      </c>
      <c r="C126" s="1">
        <f>22*8</f>
        <v>176</v>
      </c>
      <c r="D126" s="62">
        <f>E126/C126*100</f>
        <v>0</v>
      </c>
      <c r="E126" s="1">
        <v>0</v>
      </c>
      <c r="F126" s="2">
        <f>+G126/C126*100</f>
        <v>0</v>
      </c>
      <c r="G126" s="1">
        <v>0</v>
      </c>
      <c r="H126" s="2">
        <f>+I126/C126*100</f>
        <v>2.8409090909090908</v>
      </c>
      <c r="I126" s="1">
        <v>5</v>
      </c>
      <c r="J126" s="2">
        <f>(1*D126)+(0.65*F126)+(0.3*H126)</f>
        <v>0.85227272727272718</v>
      </c>
      <c r="K126" s="1">
        <f>+E126+G126+I126</f>
        <v>5</v>
      </c>
      <c r="L126" s="3">
        <f>K126/C126*100</f>
        <v>2.8409090909090908</v>
      </c>
      <c r="M126" s="9">
        <f>L126*10000</f>
        <v>28409.090909090908</v>
      </c>
      <c r="N126" s="25">
        <f>(NORMSINV(1-M126/1000000))+1.5</f>
        <v>3.4047068981567312</v>
      </c>
      <c r="O126" s="72"/>
    </row>
    <row r="127" spans="1:15" hidden="1" x14ac:dyDescent="0.25">
      <c r="A127" s="144"/>
      <c r="B127" s="64" t="s">
        <v>140</v>
      </c>
      <c r="C127" s="1">
        <f>67*8</f>
        <v>536</v>
      </c>
      <c r="D127" s="62">
        <f>E127/C127*100</f>
        <v>0</v>
      </c>
      <c r="E127" s="1">
        <v>0</v>
      </c>
      <c r="F127" s="2">
        <f>+G127/C127*100</f>
        <v>0</v>
      </c>
      <c r="G127" s="1">
        <v>0</v>
      </c>
      <c r="H127" s="2">
        <f>+I127/C127*100</f>
        <v>0.93283582089552231</v>
      </c>
      <c r="I127" s="1">
        <v>5</v>
      </c>
      <c r="J127" s="2">
        <f>(1*D127)+(0.65*F127)+(0.3*H127)</f>
        <v>0.27985074626865669</v>
      </c>
      <c r="K127" s="1">
        <f>+E127+G127+I127</f>
        <v>5</v>
      </c>
      <c r="L127" s="3">
        <f>K127/C127*100</f>
        <v>0.93283582089552231</v>
      </c>
      <c r="M127" s="9">
        <f>L127*10000</f>
        <v>9328.3582089552237</v>
      </c>
      <c r="N127" s="25">
        <f>(NORMSINV(1-M127/1000000))+1.5</f>
        <v>3.8523200122241432</v>
      </c>
      <c r="O127" s="72"/>
    </row>
    <row r="128" spans="1:15" hidden="1" x14ac:dyDescent="0.25">
      <c r="A128" s="144"/>
      <c r="B128" s="64" t="s">
        <v>139</v>
      </c>
      <c r="C128" s="1">
        <f>90*8</f>
        <v>720</v>
      </c>
      <c r="D128" s="62">
        <f t="shared" si="80"/>
        <v>0</v>
      </c>
      <c r="E128" s="1">
        <v>0</v>
      </c>
      <c r="F128" s="2">
        <f t="shared" si="81"/>
        <v>0</v>
      </c>
      <c r="G128" s="1">
        <v>0</v>
      </c>
      <c r="H128" s="2">
        <f t="shared" si="82"/>
        <v>0.97222222222222221</v>
      </c>
      <c r="I128" s="1">
        <v>7</v>
      </c>
      <c r="J128" s="2">
        <f t="shared" si="83"/>
        <v>0.29166666666666663</v>
      </c>
      <c r="K128" s="1">
        <f t="shared" si="84"/>
        <v>7</v>
      </c>
      <c r="L128" s="3">
        <f t="shared" si="85"/>
        <v>0.97222222222222221</v>
      </c>
      <c r="M128" s="9">
        <f t="shared" si="86"/>
        <v>9722.2222222222226</v>
      </c>
      <c r="N128" s="25">
        <f t="shared" si="87"/>
        <v>3.8368988446281347</v>
      </c>
      <c r="O128" s="72"/>
    </row>
    <row r="129" spans="1:15" hidden="1" x14ac:dyDescent="0.25">
      <c r="A129" s="144"/>
      <c r="B129" s="64" t="s">
        <v>133</v>
      </c>
      <c r="C129" s="1">
        <f>36*8</f>
        <v>288</v>
      </c>
      <c r="D129" s="62">
        <f t="shared" si="80"/>
        <v>0</v>
      </c>
      <c r="E129" s="1">
        <v>0</v>
      </c>
      <c r="F129" s="2">
        <f t="shared" si="81"/>
        <v>0</v>
      </c>
      <c r="G129" s="1">
        <v>0</v>
      </c>
      <c r="H129" s="2">
        <f t="shared" si="82"/>
        <v>0.69444444444444442</v>
      </c>
      <c r="I129" s="1">
        <v>2</v>
      </c>
      <c r="J129" s="2">
        <f t="shared" si="83"/>
        <v>0.20833333333333331</v>
      </c>
      <c r="K129" s="1">
        <f t="shared" si="84"/>
        <v>2</v>
      </c>
      <c r="L129" s="3">
        <f t="shared" si="85"/>
        <v>0.69444444444444442</v>
      </c>
      <c r="M129" s="9">
        <f t="shared" si="86"/>
        <v>6944.4444444444443</v>
      </c>
      <c r="N129" s="25">
        <f t="shared" si="87"/>
        <v>3.9601243375600035</v>
      </c>
      <c r="O129" s="72"/>
    </row>
    <row r="130" spans="1:15" ht="15.75" hidden="1" thickBot="1" x14ac:dyDescent="0.3">
      <c r="A130" s="145"/>
      <c r="B130" s="65" t="s">
        <v>18</v>
      </c>
      <c r="C130" s="10">
        <f>SUM(C124:C129)</f>
        <v>1976</v>
      </c>
      <c r="D130" s="11">
        <f t="shared" si="80"/>
        <v>0</v>
      </c>
      <c r="E130" s="10">
        <f>SUM(E124:E129)</f>
        <v>0</v>
      </c>
      <c r="F130" s="11">
        <f t="shared" si="81"/>
        <v>0</v>
      </c>
      <c r="G130" s="10">
        <f>SUM(G124:G129)</f>
        <v>0</v>
      </c>
      <c r="H130" s="73">
        <f t="shared" si="82"/>
        <v>1.0627530364372468</v>
      </c>
      <c r="I130" s="10">
        <f>SUM(I124:I129)</f>
        <v>21</v>
      </c>
      <c r="J130" s="11">
        <f t="shared" si="83"/>
        <v>0.31882591093117402</v>
      </c>
      <c r="K130" s="10">
        <f>SUM(K124:K129)</f>
        <v>21</v>
      </c>
      <c r="L130" s="12">
        <f t="shared" si="85"/>
        <v>1.0627530364372468</v>
      </c>
      <c r="M130" s="15">
        <f t="shared" si="86"/>
        <v>10627.530364372469</v>
      </c>
      <c r="N130" s="13">
        <f t="shared" si="87"/>
        <v>3.8034228963669139</v>
      </c>
      <c r="O130" s="14"/>
    </row>
    <row r="131" spans="1:15" ht="30" hidden="1" x14ac:dyDescent="0.25">
      <c r="A131" s="144" t="s">
        <v>142</v>
      </c>
      <c r="B131" s="64" t="s">
        <v>121</v>
      </c>
      <c r="C131" s="1">
        <f>35*8</f>
        <v>280</v>
      </c>
      <c r="D131" s="62">
        <f t="shared" ref="D131:D136" si="88">E131/C131*100</f>
        <v>0</v>
      </c>
      <c r="E131" s="1">
        <v>0</v>
      </c>
      <c r="F131" s="2">
        <f t="shared" ref="F131:F136" si="89">+G131/C131*100</f>
        <v>0.7142857142857143</v>
      </c>
      <c r="G131" s="1">
        <v>2</v>
      </c>
      <c r="H131" s="2">
        <f t="shared" ref="H131:H136" si="90">+I131/C131*100</f>
        <v>1.7857142857142856</v>
      </c>
      <c r="I131" s="1">
        <v>5</v>
      </c>
      <c r="J131" s="2">
        <f t="shared" ref="J131:J136" si="91">(1*D131)+(0.65*F131)+(0.3*H131)</f>
        <v>1</v>
      </c>
      <c r="K131" s="1">
        <f>+E131+G131+I131</f>
        <v>7</v>
      </c>
      <c r="L131" s="3">
        <f t="shared" ref="L131:L136" si="92">K131/C131*100</f>
        <v>2.5</v>
      </c>
      <c r="M131" s="9">
        <f t="shared" ref="M131:M136" si="93">L131*10000</f>
        <v>25000</v>
      </c>
      <c r="N131" s="25">
        <f t="shared" ref="N131:N136" si="94">(NORMSINV(1-M131/1000000))+1.5</f>
        <v>3.4599639845400536</v>
      </c>
      <c r="O131" s="72" t="s">
        <v>146</v>
      </c>
    </row>
    <row r="132" spans="1:15" hidden="1" x14ac:dyDescent="0.25">
      <c r="A132" s="144"/>
      <c r="B132" s="64" t="s">
        <v>143</v>
      </c>
      <c r="C132" s="1">
        <f>8*64</f>
        <v>512</v>
      </c>
      <c r="D132" s="62">
        <f t="shared" si="88"/>
        <v>0</v>
      </c>
      <c r="E132" s="1">
        <v>0</v>
      </c>
      <c r="F132" s="2">
        <f t="shared" si="89"/>
        <v>0</v>
      </c>
      <c r="G132" s="1">
        <v>0</v>
      </c>
      <c r="H132" s="2">
        <f t="shared" si="90"/>
        <v>0</v>
      </c>
      <c r="I132" s="1">
        <v>0</v>
      </c>
      <c r="J132" s="2">
        <f t="shared" si="91"/>
        <v>0</v>
      </c>
      <c r="K132" s="1">
        <f>+E132+G132+I132</f>
        <v>0</v>
      </c>
      <c r="L132" s="3">
        <f t="shared" si="92"/>
        <v>0</v>
      </c>
      <c r="M132" s="9">
        <f t="shared" si="93"/>
        <v>0</v>
      </c>
      <c r="N132" s="25" t="e">
        <f t="shared" si="94"/>
        <v>#NUM!</v>
      </c>
      <c r="O132" s="72"/>
    </row>
    <row r="133" spans="1:15" hidden="1" x14ac:dyDescent="0.25">
      <c r="A133" s="144"/>
      <c r="B133" s="64" t="s">
        <v>141</v>
      </c>
      <c r="C133" s="1">
        <f>90*8</f>
        <v>720</v>
      </c>
      <c r="D133" s="62">
        <f>E133/C133*100</f>
        <v>0</v>
      </c>
      <c r="E133" s="1">
        <v>0</v>
      </c>
      <c r="F133" s="2">
        <f>+G133/C133*100</f>
        <v>0</v>
      </c>
      <c r="G133" s="1">
        <v>0</v>
      </c>
      <c r="H133" s="2">
        <f>+I133/C133*100</f>
        <v>0.83333333333333337</v>
      </c>
      <c r="I133" s="1">
        <v>6</v>
      </c>
      <c r="J133" s="2">
        <f>(1*D133)+(0.65*F133)+(0.3*H133)</f>
        <v>0.25</v>
      </c>
      <c r="K133" s="1">
        <f>+E133+G133+I133</f>
        <v>6</v>
      </c>
      <c r="L133" s="3">
        <f>K133/C133*100</f>
        <v>0.83333333333333337</v>
      </c>
      <c r="M133" s="9">
        <f>L133*10000</f>
        <v>8333.3333333333339</v>
      </c>
      <c r="N133" s="25">
        <f>(NORMSINV(1-M133/1000000))+1.5</f>
        <v>3.8939797998185104</v>
      </c>
      <c r="O133" s="72"/>
    </row>
    <row r="134" spans="1:15" hidden="1" x14ac:dyDescent="0.25">
      <c r="A134" s="144"/>
      <c r="B134" s="64" t="s">
        <v>139</v>
      </c>
      <c r="C134" s="1">
        <f>92*8</f>
        <v>736</v>
      </c>
      <c r="D134" s="62">
        <f t="shared" si="88"/>
        <v>0</v>
      </c>
      <c r="E134" s="1">
        <v>0</v>
      </c>
      <c r="F134" s="2">
        <f t="shared" si="89"/>
        <v>0</v>
      </c>
      <c r="G134" s="1">
        <v>0</v>
      </c>
      <c r="H134" s="2">
        <f t="shared" si="90"/>
        <v>1.4945652173913044</v>
      </c>
      <c r="I134" s="1">
        <v>11</v>
      </c>
      <c r="J134" s="2">
        <f t="shared" si="91"/>
        <v>0.4483695652173913</v>
      </c>
      <c r="K134" s="1">
        <f>+E134+G134+I134</f>
        <v>11</v>
      </c>
      <c r="L134" s="3">
        <f t="shared" si="92"/>
        <v>1.4945652173913044</v>
      </c>
      <c r="M134" s="9">
        <f t="shared" si="93"/>
        <v>14945.652173913044</v>
      </c>
      <c r="N134" s="25">
        <f t="shared" si="94"/>
        <v>3.671527716614873</v>
      </c>
      <c r="O134" s="72"/>
    </row>
    <row r="135" spans="1:15" hidden="1" x14ac:dyDescent="0.25">
      <c r="A135" s="144"/>
      <c r="B135" s="64" t="s">
        <v>115</v>
      </c>
      <c r="C135" s="1">
        <f>57*8</f>
        <v>456</v>
      </c>
      <c r="D135" s="62">
        <f t="shared" si="88"/>
        <v>0</v>
      </c>
      <c r="E135" s="1">
        <v>0</v>
      </c>
      <c r="F135" s="2">
        <f t="shared" si="89"/>
        <v>0</v>
      </c>
      <c r="G135" s="1">
        <v>0</v>
      </c>
      <c r="H135" s="2">
        <f t="shared" si="90"/>
        <v>1.3157894736842104</v>
      </c>
      <c r="I135" s="1">
        <v>6</v>
      </c>
      <c r="J135" s="2">
        <f t="shared" si="91"/>
        <v>0.39473684210526311</v>
      </c>
      <c r="K135" s="1">
        <f>+E135+G135+I135</f>
        <v>6</v>
      </c>
      <c r="L135" s="3">
        <f t="shared" si="92"/>
        <v>1.3157894736842104</v>
      </c>
      <c r="M135" s="9">
        <f t="shared" si="93"/>
        <v>13157.894736842103</v>
      </c>
      <c r="N135" s="25">
        <f t="shared" si="94"/>
        <v>3.7215195883378365</v>
      </c>
      <c r="O135" s="72"/>
    </row>
    <row r="136" spans="1:15" ht="15.75" hidden="1" thickBot="1" x14ac:dyDescent="0.3">
      <c r="A136" s="145"/>
      <c r="B136" s="65" t="s">
        <v>18</v>
      </c>
      <c r="C136" s="10">
        <f>SUM(C131:C135)</f>
        <v>2704</v>
      </c>
      <c r="D136" s="11">
        <f t="shared" si="88"/>
        <v>0</v>
      </c>
      <c r="E136" s="10">
        <f>SUM(E131:E135)</f>
        <v>0</v>
      </c>
      <c r="F136" s="11">
        <f t="shared" si="89"/>
        <v>7.3964497041420121E-2</v>
      </c>
      <c r="G136" s="10">
        <f>SUM(G131:G135)</f>
        <v>2</v>
      </c>
      <c r="H136" s="73">
        <f t="shared" si="90"/>
        <v>1.0355029585798818</v>
      </c>
      <c r="I136" s="10">
        <f>SUM(I131:I135)</f>
        <v>28</v>
      </c>
      <c r="J136" s="11">
        <f t="shared" si="91"/>
        <v>0.3587278106508876</v>
      </c>
      <c r="K136" s="10">
        <f>SUM(K131:K135)</f>
        <v>30</v>
      </c>
      <c r="L136" s="12">
        <f t="shared" si="92"/>
        <v>1.1094674556213018</v>
      </c>
      <c r="M136" s="15">
        <f t="shared" si="93"/>
        <v>11094.674556213018</v>
      </c>
      <c r="N136" s="13">
        <f t="shared" si="94"/>
        <v>3.7871109294137759</v>
      </c>
      <c r="O136" s="14"/>
    </row>
    <row r="137" spans="1:15" hidden="1" x14ac:dyDescent="0.25">
      <c r="A137" s="144" t="s">
        <v>147</v>
      </c>
      <c r="B137" s="64" t="s">
        <v>121</v>
      </c>
      <c r="C137" s="1">
        <f>32*8</f>
        <v>256</v>
      </c>
      <c r="D137" s="62">
        <f t="shared" ref="D137:D142" si="95">E137/C137*100</f>
        <v>0</v>
      </c>
      <c r="E137" s="1">
        <v>0</v>
      </c>
      <c r="F137" s="2">
        <f t="shared" ref="F137:F142" si="96">+G137/C137*100</f>
        <v>0</v>
      </c>
      <c r="G137" s="1">
        <v>0</v>
      </c>
      <c r="H137" s="2">
        <f t="shared" ref="H137:H142" si="97">+I137/C137*100</f>
        <v>1.171875</v>
      </c>
      <c r="I137" s="1">
        <v>3</v>
      </c>
      <c r="J137" s="2">
        <f t="shared" ref="J137:J142" si="98">(1*D137)+(0.65*F137)+(0.3*H137)</f>
        <v>0.3515625</v>
      </c>
      <c r="K137" s="1">
        <f>+E137+G137+I137</f>
        <v>3</v>
      </c>
      <c r="L137" s="3">
        <f t="shared" ref="L137:L142" si="99">K137/C137*100</f>
        <v>1.171875</v>
      </c>
      <c r="M137" s="9">
        <f t="shared" ref="M137:M142" si="100">L137*10000</f>
        <v>11718.75</v>
      </c>
      <c r="N137" s="25">
        <f t="shared" ref="N137:N142" si="101">(NORMSINV(1-M137/1000000))+1.5</f>
        <v>3.7662268092096522</v>
      </c>
      <c r="O137" s="72"/>
    </row>
    <row r="138" spans="1:15" hidden="1" x14ac:dyDescent="0.25">
      <c r="A138" s="144"/>
      <c r="B138" s="64" t="s">
        <v>143</v>
      </c>
      <c r="C138" s="1">
        <f>83*8</f>
        <v>664</v>
      </c>
      <c r="D138" s="62">
        <f t="shared" si="95"/>
        <v>0</v>
      </c>
      <c r="E138" s="1">
        <v>0</v>
      </c>
      <c r="F138" s="2">
        <f t="shared" si="96"/>
        <v>0</v>
      </c>
      <c r="G138" s="1">
        <v>0</v>
      </c>
      <c r="H138" s="2">
        <f t="shared" si="97"/>
        <v>1.2048192771084338</v>
      </c>
      <c r="I138" s="1">
        <v>8</v>
      </c>
      <c r="J138" s="2">
        <f t="shared" si="98"/>
        <v>0.36144578313253012</v>
      </c>
      <c r="K138" s="1">
        <f>+E138+G138+I138</f>
        <v>8</v>
      </c>
      <c r="L138" s="3">
        <f t="shared" si="99"/>
        <v>1.2048192771084338</v>
      </c>
      <c r="M138" s="9">
        <f t="shared" si="100"/>
        <v>12048.192771084339</v>
      </c>
      <c r="N138" s="25">
        <f t="shared" si="101"/>
        <v>3.7555889554631743</v>
      </c>
      <c r="O138" s="72"/>
    </row>
    <row r="139" spans="1:15" hidden="1" x14ac:dyDescent="0.25">
      <c r="A139" s="144"/>
      <c r="B139" s="64" t="s">
        <v>149</v>
      </c>
      <c r="C139" s="1">
        <f>57*8</f>
        <v>456</v>
      </c>
      <c r="D139" s="62">
        <f t="shared" si="95"/>
        <v>0</v>
      </c>
      <c r="E139" s="1">
        <v>0</v>
      </c>
      <c r="F139" s="2">
        <f t="shared" si="96"/>
        <v>0</v>
      </c>
      <c r="G139" s="1">
        <v>0</v>
      </c>
      <c r="H139" s="2">
        <f t="shared" si="97"/>
        <v>1.3157894736842104</v>
      </c>
      <c r="I139" s="1">
        <v>6</v>
      </c>
      <c r="J139" s="2">
        <f t="shared" si="98"/>
        <v>0.39473684210526311</v>
      </c>
      <c r="K139" s="1">
        <f>+E139+G139+I139</f>
        <v>6</v>
      </c>
      <c r="L139" s="3">
        <f t="shared" si="99"/>
        <v>1.3157894736842104</v>
      </c>
      <c r="M139" s="9">
        <f t="shared" si="100"/>
        <v>13157.894736842103</v>
      </c>
      <c r="N139" s="25">
        <f t="shared" si="101"/>
        <v>3.7215195883378365</v>
      </c>
      <c r="O139" s="72"/>
    </row>
    <row r="140" spans="1:15" hidden="1" x14ac:dyDescent="0.25">
      <c r="A140" s="144"/>
      <c r="B140" s="64" t="s">
        <v>139</v>
      </c>
      <c r="C140" s="1">
        <f>56*8</f>
        <v>448</v>
      </c>
      <c r="D140" s="62">
        <f t="shared" si="95"/>
        <v>0</v>
      </c>
      <c r="E140" s="1">
        <v>0</v>
      </c>
      <c r="F140" s="2">
        <f t="shared" si="96"/>
        <v>0</v>
      </c>
      <c r="G140" s="1">
        <v>0</v>
      </c>
      <c r="H140" s="2">
        <f t="shared" si="97"/>
        <v>1.3392857142857142</v>
      </c>
      <c r="I140" s="1">
        <v>6</v>
      </c>
      <c r="J140" s="2">
        <f t="shared" si="98"/>
        <v>0.40178571428571425</v>
      </c>
      <c r="K140" s="1">
        <f>+E140+G140+I140</f>
        <v>6</v>
      </c>
      <c r="L140" s="3">
        <f t="shared" si="99"/>
        <v>1.3392857142857142</v>
      </c>
      <c r="M140" s="9">
        <f t="shared" si="100"/>
        <v>13392.857142857141</v>
      </c>
      <c r="N140" s="25">
        <f t="shared" si="101"/>
        <v>3.7146264602144718</v>
      </c>
      <c r="O140" s="72"/>
    </row>
    <row r="141" spans="1:15" hidden="1" x14ac:dyDescent="0.25">
      <c r="A141" s="144"/>
      <c r="B141" s="64" t="s">
        <v>115</v>
      </c>
      <c r="C141" s="1">
        <f>9*8</f>
        <v>72</v>
      </c>
      <c r="D141" s="62">
        <f t="shared" si="95"/>
        <v>0</v>
      </c>
      <c r="E141" s="1">
        <v>0</v>
      </c>
      <c r="F141" s="2">
        <f t="shared" si="96"/>
        <v>0</v>
      </c>
      <c r="G141" s="1">
        <v>0</v>
      </c>
      <c r="H141" s="2">
        <f t="shared" si="97"/>
        <v>0</v>
      </c>
      <c r="I141" s="1"/>
      <c r="J141" s="2">
        <f t="shared" si="98"/>
        <v>0</v>
      </c>
      <c r="K141" s="1">
        <f>+E141+G141+I141</f>
        <v>0</v>
      </c>
      <c r="L141" s="3">
        <f t="shared" si="99"/>
        <v>0</v>
      </c>
      <c r="M141" s="9">
        <f t="shared" si="100"/>
        <v>0</v>
      </c>
      <c r="N141" s="25" t="e">
        <f t="shared" si="101"/>
        <v>#NUM!</v>
      </c>
      <c r="O141" s="72"/>
    </row>
    <row r="142" spans="1:15" ht="15.75" hidden="1" thickBot="1" x14ac:dyDescent="0.3">
      <c r="A142" s="145"/>
      <c r="B142" s="65" t="s">
        <v>18</v>
      </c>
      <c r="C142" s="10">
        <f>SUM(C137:C141)</f>
        <v>1896</v>
      </c>
      <c r="D142" s="11">
        <f t="shared" si="95"/>
        <v>0</v>
      </c>
      <c r="E142" s="10">
        <f>SUM(E137:E141)</f>
        <v>0</v>
      </c>
      <c r="F142" s="11">
        <f t="shared" si="96"/>
        <v>0</v>
      </c>
      <c r="G142" s="10">
        <f>SUM(G137:G141)</f>
        <v>0</v>
      </c>
      <c r="H142" s="73">
        <f t="shared" si="97"/>
        <v>1.2130801687763713</v>
      </c>
      <c r="I142" s="10">
        <f>SUM(I137:I141)</f>
        <v>23</v>
      </c>
      <c r="J142" s="11">
        <f t="shared" si="98"/>
        <v>0.36392405063291139</v>
      </c>
      <c r="K142" s="10">
        <f>SUM(K137:K141)</f>
        <v>23</v>
      </c>
      <c r="L142" s="12">
        <f t="shared" si="99"/>
        <v>1.2130801687763713</v>
      </c>
      <c r="M142" s="15">
        <f t="shared" si="100"/>
        <v>12130.801687763713</v>
      </c>
      <c r="N142" s="13">
        <f t="shared" si="101"/>
        <v>3.7529610749660209</v>
      </c>
      <c r="O142" s="14"/>
    </row>
    <row r="143" spans="1:15" hidden="1" x14ac:dyDescent="0.25">
      <c r="A143" s="144" t="s">
        <v>148</v>
      </c>
      <c r="B143" s="64" t="s">
        <v>121</v>
      </c>
      <c r="C143" s="1">
        <f>13*8</f>
        <v>104</v>
      </c>
      <c r="D143" s="62">
        <f>E143/C143*100</f>
        <v>0</v>
      </c>
      <c r="E143" s="1">
        <v>0</v>
      </c>
      <c r="F143" s="2">
        <f>+G143/C143*100</f>
        <v>0</v>
      </c>
      <c r="G143" s="1">
        <v>0</v>
      </c>
      <c r="H143" s="2">
        <f>+I143/C143*100</f>
        <v>1.9230769230769231</v>
      </c>
      <c r="I143" s="1">
        <v>2</v>
      </c>
      <c r="J143" s="2">
        <f>(1*D143)+(0.65*F143)+(0.3*H143)</f>
        <v>0.57692307692307687</v>
      </c>
      <c r="K143" s="1">
        <f>+E143+G143+I143</f>
        <v>2</v>
      </c>
      <c r="L143" s="3">
        <f>K143/C143*100</f>
        <v>1.9230769230769231</v>
      </c>
      <c r="M143" s="9">
        <f>L143*10000</f>
        <v>19230.76923076923</v>
      </c>
      <c r="N143" s="25">
        <f>(NORMSINV(1-M143/1000000))+1.5</f>
        <v>3.5699018308950508</v>
      </c>
      <c r="O143" s="72"/>
    </row>
    <row r="144" spans="1:15" hidden="1" x14ac:dyDescent="0.25">
      <c r="A144" s="144"/>
      <c r="B144" s="64" t="s">
        <v>143</v>
      </c>
      <c r="C144" s="1">
        <f>72*8</f>
        <v>576</v>
      </c>
      <c r="D144" s="62">
        <f>E144/C144*100</f>
        <v>0</v>
      </c>
      <c r="E144" s="1">
        <v>0</v>
      </c>
      <c r="F144" s="2">
        <f>+G144/C144*100</f>
        <v>0</v>
      </c>
      <c r="G144" s="1">
        <v>0</v>
      </c>
      <c r="H144" s="2">
        <f>+I144/C144*100</f>
        <v>1.5625</v>
      </c>
      <c r="I144" s="1">
        <v>9</v>
      </c>
      <c r="J144" s="2">
        <f>(1*D144)+(0.65*F144)+(0.3*H144)</f>
        <v>0.46875</v>
      </c>
      <c r="K144" s="1">
        <f>+E144+G144+I144</f>
        <v>9</v>
      </c>
      <c r="L144" s="3">
        <f>K144/C144*100</f>
        <v>1.5625</v>
      </c>
      <c r="M144" s="9">
        <f>L144*10000</f>
        <v>15625</v>
      </c>
      <c r="N144" s="25">
        <f>(NORMSINV(1-M144/1000000))+1.5</f>
        <v>3.6538746940614555</v>
      </c>
      <c r="O144" s="72"/>
    </row>
    <row r="145" spans="1:15" hidden="1" x14ac:dyDescent="0.25">
      <c r="A145" s="144"/>
      <c r="B145" s="64" t="s">
        <v>149</v>
      </c>
      <c r="C145" s="1">
        <f>103*8</f>
        <v>824</v>
      </c>
      <c r="D145" s="62">
        <f>E145/C145*100</f>
        <v>0</v>
      </c>
      <c r="E145" s="1">
        <v>0</v>
      </c>
      <c r="F145" s="2">
        <f>+G145/C145*100</f>
        <v>0</v>
      </c>
      <c r="G145" s="1">
        <v>0</v>
      </c>
      <c r="H145" s="2">
        <f>+I145/C145*100</f>
        <v>1.5776699029126213</v>
      </c>
      <c r="I145" s="1">
        <v>13</v>
      </c>
      <c r="J145" s="2">
        <f>(1*D145)+(0.65*F145)+(0.3*H145)</f>
        <v>0.47330097087378636</v>
      </c>
      <c r="K145" s="1">
        <f>+E145+G145+I145</f>
        <v>13</v>
      </c>
      <c r="L145" s="3">
        <f>K145/C145*100</f>
        <v>1.5776699029126213</v>
      </c>
      <c r="M145" s="9">
        <f>L145*10000</f>
        <v>15776.699029126214</v>
      </c>
      <c r="N145" s="25">
        <f>(NORMSINV(1-M145/1000000))+1.5</f>
        <v>3.6500229679756573</v>
      </c>
      <c r="O145" s="72"/>
    </row>
    <row r="146" spans="1:15" hidden="1" x14ac:dyDescent="0.25">
      <c r="A146" s="144"/>
      <c r="B146" s="64" t="s">
        <v>150</v>
      </c>
      <c r="C146" s="1">
        <f>5*8</f>
        <v>40</v>
      </c>
      <c r="D146" s="62">
        <f>E146/C146*100</f>
        <v>0</v>
      </c>
      <c r="E146" s="1">
        <v>0</v>
      </c>
      <c r="F146" s="2">
        <f>+G146/C146*100</f>
        <v>0</v>
      </c>
      <c r="G146" s="1">
        <v>0</v>
      </c>
      <c r="H146" s="2">
        <f>+I146/C146*100</f>
        <v>5</v>
      </c>
      <c r="I146" s="1">
        <v>2</v>
      </c>
      <c r="J146" s="2">
        <f>(1*D146)+(0.65*F146)+(0.3*H146)</f>
        <v>1.5</v>
      </c>
      <c r="K146" s="1">
        <f>+E146+G146+I146</f>
        <v>2</v>
      </c>
      <c r="L146" s="3">
        <f>K146/C146*100</f>
        <v>5</v>
      </c>
      <c r="M146" s="9">
        <f>L146*10000</f>
        <v>50000</v>
      </c>
      <c r="N146" s="25">
        <f>(NORMSINV(1-M146/1000000))+1.5</f>
        <v>3.1448536269514715</v>
      </c>
      <c r="O146" s="72"/>
    </row>
    <row r="147" spans="1:15" ht="15.75" hidden="1" thickBot="1" x14ac:dyDescent="0.3">
      <c r="A147" s="145"/>
      <c r="B147" s="65" t="s">
        <v>18</v>
      </c>
      <c r="C147" s="10">
        <f>SUM(C143:C146)</f>
        <v>1544</v>
      </c>
      <c r="D147" s="11">
        <f>E147/C147*100</f>
        <v>0</v>
      </c>
      <c r="E147" s="10">
        <f>SUM(E143:E146)</f>
        <v>0</v>
      </c>
      <c r="F147" s="11">
        <f>+G147/C147*100</f>
        <v>0</v>
      </c>
      <c r="G147" s="10">
        <f>SUM(G143:G146)</f>
        <v>0</v>
      </c>
      <c r="H147" s="73">
        <f>+I147/C147*100</f>
        <v>1.6839378238341969</v>
      </c>
      <c r="I147" s="10">
        <f>SUM(I143:I146)</f>
        <v>26</v>
      </c>
      <c r="J147" s="11">
        <f>(1*D147)+(0.65*F147)+(0.3*H147)</f>
        <v>0.50518134715025909</v>
      </c>
      <c r="K147" s="10">
        <f>SUM(K143:K146)</f>
        <v>26</v>
      </c>
      <c r="L147" s="12">
        <f>K147/C147*100</f>
        <v>1.6839378238341969</v>
      </c>
      <c r="M147" s="15">
        <f>L147*10000</f>
        <v>16839.378238341968</v>
      </c>
      <c r="N147" s="13">
        <f>(NORMSINV(1-M147/1000000))+1.5</f>
        <v>3.6238970100472927</v>
      </c>
      <c r="O147" s="14"/>
    </row>
    <row r="148" spans="1:15" hidden="1" x14ac:dyDescent="0.25">
      <c r="A148" s="144" t="s">
        <v>152</v>
      </c>
      <c r="B148" s="64" t="s">
        <v>153</v>
      </c>
      <c r="C148" s="1">
        <f>19*8</f>
        <v>152</v>
      </c>
      <c r="D148" s="62">
        <f t="shared" ref="D148:D153" si="102">E148/C148*100</f>
        <v>0</v>
      </c>
      <c r="E148" s="1">
        <v>0</v>
      </c>
      <c r="F148" s="2">
        <f t="shared" ref="F148:F153" si="103">+G148/C148*100</f>
        <v>0</v>
      </c>
      <c r="G148" s="1">
        <v>0</v>
      </c>
      <c r="H148" s="2">
        <f t="shared" ref="H148:H153" si="104">+I148/C148*100</f>
        <v>2.6315789473684208</v>
      </c>
      <c r="I148" s="1">
        <v>4</v>
      </c>
      <c r="J148" s="2">
        <f t="shared" ref="J148:J153" si="105">(1*D148)+(0.65*F148)+(0.3*H148)</f>
        <v>0.78947368421052622</v>
      </c>
      <c r="K148" s="1">
        <f>+E148+G148+I148</f>
        <v>4</v>
      </c>
      <c r="L148" s="3">
        <f t="shared" ref="L148:L153" si="106">K148/C148*100</f>
        <v>2.6315789473684208</v>
      </c>
      <c r="M148" s="9">
        <f t="shared" ref="M148:M153" si="107">L148*10000</f>
        <v>26315.789473684206</v>
      </c>
      <c r="N148" s="25">
        <f t="shared" ref="N148:N153" si="108">(NORMSINV(1-M148/1000000))+1.5</f>
        <v>3.4379315108528292</v>
      </c>
      <c r="O148" s="72"/>
    </row>
    <row r="149" spans="1:15" hidden="1" x14ac:dyDescent="0.25">
      <c r="A149" s="144"/>
      <c r="B149" s="64" t="s">
        <v>154</v>
      </c>
      <c r="C149" s="1">
        <f>76*8</f>
        <v>608</v>
      </c>
      <c r="D149" s="62">
        <f t="shared" si="102"/>
        <v>0</v>
      </c>
      <c r="E149" s="1">
        <v>0</v>
      </c>
      <c r="F149" s="2">
        <f t="shared" si="103"/>
        <v>0</v>
      </c>
      <c r="G149" s="1">
        <v>0</v>
      </c>
      <c r="H149" s="2">
        <f t="shared" si="104"/>
        <v>1.9736842105263157</v>
      </c>
      <c r="I149" s="1">
        <v>12</v>
      </c>
      <c r="J149" s="2">
        <f t="shared" si="105"/>
        <v>0.59210526315789469</v>
      </c>
      <c r="K149" s="1">
        <f>+E149+G149+I149</f>
        <v>12</v>
      </c>
      <c r="L149" s="3">
        <f t="shared" si="106"/>
        <v>1.9736842105263157</v>
      </c>
      <c r="M149" s="9">
        <f t="shared" si="107"/>
        <v>19736.842105263157</v>
      </c>
      <c r="N149" s="25">
        <f t="shared" si="108"/>
        <v>3.5592146098716695</v>
      </c>
      <c r="O149" s="72"/>
    </row>
    <row r="150" spans="1:15" hidden="1" x14ac:dyDescent="0.25">
      <c r="A150" s="144"/>
      <c r="B150" s="64" t="s">
        <v>156</v>
      </c>
      <c r="C150" s="1">
        <f>9*8</f>
        <v>72</v>
      </c>
      <c r="D150" s="62">
        <f>E150/C150*100</f>
        <v>0</v>
      </c>
      <c r="E150" s="1">
        <v>0</v>
      </c>
      <c r="F150" s="2">
        <f>+G150/C150*100</f>
        <v>0</v>
      </c>
      <c r="G150" s="1">
        <v>0</v>
      </c>
      <c r="H150" s="2">
        <f>+I150/C150*100</f>
        <v>0</v>
      </c>
      <c r="I150" s="1">
        <v>0</v>
      </c>
      <c r="J150" s="2">
        <f>(1*D150)+(0.65*F150)+(0.3*H150)</f>
        <v>0</v>
      </c>
      <c r="K150" s="1">
        <f>+E150+G150+I150</f>
        <v>0</v>
      </c>
      <c r="L150" s="3">
        <f>K150/C150*100</f>
        <v>0</v>
      </c>
      <c r="M150" s="9">
        <f>L150*10000</f>
        <v>0</v>
      </c>
      <c r="N150" s="25" t="e">
        <f>(NORMSINV(1-M150/1000000))+1.5</f>
        <v>#NUM!</v>
      </c>
      <c r="O150" s="72"/>
    </row>
    <row r="151" spans="1:15" hidden="1" x14ac:dyDescent="0.25">
      <c r="A151" s="144"/>
      <c r="B151" s="64" t="s">
        <v>149</v>
      </c>
      <c r="C151" s="1">
        <f>16*8</f>
        <v>128</v>
      </c>
      <c r="D151" s="62">
        <f t="shared" si="102"/>
        <v>0</v>
      </c>
      <c r="E151" s="1">
        <v>0</v>
      </c>
      <c r="F151" s="2">
        <f t="shared" si="103"/>
        <v>0</v>
      </c>
      <c r="G151" s="1">
        <v>0</v>
      </c>
      <c r="H151" s="2">
        <f t="shared" si="104"/>
        <v>1.5625</v>
      </c>
      <c r="I151" s="1">
        <v>2</v>
      </c>
      <c r="J151" s="2">
        <f t="shared" si="105"/>
        <v>0.46875</v>
      </c>
      <c r="K151" s="1">
        <f>+E151+G151+I151</f>
        <v>2</v>
      </c>
      <c r="L151" s="3">
        <f t="shared" si="106"/>
        <v>1.5625</v>
      </c>
      <c r="M151" s="9">
        <f t="shared" si="107"/>
        <v>15625</v>
      </c>
      <c r="N151" s="25">
        <f t="shared" si="108"/>
        <v>3.6538746940614555</v>
      </c>
      <c r="O151" s="72"/>
    </row>
    <row r="152" spans="1:15" hidden="1" x14ac:dyDescent="0.25">
      <c r="A152" s="144"/>
      <c r="B152" s="64" t="s">
        <v>155</v>
      </c>
      <c r="C152" s="1">
        <f>18*8</f>
        <v>144</v>
      </c>
      <c r="D152" s="62">
        <f t="shared" si="102"/>
        <v>0</v>
      </c>
      <c r="E152" s="1">
        <v>0</v>
      </c>
      <c r="F152" s="2">
        <f t="shared" si="103"/>
        <v>0</v>
      </c>
      <c r="G152" s="1">
        <v>0</v>
      </c>
      <c r="H152" s="2">
        <f t="shared" si="104"/>
        <v>2.083333333333333</v>
      </c>
      <c r="I152" s="1">
        <v>3</v>
      </c>
      <c r="J152" s="2">
        <f t="shared" si="105"/>
        <v>0.62499999999999989</v>
      </c>
      <c r="K152" s="1">
        <f>+E152+G152+I152</f>
        <v>3</v>
      </c>
      <c r="L152" s="3">
        <f t="shared" si="106"/>
        <v>2.083333333333333</v>
      </c>
      <c r="M152" s="9">
        <f t="shared" si="107"/>
        <v>20833.333333333332</v>
      </c>
      <c r="N152" s="25">
        <f t="shared" si="108"/>
        <v>3.5368341317013874</v>
      </c>
      <c r="O152" s="72"/>
    </row>
    <row r="153" spans="1:15" ht="15.75" hidden="1" thickBot="1" x14ac:dyDescent="0.3">
      <c r="A153" s="145"/>
      <c r="B153" s="65" t="s">
        <v>18</v>
      </c>
      <c r="C153" s="10">
        <f>SUM(C148:C152)</f>
        <v>1104</v>
      </c>
      <c r="D153" s="11">
        <f t="shared" si="102"/>
        <v>0</v>
      </c>
      <c r="E153" s="10">
        <f>SUM(E148:E152)</f>
        <v>0</v>
      </c>
      <c r="F153" s="11">
        <f t="shared" si="103"/>
        <v>0</v>
      </c>
      <c r="G153" s="10">
        <f>SUM(G148:G152)</f>
        <v>0</v>
      </c>
      <c r="H153" s="73">
        <f t="shared" si="104"/>
        <v>1.9021739130434785</v>
      </c>
      <c r="I153" s="10">
        <f>SUM(I148:I152)</f>
        <v>21</v>
      </c>
      <c r="J153" s="11">
        <f t="shared" si="105"/>
        <v>0.57065217391304357</v>
      </c>
      <c r="K153" s="10">
        <f>SUM(K148:K152)</f>
        <v>21</v>
      </c>
      <c r="L153" s="12">
        <f t="shared" si="106"/>
        <v>1.9021739130434785</v>
      </c>
      <c r="M153" s="15">
        <f t="shared" si="107"/>
        <v>19021.739130434784</v>
      </c>
      <c r="N153" s="13">
        <f t="shared" si="108"/>
        <v>3.5743859808203604</v>
      </c>
      <c r="O153" s="14"/>
    </row>
    <row r="154" spans="1:15" hidden="1" x14ac:dyDescent="0.25">
      <c r="A154" s="144" t="s">
        <v>157</v>
      </c>
      <c r="B154" s="64" t="s">
        <v>153</v>
      </c>
      <c r="C154" s="1">
        <f>41*8</f>
        <v>328</v>
      </c>
      <c r="D154" s="62">
        <f t="shared" ref="D154:D185" si="109">E154/C154*100</f>
        <v>0</v>
      </c>
      <c r="E154" s="1">
        <v>0</v>
      </c>
      <c r="F154" s="2">
        <f t="shared" ref="F154:F185" si="110">+G154/C154*100</f>
        <v>0</v>
      </c>
      <c r="G154" s="1">
        <v>0</v>
      </c>
      <c r="H154" s="2">
        <f t="shared" ref="H154:H185" si="111">+I154/C154*100</f>
        <v>1.2195121951219512</v>
      </c>
      <c r="I154" s="1">
        <v>4</v>
      </c>
      <c r="J154" s="2">
        <f t="shared" ref="J154:J185" si="112">(1*D154)+(0.65*F154)+(0.3*H154)</f>
        <v>0.36585365853658536</v>
      </c>
      <c r="K154" s="1">
        <f>+E154+G154+I154</f>
        <v>4</v>
      </c>
      <c r="L154" s="3">
        <f t="shared" ref="L154:L185" si="113">K154/C154*100</f>
        <v>1.2195121951219512</v>
      </c>
      <c r="M154" s="9">
        <f t="shared" ref="M154:M185" si="114">L154*10000</f>
        <v>12195.121951219511</v>
      </c>
      <c r="N154" s="25">
        <f t="shared" ref="N154:N185" si="115">(NORMSINV(1-M154/1000000))+1.5</f>
        <v>3.7509256965027937</v>
      </c>
      <c r="O154" s="72"/>
    </row>
    <row r="155" spans="1:15" hidden="1" x14ac:dyDescent="0.25">
      <c r="A155" s="144"/>
      <c r="B155" s="64" t="s">
        <v>158</v>
      </c>
      <c r="C155" s="1">
        <f>13*8</f>
        <v>104</v>
      </c>
      <c r="D155" s="62">
        <f t="shared" si="109"/>
        <v>0</v>
      </c>
      <c r="E155" s="1">
        <v>0</v>
      </c>
      <c r="F155" s="2">
        <f t="shared" si="110"/>
        <v>0</v>
      </c>
      <c r="G155" s="1">
        <v>0</v>
      </c>
      <c r="H155" s="2">
        <f t="shared" si="111"/>
        <v>0.96153846153846156</v>
      </c>
      <c r="I155" s="1">
        <v>1</v>
      </c>
      <c r="J155" s="2">
        <f t="shared" si="112"/>
        <v>0.28846153846153844</v>
      </c>
      <c r="K155" s="1">
        <f>+E155+G155+I155</f>
        <v>1</v>
      </c>
      <c r="L155" s="3">
        <f t="shared" si="113"/>
        <v>0.96153846153846156</v>
      </c>
      <c r="M155" s="9">
        <f t="shared" si="114"/>
        <v>9615.3846153846152</v>
      </c>
      <c r="N155" s="25">
        <f t="shared" si="115"/>
        <v>3.8410271376304492</v>
      </c>
      <c r="O155" s="72"/>
    </row>
    <row r="156" spans="1:15" hidden="1" x14ac:dyDescent="0.25">
      <c r="A156" s="144"/>
      <c r="B156" s="64" t="s">
        <v>156</v>
      </c>
      <c r="C156" s="1">
        <f>67*8</f>
        <v>536</v>
      </c>
      <c r="D156" s="62">
        <f t="shared" si="109"/>
        <v>0</v>
      </c>
      <c r="E156" s="1">
        <v>0</v>
      </c>
      <c r="F156" s="2">
        <f t="shared" si="110"/>
        <v>0</v>
      </c>
      <c r="G156" s="1">
        <v>0</v>
      </c>
      <c r="H156" s="2">
        <f t="shared" si="111"/>
        <v>1.1194029850746268</v>
      </c>
      <c r="I156" s="1">
        <v>6</v>
      </c>
      <c r="J156" s="2">
        <f t="shared" si="112"/>
        <v>0.33582089552238803</v>
      </c>
      <c r="K156" s="1">
        <f>+E156+G156+I156</f>
        <v>6</v>
      </c>
      <c r="L156" s="3">
        <f t="shared" si="113"/>
        <v>1.1194029850746268</v>
      </c>
      <c r="M156" s="9">
        <f t="shared" si="114"/>
        <v>11194.029850746268</v>
      </c>
      <c r="N156" s="25">
        <f t="shared" si="115"/>
        <v>3.7837188467285774</v>
      </c>
      <c r="O156" s="72"/>
    </row>
    <row r="157" spans="1:15" hidden="1" x14ac:dyDescent="0.25">
      <c r="A157" s="144"/>
      <c r="B157" s="64" t="s">
        <v>155</v>
      </c>
      <c r="C157" s="1">
        <f>35*8</f>
        <v>280</v>
      </c>
      <c r="D157" s="62">
        <f t="shared" si="109"/>
        <v>0</v>
      </c>
      <c r="E157" s="1">
        <v>0</v>
      </c>
      <c r="F157" s="2">
        <f t="shared" si="110"/>
        <v>0</v>
      </c>
      <c r="G157" s="1">
        <v>0</v>
      </c>
      <c r="H157" s="2">
        <f t="shared" si="111"/>
        <v>1.4285714285714286</v>
      </c>
      <c r="I157" s="1">
        <v>4</v>
      </c>
      <c r="J157" s="2">
        <f t="shared" si="112"/>
        <v>0.42857142857142855</v>
      </c>
      <c r="K157" s="1">
        <f>+E157+G157+I157</f>
        <v>4</v>
      </c>
      <c r="L157" s="3">
        <f t="shared" si="113"/>
        <v>1.4285714285714286</v>
      </c>
      <c r="M157" s="9">
        <f t="shared" si="114"/>
        <v>14285.714285714286</v>
      </c>
      <c r="N157" s="25">
        <f t="shared" si="115"/>
        <v>3.6893497555220858</v>
      </c>
      <c r="O157" s="72"/>
    </row>
    <row r="158" spans="1:15" ht="15.75" hidden="1" thickBot="1" x14ac:dyDescent="0.3">
      <c r="A158" s="145"/>
      <c r="B158" s="65" t="s">
        <v>18</v>
      </c>
      <c r="C158" s="10">
        <f>SUM(C154:C157)</f>
        <v>1248</v>
      </c>
      <c r="D158" s="11">
        <f t="shared" si="109"/>
        <v>0</v>
      </c>
      <c r="E158" s="10">
        <f>SUM(E154:E157)</f>
        <v>0</v>
      </c>
      <c r="F158" s="11">
        <f t="shared" si="110"/>
        <v>0</v>
      </c>
      <c r="G158" s="10">
        <f>SUM(G154:G157)</f>
        <v>0</v>
      </c>
      <c r="H158" s="73">
        <f t="shared" si="111"/>
        <v>1.2019230769230771</v>
      </c>
      <c r="I158" s="10">
        <f>SUM(I154:I157)</f>
        <v>15</v>
      </c>
      <c r="J158" s="11">
        <f t="shared" si="112"/>
        <v>0.36057692307692313</v>
      </c>
      <c r="K158" s="10">
        <f>SUM(K154:K157)</f>
        <v>15</v>
      </c>
      <c r="L158" s="12">
        <f t="shared" si="113"/>
        <v>1.2019230769230771</v>
      </c>
      <c r="M158" s="15">
        <f t="shared" si="114"/>
        <v>12019.230769230771</v>
      </c>
      <c r="N158" s="13">
        <f t="shared" si="115"/>
        <v>3.7565139678940218</v>
      </c>
      <c r="O158" s="14"/>
    </row>
    <row r="159" spans="1:15" hidden="1" x14ac:dyDescent="0.25">
      <c r="A159" s="144" t="s">
        <v>159</v>
      </c>
      <c r="B159" s="64" t="s">
        <v>153</v>
      </c>
      <c r="C159" s="1">
        <f>49*8</f>
        <v>392</v>
      </c>
      <c r="D159" s="62">
        <f t="shared" si="109"/>
        <v>0</v>
      </c>
      <c r="E159" s="1">
        <v>0</v>
      </c>
      <c r="F159" s="2">
        <f t="shared" si="110"/>
        <v>0</v>
      </c>
      <c r="G159" s="1">
        <v>0</v>
      </c>
      <c r="H159" s="2">
        <f t="shared" si="111"/>
        <v>1.0204081632653061</v>
      </c>
      <c r="I159" s="1">
        <v>4</v>
      </c>
      <c r="J159" s="2">
        <f t="shared" si="112"/>
        <v>0.30612244897959184</v>
      </c>
      <c r="K159" s="1">
        <f>+E159+G159+I159</f>
        <v>4</v>
      </c>
      <c r="L159" s="3">
        <f t="shared" si="113"/>
        <v>1.0204081632653061</v>
      </c>
      <c r="M159" s="9">
        <f t="shared" si="114"/>
        <v>10204.081632653062</v>
      </c>
      <c r="N159" s="25">
        <f t="shared" si="115"/>
        <v>3.8187579709778312</v>
      </c>
      <c r="O159" s="72"/>
    </row>
    <row r="160" spans="1:15" hidden="1" x14ac:dyDescent="0.25">
      <c r="A160" s="144"/>
      <c r="B160" s="64" t="s">
        <v>158</v>
      </c>
      <c r="C160" s="1">
        <f>32*8</f>
        <v>256</v>
      </c>
      <c r="D160" s="62">
        <f t="shared" si="109"/>
        <v>0</v>
      </c>
      <c r="E160" s="1">
        <v>0</v>
      </c>
      <c r="F160" s="2">
        <f t="shared" si="110"/>
        <v>0</v>
      </c>
      <c r="G160" s="1">
        <v>0</v>
      </c>
      <c r="H160" s="2">
        <f t="shared" si="111"/>
        <v>1.5625</v>
      </c>
      <c r="I160" s="1">
        <v>4</v>
      </c>
      <c r="J160" s="2">
        <f t="shared" si="112"/>
        <v>0.46875</v>
      </c>
      <c r="K160" s="1">
        <f>+E160+G160+I160</f>
        <v>4</v>
      </c>
      <c r="L160" s="3">
        <f t="shared" si="113"/>
        <v>1.5625</v>
      </c>
      <c r="M160" s="9">
        <f t="shared" si="114"/>
        <v>15625</v>
      </c>
      <c r="N160" s="25">
        <f t="shared" si="115"/>
        <v>3.6538746940614555</v>
      </c>
      <c r="O160" s="72"/>
    </row>
    <row r="161" spans="1:15" hidden="1" x14ac:dyDescent="0.25">
      <c r="A161" s="144"/>
      <c r="B161" s="64" t="s">
        <v>155</v>
      </c>
      <c r="C161" s="1">
        <f>40*8</f>
        <v>320</v>
      </c>
      <c r="D161" s="62">
        <f t="shared" si="109"/>
        <v>0</v>
      </c>
      <c r="E161" s="1">
        <v>0</v>
      </c>
      <c r="F161" s="2">
        <f t="shared" si="110"/>
        <v>0</v>
      </c>
      <c r="G161" s="1">
        <v>0</v>
      </c>
      <c r="H161" s="2">
        <f t="shared" si="111"/>
        <v>1.25</v>
      </c>
      <c r="I161" s="1">
        <v>4</v>
      </c>
      <c r="J161" s="2">
        <f t="shared" si="112"/>
        <v>0.375</v>
      </c>
      <c r="K161" s="1">
        <f>+E161+G161+I161</f>
        <v>4</v>
      </c>
      <c r="L161" s="3">
        <f t="shared" si="113"/>
        <v>1.25</v>
      </c>
      <c r="M161" s="9">
        <f t="shared" si="114"/>
        <v>12500</v>
      </c>
      <c r="N161" s="25">
        <f t="shared" si="115"/>
        <v>3.7414027276049464</v>
      </c>
      <c r="O161" s="72"/>
    </row>
    <row r="162" spans="1:15" ht="15.75" hidden="1" thickBot="1" x14ac:dyDescent="0.3">
      <c r="A162" s="145"/>
      <c r="B162" s="65" t="s">
        <v>18</v>
      </c>
      <c r="C162" s="10">
        <f>SUM(C159:C161)</f>
        <v>968</v>
      </c>
      <c r="D162" s="11">
        <f t="shared" si="109"/>
        <v>0</v>
      </c>
      <c r="E162" s="10">
        <f>SUM(E159:E161)</f>
        <v>0</v>
      </c>
      <c r="F162" s="11">
        <f t="shared" si="110"/>
        <v>0</v>
      </c>
      <c r="G162" s="10">
        <f>SUM(G159:G161)</f>
        <v>0</v>
      </c>
      <c r="H162" s="73">
        <f t="shared" si="111"/>
        <v>1.2396694214876034</v>
      </c>
      <c r="I162" s="10">
        <f>SUM(I159:I161)</f>
        <v>12</v>
      </c>
      <c r="J162" s="11">
        <f t="shared" si="112"/>
        <v>0.37190082644628103</v>
      </c>
      <c r="K162" s="10">
        <f>SUM(K159:K161)</f>
        <v>12</v>
      </c>
      <c r="L162" s="12">
        <f t="shared" si="113"/>
        <v>1.2396694214876034</v>
      </c>
      <c r="M162" s="15">
        <f t="shared" si="114"/>
        <v>12396.694214876034</v>
      </c>
      <c r="N162" s="13">
        <f t="shared" si="115"/>
        <v>3.7446067597043169</v>
      </c>
      <c r="O162" s="14"/>
    </row>
    <row r="163" spans="1:15" hidden="1" x14ac:dyDescent="0.25">
      <c r="A163" s="144" t="s">
        <v>163</v>
      </c>
      <c r="B163" s="64" t="s">
        <v>153</v>
      </c>
      <c r="C163" s="1">
        <f>44*8</f>
        <v>352</v>
      </c>
      <c r="D163" s="62">
        <f t="shared" si="109"/>
        <v>0</v>
      </c>
      <c r="E163" s="1">
        <v>0</v>
      </c>
      <c r="F163" s="2">
        <f t="shared" si="110"/>
        <v>0</v>
      </c>
      <c r="G163" s="1">
        <v>0</v>
      </c>
      <c r="H163" s="2">
        <f t="shared" si="111"/>
        <v>1.1363636363636365</v>
      </c>
      <c r="I163" s="1">
        <v>4</v>
      </c>
      <c r="J163" s="2">
        <f t="shared" si="112"/>
        <v>0.34090909090909094</v>
      </c>
      <c r="K163" s="1">
        <f>+E163+G163+I163</f>
        <v>4</v>
      </c>
      <c r="L163" s="3">
        <f t="shared" si="113"/>
        <v>1.1363636363636365</v>
      </c>
      <c r="M163" s="9">
        <f t="shared" si="114"/>
        <v>11363.636363636364</v>
      </c>
      <c r="N163" s="25">
        <f t="shared" si="115"/>
        <v>3.7779883330287345</v>
      </c>
      <c r="O163" s="72"/>
    </row>
    <row r="164" spans="1:15" hidden="1" x14ac:dyDescent="0.25">
      <c r="A164" s="144"/>
      <c r="B164" s="64" t="s">
        <v>164</v>
      </c>
      <c r="C164" s="1">
        <f>26*8</f>
        <v>208</v>
      </c>
      <c r="D164" s="62">
        <f t="shared" si="109"/>
        <v>0</v>
      </c>
      <c r="E164" s="1">
        <v>0</v>
      </c>
      <c r="F164" s="2">
        <f t="shared" si="110"/>
        <v>0</v>
      </c>
      <c r="G164" s="1">
        <v>0</v>
      </c>
      <c r="H164" s="2">
        <f t="shared" si="111"/>
        <v>0</v>
      </c>
      <c r="I164" s="1"/>
      <c r="J164" s="2">
        <f t="shared" si="112"/>
        <v>0</v>
      </c>
      <c r="K164" s="1">
        <f>+E164+G164+I164</f>
        <v>0</v>
      </c>
      <c r="L164" s="3">
        <f t="shared" si="113"/>
        <v>0</v>
      </c>
      <c r="M164" s="9">
        <f t="shared" si="114"/>
        <v>0</v>
      </c>
      <c r="N164" s="25" t="e">
        <f t="shared" si="115"/>
        <v>#NUM!</v>
      </c>
      <c r="O164" s="72"/>
    </row>
    <row r="165" spans="1:15" hidden="1" x14ac:dyDescent="0.25">
      <c r="A165" s="144"/>
      <c r="B165" s="64" t="s">
        <v>155</v>
      </c>
      <c r="C165" s="1">
        <f>40*8</f>
        <v>320</v>
      </c>
      <c r="D165" s="62">
        <f t="shared" si="109"/>
        <v>0</v>
      </c>
      <c r="E165" s="1">
        <v>0</v>
      </c>
      <c r="F165" s="2">
        <f t="shared" si="110"/>
        <v>0</v>
      </c>
      <c r="G165" s="1">
        <v>0</v>
      </c>
      <c r="H165" s="2">
        <f t="shared" si="111"/>
        <v>0.9375</v>
      </c>
      <c r="I165" s="1">
        <v>3</v>
      </c>
      <c r="J165" s="2">
        <f t="shared" si="112"/>
        <v>0.28125</v>
      </c>
      <c r="K165" s="1">
        <f>+E165+G165+I165</f>
        <v>3</v>
      </c>
      <c r="L165" s="3">
        <f t="shared" si="113"/>
        <v>0.9375</v>
      </c>
      <c r="M165" s="9">
        <f t="shared" si="114"/>
        <v>9375</v>
      </c>
      <c r="N165" s="25">
        <f t="shared" si="115"/>
        <v>3.8504644231090768</v>
      </c>
      <c r="O165" s="72"/>
    </row>
    <row r="166" spans="1:15" ht="15.75" hidden="1" thickBot="1" x14ac:dyDescent="0.3">
      <c r="A166" s="145"/>
      <c r="B166" s="65" t="s">
        <v>18</v>
      </c>
      <c r="C166" s="10">
        <f>SUM(C163:C165)</f>
        <v>880</v>
      </c>
      <c r="D166" s="11">
        <f t="shared" si="109"/>
        <v>0</v>
      </c>
      <c r="E166" s="10">
        <f>SUM(E163:E165)</f>
        <v>0</v>
      </c>
      <c r="F166" s="11">
        <f t="shared" si="110"/>
        <v>0</v>
      </c>
      <c r="G166" s="10">
        <f>SUM(G163:G165)</f>
        <v>0</v>
      </c>
      <c r="H166" s="73">
        <f t="shared" si="111"/>
        <v>0.79545454545454541</v>
      </c>
      <c r="I166" s="10">
        <f>SUM(I163:I165)</f>
        <v>7</v>
      </c>
      <c r="J166" s="11">
        <f t="shared" si="112"/>
        <v>0.23863636363636362</v>
      </c>
      <c r="K166" s="10">
        <f>SUM(K163:K165)</f>
        <v>7</v>
      </c>
      <c r="L166" s="12">
        <f t="shared" si="113"/>
        <v>0.79545454545454541</v>
      </c>
      <c r="M166" s="15">
        <f t="shared" si="114"/>
        <v>7954.545454545454</v>
      </c>
      <c r="N166" s="13">
        <f t="shared" si="115"/>
        <v>3.9109944413290281</v>
      </c>
      <c r="O166" s="14"/>
    </row>
    <row r="167" spans="1:15" hidden="1" x14ac:dyDescent="0.25">
      <c r="A167" s="144" t="s">
        <v>165</v>
      </c>
      <c r="B167" s="64" t="s">
        <v>95</v>
      </c>
      <c r="C167" s="1">
        <f>27*8</f>
        <v>216</v>
      </c>
      <c r="D167" s="62">
        <f t="shared" si="109"/>
        <v>0</v>
      </c>
      <c r="E167" s="1">
        <v>0</v>
      </c>
      <c r="F167" s="2">
        <f t="shared" si="110"/>
        <v>0</v>
      </c>
      <c r="G167" s="1">
        <v>0</v>
      </c>
      <c r="H167" s="2">
        <f t="shared" si="111"/>
        <v>0.46296296296296291</v>
      </c>
      <c r="I167" s="1">
        <v>1</v>
      </c>
      <c r="J167" s="2">
        <f t="shared" si="112"/>
        <v>0.13888888888888887</v>
      </c>
      <c r="K167" s="1">
        <f>+E167+G167+I167</f>
        <v>1</v>
      </c>
      <c r="L167" s="3">
        <f t="shared" si="113"/>
        <v>0.46296296296296291</v>
      </c>
      <c r="M167" s="9">
        <f t="shared" si="114"/>
        <v>4629.6296296296287</v>
      </c>
      <c r="N167" s="25">
        <f t="shared" si="115"/>
        <v>4.1023304276571118</v>
      </c>
      <c r="O167" s="72"/>
    </row>
    <row r="168" spans="1:15" hidden="1" x14ac:dyDescent="0.25">
      <c r="A168" s="144"/>
      <c r="B168" s="64" t="s">
        <v>164</v>
      </c>
      <c r="C168" s="1">
        <f>20*8</f>
        <v>160</v>
      </c>
      <c r="D168" s="62">
        <f t="shared" si="109"/>
        <v>0</v>
      </c>
      <c r="E168" s="1">
        <v>0</v>
      </c>
      <c r="F168" s="2">
        <f t="shared" si="110"/>
        <v>0</v>
      </c>
      <c r="G168" s="1">
        <v>0</v>
      </c>
      <c r="H168" s="2">
        <f t="shared" si="111"/>
        <v>1.25</v>
      </c>
      <c r="I168" s="1">
        <v>2</v>
      </c>
      <c r="J168" s="2">
        <f t="shared" si="112"/>
        <v>0.375</v>
      </c>
      <c r="K168" s="1">
        <f>+E168+G168+I168</f>
        <v>2</v>
      </c>
      <c r="L168" s="3">
        <f t="shared" si="113"/>
        <v>1.25</v>
      </c>
      <c r="M168" s="9">
        <f t="shared" si="114"/>
        <v>12500</v>
      </c>
      <c r="N168" s="25">
        <f t="shared" si="115"/>
        <v>3.7414027276049464</v>
      </c>
      <c r="O168" s="72"/>
    </row>
    <row r="169" spans="1:15" hidden="1" x14ac:dyDescent="0.25">
      <c r="A169" s="144"/>
      <c r="B169" s="64" t="s">
        <v>167</v>
      </c>
      <c r="C169" s="1">
        <f>18*8</f>
        <v>144</v>
      </c>
      <c r="D169" s="62">
        <f t="shared" si="109"/>
        <v>0</v>
      </c>
      <c r="E169" s="1">
        <v>0</v>
      </c>
      <c r="F169" s="2">
        <f t="shared" si="110"/>
        <v>0</v>
      </c>
      <c r="G169" s="1">
        <v>0</v>
      </c>
      <c r="H169" s="2">
        <f t="shared" si="111"/>
        <v>1.3888888888888888</v>
      </c>
      <c r="I169" s="1">
        <v>2</v>
      </c>
      <c r="J169" s="2">
        <f t="shared" si="112"/>
        <v>0.41666666666666663</v>
      </c>
      <c r="K169" s="1">
        <f>+E169+G169+I169</f>
        <v>2</v>
      </c>
      <c r="L169" s="3">
        <f t="shared" si="113"/>
        <v>1.3888888888888888</v>
      </c>
      <c r="M169" s="9">
        <f t="shared" si="114"/>
        <v>13888.888888888889</v>
      </c>
      <c r="N169" s="25">
        <f t="shared" si="115"/>
        <v>3.7004105812100336</v>
      </c>
      <c r="O169" s="72"/>
    </row>
    <row r="170" spans="1:15" ht="30" hidden="1" x14ac:dyDescent="0.25">
      <c r="A170" s="144"/>
      <c r="B170" s="64" t="s">
        <v>168</v>
      </c>
      <c r="C170" s="1">
        <f>51*8</f>
        <v>408</v>
      </c>
      <c r="D170" s="62">
        <f t="shared" si="109"/>
        <v>0</v>
      </c>
      <c r="E170" s="1">
        <v>0</v>
      </c>
      <c r="F170" s="2">
        <f t="shared" si="110"/>
        <v>0</v>
      </c>
      <c r="G170" s="1">
        <v>0</v>
      </c>
      <c r="H170" s="2">
        <f t="shared" si="111"/>
        <v>2.2058823529411766</v>
      </c>
      <c r="I170" s="1">
        <v>9</v>
      </c>
      <c r="J170" s="2">
        <f t="shared" si="112"/>
        <v>0.66176470588235292</v>
      </c>
      <c r="K170" s="1">
        <f>+E170+G170+I170</f>
        <v>9</v>
      </c>
      <c r="L170" s="3">
        <f t="shared" si="113"/>
        <v>2.2058823529411766</v>
      </c>
      <c r="M170" s="9">
        <f t="shared" si="114"/>
        <v>22058.823529411766</v>
      </c>
      <c r="N170" s="25">
        <f t="shared" si="115"/>
        <v>3.5129713158856162</v>
      </c>
      <c r="O170" s="72" t="s">
        <v>171</v>
      </c>
    </row>
    <row r="171" spans="1:15" ht="15.75" hidden="1" thickBot="1" x14ac:dyDescent="0.3">
      <c r="A171" s="145"/>
      <c r="B171" s="65" t="s">
        <v>18</v>
      </c>
      <c r="C171" s="10">
        <f>SUM(C167:C170)</f>
        <v>928</v>
      </c>
      <c r="D171" s="11">
        <f t="shared" si="109"/>
        <v>0</v>
      </c>
      <c r="E171" s="10">
        <f>SUM(E167:E170)</f>
        <v>0</v>
      </c>
      <c r="F171" s="11">
        <f t="shared" si="110"/>
        <v>0</v>
      </c>
      <c r="G171" s="10">
        <f>SUM(G167:G170)</f>
        <v>0</v>
      </c>
      <c r="H171" s="73">
        <f t="shared" si="111"/>
        <v>1.5086206896551724</v>
      </c>
      <c r="I171" s="10">
        <f>SUM(I167:I170)</f>
        <v>14</v>
      </c>
      <c r="J171" s="11">
        <f t="shared" si="112"/>
        <v>0.45258620689655171</v>
      </c>
      <c r="K171" s="10">
        <f>SUM(K167:K170)</f>
        <v>14</v>
      </c>
      <c r="L171" s="12">
        <f t="shared" si="113"/>
        <v>1.5086206896551724</v>
      </c>
      <c r="M171" s="15">
        <f t="shared" si="114"/>
        <v>15086.206896551725</v>
      </c>
      <c r="N171" s="13">
        <f t="shared" si="115"/>
        <v>3.6678196154263687</v>
      </c>
      <c r="O171" s="14"/>
    </row>
    <row r="172" spans="1:15" hidden="1" x14ac:dyDescent="0.25">
      <c r="A172" s="144" t="s">
        <v>166</v>
      </c>
      <c r="B172" s="64" t="s">
        <v>60</v>
      </c>
      <c r="C172" s="1">
        <f>48*8</f>
        <v>384</v>
      </c>
      <c r="D172" s="62">
        <f t="shared" si="109"/>
        <v>0</v>
      </c>
      <c r="E172" s="1">
        <v>0</v>
      </c>
      <c r="F172" s="2">
        <f t="shared" si="110"/>
        <v>0</v>
      </c>
      <c r="G172" s="1">
        <v>0</v>
      </c>
      <c r="H172" s="2">
        <f t="shared" si="111"/>
        <v>1.3020833333333335</v>
      </c>
      <c r="I172" s="1">
        <v>5</v>
      </c>
      <c r="J172" s="2">
        <f t="shared" si="112"/>
        <v>0.39062500000000006</v>
      </c>
      <c r="K172" s="1">
        <f>+E172+G172+I172</f>
        <v>5</v>
      </c>
      <c r="L172" s="3">
        <f t="shared" si="113"/>
        <v>1.3020833333333335</v>
      </c>
      <c r="M172" s="9">
        <f t="shared" si="114"/>
        <v>13020.833333333334</v>
      </c>
      <c r="N172" s="25">
        <f t="shared" si="115"/>
        <v>3.7255898502637632</v>
      </c>
      <c r="O172" s="72"/>
    </row>
    <row r="173" spans="1:15" hidden="1" x14ac:dyDescent="0.25">
      <c r="A173" s="144"/>
      <c r="B173" s="64" t="s">
        <v>167</v>
      </c>
      <c r="C173" s="1">
        <f>92*8</f>
        <v>736</v>
      </c>
      <c r="D173" s="62">
        <f t="shared" si="109"/>
        <v>0</v>
      </c>
      <c r="E173" s="1">
        <v>0</v>
      </c>
      <c r="F173" s="2">
        <f t="shared" si="110"/>
        <v>0</v>
      </c>
      <c r="G173" s="1">
        <v>0</v>
      </c>
      <c r="H173" s="2">
        <f t="shared" si="111"/>
        <v>1.3586956521739131</v>
      </c>
      <c r="I173" s="1">
        <v>10</v>
      </c>
      <c r="J173" s="2">
        <f t="shared" si="112"/>
        <v>0.40760869565217389</v>
      </c>
      <c r="K173" s="1">
        <f>+E173+G173+I173</f>
        <v>10</v>
      </c>
      <c r="L173" s="3">
        <f t="shared" si="113"/>
        <v>1.3586956521739131</v>
      </c>
      <c r="M173" s="9">
        <f t="shared" si="114"/>
        <v>13586.95652173913</v>
      </c>
      <c r="N173" s="25">
        <f t="shared" si="115"/>
        <v>3.7090104646050785</v>
      </c>
      <c r="O173" s="72"/>
    </row>
    <row r="174" spans="1:15" hidden="1" x14ac:dyDescent="0.25">
      <c r="A174" s="144"/>
      <c r="B174" s="64" t="s">
        <v>168</v>
      </c>
      <c r="C174" s="1">
        <f>68*8</f>
        <v>544</v>
      </c>
      <c r="D174" s="62">
        <f t="shared" si="109"/>
        <v>0</v>
      </c>
      <c r="E174" s="1">
        <v>0</v>
      </c>
      <c r="F174" s="2">
        <f t="shared" si="110"/>
        <v>0</v>
      </c>
      <c r="G174" s="1">
        <v>0</v>
      </c>
      <c r="H174" s="2">
        <f t="shared" si="111"/>
        <v>1.4705882352941175</v>
      </c>
      <c r="I174" s="1">
        <v>8</v>
      </c>
      <c r="J174" s="2">
        <f t="shared" si="112"/>
        <v>0.44117647058823523</v>
      </c>
      <c r="K174" s="1">
        <f>+E174+G174+I174</f>
        <v>8</v>
      </c>
      <c r="L174" s="3">
        <f t="shared" si="113"/>
        <v>1.4705882352941175</v>
      </c>
      <c r="M174" s="9">
        <f t="shared" si="114"/>
        <v>14705.882352941175</v>
      </c>
      <c r="N174" s="25">
        <f t="shared" si="115"/>
        <v>3.6779230690821856</v>
      </c>
      <c r="O174" s="72"/>
    </row>
    <row r="175" spans="1:15" ht="15.75" hidden="1" thickBot="1" x14ac:dyDescent="0.3">
      <c r="A175" s="145"/>
      <c r="B175" s="65" t="s">
        <v>18</v>
      </c>
      <c r="C175" s="10">
        <f>SUM(C172:C174)</f>
        <v>1664</v>
      </c>
      <c r="D175" s="11">
        <f t="shared" si="109"/>
        <v>0</v>
      </c>
      <c r="E175" s="10">
        <f>SUM(E172:E174)</f>
        <v>0</v>
      </c>
      <c r="F175" s="11">
        <f t="shared" si="110"/>
        <v>0</v>
      </c>
      <c r="G175" s="10">
        <f>SUM(G172:G174)</f>
        <v>0</v>
      </c>
      <c r="H175" s="73">
        <f t="shared" si="111"/>
        <v>1.3822115384615383</v>
      </c>
      <c r="I175" s="10">
        <f>SUM(I172:I174)</f>
        <v>23</v>
      </c>
      <c r="J175" s="11">
        <f t="shared" si="112"/>
        <v>0.41466346153846151</v>
      </c>
      <c r="K175" s="10">
        <f>SUM(K172:K174)</f>
        <v>23</v>
      </c>
      <c r="L175" s="12">
        <f t="shared" si="113"/>
        <v>1.3822115384615383</v>
      </c>
      <c r="M175" s="15">
        <f t="shared" si="114"/>
        <v>13822.115384615383</v>
      </c>
      <c r="N175" s="13">
        <f t="shared" si="115"/>
        <v>3.7022984903440652</v>
      </c>
      <c r="O175" s="14"/>
    </row>
    <row r="176" spans="1:15" hidden="1" x14ac:dyDescent="0.25">
      <c r="A176" s="144" t="s">
        <v>172</v>
      </c>
      <c r="B176" s="64" t="s">
        <v>60</v>
      </c>
      <c r="C176" s="1">
        <f>56*8</f>
        <v>448</v>
      </c>
      <c r="D176" s="62">
        <f t="shared" si="109"/>
        <v>0</v>
      </c>
      <c r="E176" s="1">
        <v>0</v>
      </c>
      <c r="F176" s="2">
        <f t="shared" si="110"/>
        <v>0</v>
      </c>
      <c r="G176" s="1">
        <v>0</v>
      </c>
      <c r="H176" s="2">
        <f t="shared" si="111"/>
        <v>0.89285714285714279</v>
      </c>
      <c r="I176" s="1">
        <v>4</v>
      </c>
      <c r="J176" s="2">
        <f t="shared" si="112"/>
        <v>0.26785714285714285</v>
      </c>
      <c r="K176" s="1">
        <f>+E176+G176+I176</f>
        <v>4</v>
      </c>
      <c r="L176" s="3">
        <f t="shared" si="113"/>
        <v>0.89285714285714279</v>
      </c>
      <c r="M176" s="9">
        <f t="shared" si="114"/>
        <v>8928.5714285714275</v>
      </c>
      <c r="N176" s="25">
        <f t="shared" si="115"/>
        <v>3.8685670592678738</v>
      </c>
      <c r="O176" s="72"/>
    </row>
    <row r="177" spans="1:15" hidden="1" x14ac:dyDescent="0.25">
      <c r="A177" s="144"/>
      <c r="B177" s="64" t="s">
        <v>167</v>
      </c>
      <c r="C177" s="1">
        <f>103*8</f>
        <v>824</v>
      </c>
      <c r="D177" s="62">
        <f t="shared" si="109"/>
        <v>0</v>
      </c>
      <c r="E177" s="1">
        <v>0</v>
      </c>
      <c r="F177" s="2">
        <f t="shared" si="110"/>
        <v>0</v>
      </c>
      <c r="G177" s="1">
        <v>0</v>
      </c>
      <c r="H177" s="2">
        <f t="shared" si="111"/>
        <v>0.97087378640776689</v>
      </c>
      <c r="I177" s="1">
        <v>8</v>
      </c>
      <c r="J177" s="2">
        <f t="shared" si="112"/>
        <v>0.29126213592233008</v>
      </c>
      <c r="K177" s="1">
        <f>+E177+G177+I177</f>
        <v>8</v>
      </c>
      <c r="L177" s="3">
        <f t="shared" si="113"/>
        <v>0.97087378640776689</v>
      </c>
      <c r="M177" s="9">
        <f t="shared" si="114"/>
        <v>9708.7378640776697</v>
      </c>
      <c r="N177" s="25">
        <f t="shared" si="115"/>
        <v>3.8374176989919753</v>
      </c>
      <c r="O177" s="72"/>
    </row>
    <row r="178" spans="1:15" hidden="1" x14ac:dyDescent="0.25">
      <c r="A178" s="144"/>
      <c r="B178" s="64" t="s">
        <v>168</v>
      </c>
      <c r="C178" s="1">
        <f>56*8</f>
        <v>448</v>
      </c>
      <c r="D178" s="62">
        <f t="shared" si="109"/>
        <v>0</v>
      </c>
      <c r="E178" s="1">
        <v>0</v>
      </c>
      <c r="F178" s="2">
        <f t="shared" si="110"/>
        <v>0</v>
      </c>
      <c r="G178" s="1">
        <v>0</v>
      </c>
      <c r="H178" s="2">
        <f t="shared" si="111"/>
        <v>1.7857142857142856</v>
      </c>
      <c r="I178" s="1">
        <v>8</v>
      </c>
      <c r="J178" s="2">
        <f t="shared" si="112"/>
        <v>0.5357142857142857</v>
      </c>
      <c r="K178" s="1">
        <f>+E178+G178+I178</f>
        <v>8</v>
      </c>
      <c r="L178" s="3">
        <f t="shared" si="113"/>
        <v>1.7857142857142856</v>
      </c>
      <c r="M178" s="9">
        <f t="shared" si="114"/>
        <v>17857.142857142855</v>
      </c>
      <c r="N178" s="25">
        <f t="shared" si="115"/>
        <v>3.600165492844468</v>
      </c>
      <c r="O178" s="72"/>
    </row>
    <row r="179" spans="1:15" ht="15.75" hidden="1" thickBot="1" x14ac:dyDescent="0.3">
      <c r="A179" s="145"/>
      <c r="B179" s="65" t="s">
        <v>18</v>
      </c>
      <c r="C179" s="10">
        <f>SUM(C176:C178)</f>
        <v>1720</v>
      </c>
      <c r="D179" s="11">
        <f t="shared" si="109"/>
        <v>0</v>
      </c>
      <c r="E179" s="10">
        <f>SUM(E176:E178)</f>
        <v>0</v>
      </c>
      <c r="F179" s="11">
        <f t="shared" si="110"/>
        <v>0</v>
      </c>
      <c r="G179" s="10">
        <f>SUM(G176:G178)</f>
        <v>0</v>
      </c>
      <c r="H179" s="73">
        <f t="shared" si="111"/>
        <v>1.1627906976744187</v>
      </c>
      <c r="I179" s="10">
        <f>SUM(I176:I178)</f>
        <v>20</v>
      </c>
      <c r="J179" s="11">
        <f t="shared" si="112"/>
        <v>0.34883720930232559</v>
      </c>
      <c r="K179" s="10">
        <f>SUM(K176:K178)</f>
        <v>20</v>
      </c>
      <c r="L179" s="12">
        <f t="shared" si="113"/>
        <v>1.1627906976744187</v>
      </c>
      <c r="M179" s="15">
        <f t="shared" si="114"/>
        <v>11627.906976744187</v>
      </c>
      <c r="N179" s="13">
        <f t="shared" si="115"/>
        <v>3.7692057962849623</v>
      </c>
      <c r="O179" s="14"/>
    </row>
    <row r="180" spans="1:15" hidden="1" x14ac:dyDescent="0.25">
      <c r="A180" s="144" t="s">
        <v>176</v>
      </c>
      <c r="B180" s="64" t="s">
        <v>60</v>
      </c>
      <c r="C180" s="1">
        <f>72*8</f>
        <v>576</v>
      </c>
      <c r="D180" s="62">
        <f t="shared" si="109"/>
        <v>0</v>
      </c>
      <c r="E180" s="1">
        <v>0</v>
      </c>
      <c r="F180" s="2">
        <f t="shared" si="110"/>
        <v>0</v>
      </c>
      <c r="G180" s="1">
        <v>0</v>
      </c>
      <c r="H180" s="2">
        <f t="shared" si="111"/>
        <v>0.52083333333333326</v>
      </c>
      <c r="I180" s="1">
        <v>3</v>
      </c>
      <c r="J180" s="2">
        <f t="shared" si="112"/>
        <v>0.15624999999999997</v>
      </c>
      <c r="K180" s="1">
        <f>+E180+G180+I180</f>
        <v>3</v>
      </c>
      <c r="L180" s="3">
        <f t="shared" si="113"/>
        <v>0.52083333333333326</v>
      </c>
      <c r="M180" s="9">
        <f t="shared" si="114"/>
        <v>5208.333333333333</v>
      </c>
      <c r="N180" s="25">
        <f t="shared" si="115"/>
        <v>4.0616819349340219</v>
      </c>
      <c r="O180" s="72"/>
    </row>
    <row r="181" spans="1:15" hidden="1" x14ac:dyDescent="0.25">
      <c r="A181" s="144"/>
      <c r="B181" s="64" t="s">
        <v>167</v>
      </c>
      <c r="C181" s="1">
        <f>103*8</f>
        <v>824</v>
      </c>
      <c r="D181" s="62">
        <f t="shared" si="109"/>
        <v>0</v>
      </c>
      <c r="E181" s="1">
        <v>0</v>
      </c>
      <c r="F181" s="2">
        <f t="shared" si="110"/>
        <v>0</v>
      </c>
      <c r="G181" s="1">
        <v>0</v>
      </c>
      <c r="H181" s="2">
        <f t="shared" si="111"/>
        <v>0.84951456310679607</v>
      </c>
      <c r="I181" s="1">
        <v>7</v>
      </c>
      <c r="J181" s="2">
        <f t="shared" si="112"/>
        <v>0.25485436893203883</v>
      </c>
      <c r="K181" s="1">
        <f>+E181+G181+I181</f>
        <v>7</v>
      </c>
      <c r="L181" s="3">
        <f t="shared" si="113"/>
        <v>0.84951456310679607</v>
      </c>
      <c r="M181" s="9">
        <f t="shared" si="114"/>
        <v>8495.1456310679605</v>
      </c>
      <c r="N181" s="25">
        <f t="shared" si="115"/>
        <v>3.8869177655022593</v>
      </c>
      <c r="O181" s="72"/>
    </row>
    <row r="182" spans="1:15" hidden="1" x14ac:dyDescent="0.25">
      <c r="A182" s="144"/>
      <c r="B182" s="64" t="s">
        <v>178</v>
      </c>
      <c r="C182" s="1">
        <f>36*8</f>
        <v>288</v>
      </c>
      <c r="D182" s="62">
        <f t="shared" si="109"/>
        <v>0</v>
      </c>
      <c r="E182" s="1">
        <v>0</v>
      </c>
      <c r="F182" s="2">
        <f t="shared" si="110"/>
        <v>0</v>
      </c>
      <c r="G182" s="1">
        <v>0</v>
      </c>
      <c r="H182" s="2">
        <f t="shared" si="111"/>
        <v>1.3888888888888888</v>
      </c>
      <c r="I182" s="1">
        <v>4</v>
      </c>
      <c r="J182" s="2">
        <f t="shared" si="112"/>
        <v>0.41666666666666663</v>
      </c>
      <c r="K182" s="1">
        <f>+E182+G182+I182</f>
        <v>4</v>
      </c>
      <c r="L182" s="3">
        <f t="shared" si="113"/>
        <v>1.3888888888888888</v>
      </c>
      <c r="M182" s="9">
        <f t="shared" si="114"/>
        <v>13888.888888888889</v>
      </c>
      <c r="N182" s="25">
        <f t="shared" si="115"/>
        <v>3.7004105812100336</v>
      </c>
      <c r="O182" s="72"/>
    </row>
    <row r="183" spans="1:15" ht="15.75" hidden="1" thickBot="1" x14ac:dyDescent="0.3">
      <c r="A183" s="145"/>
      <c r="B183" s="65" t="s">
        <v>18</v>
      </c>
      <c r="C183" s="10">
        <f>SUM(C180:C182)</f>
        <v>1688</v>
      </c>
      <c r="D183" s="11">
        <f t="shared" si="109"/>
        <v>0</v>
      </c>
      <c r="E183" s="10">
        <f>SUM(E180:E182)</f>
        <v>0</v>
      </c>
      <c r="F183" s="11">
        <f t="shared" si="110"/>
        <v>0</v>
      </c>
      <c r="G183" s="10">
        <f>SUM(G180:G182)</f>
        <v>0</v>
      </c>
      <c r="H183" s="73">
        <f t="shared" si="111"/>
        <v>0.82938388625592419</v>
      </c>
      <c r="I183" s="10">
        <f>SUM(I180:I182)</f>
        <v>14</v>
      </c>
      <c r="J183" s="11">
        <f t="shared" si="112"/>
        <v>0.24881516587677724</v>
      </c>
      <c r="K183" s="10">
        <f>SUM(K180:K182)</f>
        <v>14</v>
      </c>
      <c r="L183" s="12">
        <f t="shared" si="113"/>
        <v>0.82938388625592419</v>
      </c>
      <c r="M183" s="15">
        <f t="shared" si="114"/>
        <v>8293.8388625592415</v>
      </c>
      <c r="N183" s="13">
        <f t="shared" si="115"/>
        <v>3.8957217380858831</v>
      </c>
      <c r="O183" s="14"/>
    </row>
    <row r="184" spans="1:15" hidden="1" x14ac:dyDescent="0.25">
      <c r="A184" s="144" t="s">
        <v>179</v>
      </c>
      <c r="B184" s="64" t="s">
        <v>60</v>
      </c>
      <c r="C184" s="1">
        <f>71*8</f>
        <v>568</v>
      </c>
      <c r="D184" s="62">
        <f t="shared" si="109"/>
        <v>0</v>
      </c>
      <c r="E184" s="1">
        <v>0</v>
      </c>
      <c r="F184" s="2">
        <f t="shared" si="110"/>
        <v>0</v>
      </c>
      <c r="G184" s="1">
        <v>0</v>
      </c>
      <c r="H184" s="2">
        <f t="shared" si="111"/>
        <v>0.88028169014084512</v>
      </c>
      <c r="I184" s="1">
        <v>5</v>
      </c>
      <c r="J184" s="2">
        <f t="shared" si="112"/>
        <v>0.2640845070422535</v>
      </c>
      <c r="K184" s="1">
        <f>+E184+G184+I184</f>
        <v>5</v>
      </c>
      <c r="L184" s="3">
        <f t="shared" si="113"/>
        <v>0.88028169014084512</v>
      </c>
      <c r="M184" s="9">
        <f t="shared" si="114"/>
        <v>8802.8169014084506</v>
      </c>
      <c r="N184" s="25">
        <f t="shared" si="115"/>
        <v>3.8738094447203117</v>
      </c>
      <c r="O184" s="72"/>
    </row>
    <row r="185" spans="1:15" hidden="1" x14ac:dyDescent="0.25">
      <c r="A185" s="144"/>
      <c r="B185" s="64" t="s">
        <v>181</v>
      </c>
      <c r="C185" s="1">
        <f>39*8</f>
        <v>312</v>
      </c>
      <c r="D185" s="62">
        <f t="shared" si="109"/>
        <v>0</v>
      </c>
      <c r="E185" s="1">
        <v>0</v>
      </c>
      <c r="F185" s="2">
        <f t="shared" si="110"/>
        <v>0</v>
      </c>
      <c r="G185" s="1">
        <v>0</v>
      </c>
      <c r="H185" s="2">
        <f t="shared" si="111"/>
        <v>1.9230769230769231</v>
      </c>
      <c r="I185" s="1">
        <v>6</v>
      </c>
      <c r="J185" s="2">
        <f t="shared" si="112"/>
        <v>0.57692307692307687</v>
      </c>
      <c r="K185" s="1">
        <f>+E185+G185+I185</f>
        <v>6</v>
      </c>
      <c r="L185" s="3">
        <f t="shared" si="113"/>
        <v>1.9230769230769231</v>
      </c>
      <c r="M185" s="9">
        <f t="shared" si="114"/>
        <v>19230.76923076923</v>
      </c>
      <c r="N185" s="25">
        <f t="shared" si="115"/>
        <v>3.5699018308950508</v>
      </c>
      <c r="O185" s="72"/>
    </row>
    <row r="186" spans="1:15" hidden="1" x14ac:dyDescent="0.25">
      <c r="A186" s="144"/>
      <c r="B186" s="64" t="s">
        <v>167</v>
      </c>
      <c r="C186" s="1">
        <f>81*8</f>
        <v>648</v>
      </c>
      <c r="D186" s="62">
        <f t="shared" ref="D186:D211" si="116">E186/C186*100</f>
        <v>0</v>
      </c>
      <c r="E186" s="1">
        <v>0</v>
      </c>
      <c r="F186" s="2">
        <f t="shared" ref="F186:F211" si="117">+G186/C186*100</f>
        <v>0</v>
      </c>
      <c r="G186" s="1">
        <v>0</v>
      </c>
      <c r="H186" s="2">
        <f t="shared" ref="H186:H211" si="118">+I186/C186*100</f>
        <v>0.61728395061728392</v>
      </c>
      <c r="I186" s="1">
        <v>4</v>
      </c>
      <c r="J186" s="2">
        <f t="shared" ref="J186:J211" si="119">(1*D186)+(0.65*F186)+(0.3*H186)</f>
        <v>0.18518518518518517</v>
      </c>
      <c r="K186" s="1">
        <f>+E186+G186+I186</f>
        <v>4</v>
      </c>
      <c r="L186" s="3">
        <f t="shared" ref="L186:L211" si="120">K186/C186*100</f>
        <v>0.61728395061728392</v>
      </c>
      <c r="M186" s="9">
        <f t="shared" ref="M186:M211" si="121">L186*10000</f>
        <v>6172.8395061728388</v>
      </c>
      <c r="N186" s="25">
        <f t="shared" ref="N186:N211" si="122">(NORMSINV(1-M186/1000000))+1.5</f>
        <v>4.0021064733430629</v>
      </c>
      <c r="O186" s="72"/>
    </row>
    <row r="187" spans="1:15" ht="15.75" hidden="1" thickBot="1" x14ac:dyDescent="0.3">
      <c r="A187" s="145"/>
      <c r="B187" s="65" t="s">
        <v>18</v>
      </c>
      <c r="C187" s="10">
        <f>SUM(C184:C186)</f>
        <v>1528</v>
      </c>
      <c r="D187" s="11">
        <f t="shared" si="116"/>
        <v>0</v>
      </c>
      <c r="E187" s="10">
        <f>SUM(E184:E186)</f>
        <v>0</v>
      </c>
      <c r="F187" s="11">
        <f t="shared" si="117"/>
        <v>0</v>
      </c>
      <c r="G187" s="10">
        <f>SUM(G184:G186)</f>
        <v>0</v>
      </c>
      <c r="H187" s="73">
        <f t="shared" si="118"/>
        <v>0.98167539267015702</v>
      </c>
      <c r="I187" s="10">
        <f>SUM(I184:I186)</f>
        <v>15</v>
      </c>
      <c r="J187" s="11">
        <f t="shared" si="119"/>
        <v>0.29450261780104708</v>
      </c>
      <c r="K187" s="10">
        <f>SUM(K184:K186)</f>
        <v>15</v>
      </c>
      <c r="L187" s="12">
        <f t="shared" si="120"/>
        <v>0.98167539267015702</v>
      </c>
      <c r="M187" s="15">
        <f t="shared" si="121"/>
        <v>9816.7539267015709</v>
      </c>
      <c r="N187" s="13">
        <f t="shared" si="122"/>
        <v>3.8332789815025059</v>
      </c>
      <c r="O187" s="14"/>
    </row>
    <row r="188" spans="1:15" hidden="1" x14ac:dyDescent="0.25">
      <c r="A188" s="144" t="s">
        <v>183</v>
      </c>
      <c r="B188" s="64" t="s">
        <v>60</v>
      </c>
      <c r="C188" s="1">
        <f>72*8</f>
        <v>576</v>
      </c>
      <c r="D188" s="62">
        <f t="shared" si="116"/>
        <v>0</v>
      </c>
      <c r="E188" s="1">
        <v>0</v>
      </c>
      <c r="F188" s="2">
        <f t="shared" si="117"/>
        <v>0</v>
      </c>
      <c r="G188" s="1">
        <v>0</v>
      </c>
      <c r="H188" s="2">
        <f t="shared" si="118"/>
        <v>1.0416666666666665</v>
      </c>
      <c r="I188" s="1">
        <v>6</v>
      </c>
      <c r="J188" s="2">
        <f t="shared" si="119"/>
        <v>0.31249999999999994</v>
      </c>
      <c r="K188" s="1">
        <f>+E188+G188+I188</f>
        <v>6</v>
      </c>
      <c r="L188" s="3">
        <f t="shared" si="120"/>
        <v>1.0416666666666665</v>
      </c>
      <c r="M188" s="9">
        <f t="shared" si="121"/>
        <v>10416.666666666666</v>
      </c>
      <c r="N188" s="25">
        <f t="shared" si="122"/>
        <v>3.8109913382574203</v>
      </c>
      <c r="O188" s="72"/>
    </row>
    <row r="189" spans="1:15" hidden="1" x14ac:dyDescent="0.25">
      <c r="A189" s="144"/>
      <c r="B189" s="64" t="s">
        <v>181</v>
      </c>
      <c r="C189" s="1">
        <f>83*8</f>
        <v>664</v>
      </c>
      <c r="D189" s="62">
        <f t="shared" si="116"/>
        <v>0</v>
      </c>
      <c r="E189" s="1">
        <v>0</v>
      </c>
      <c r="F189" s="2">
        <f t="shared" si="117"/>
        <v>0</v>
      </c>
      <c r="G189" s="1">
        <v>0</v>
      </c>
      <c r="H189" s="2">
        <f t="shared" si="118"/>
        <v>1.2048192771084338</v>
      </c>
      <c r="I189" s="1">
        <v>8</v>
      </c>
      <c r="J189" s="2">
        <f t="shared" si="119"/>
        <v>0.36144578313253012</v>
      </c>
      <c r="K189" s="1">
        <f>+E189+G189+I189</f>
        <v>8</v>
      </c>
      <c r="L189" s="3">
        <f t="shared" si="120"/>
        <v>1.2048192771084338</v>
      </c>
      <c r="M189" s="9">
        <f t="shared" si="121"/>
        <v>12048.192771084339</v>
      </c>
      <c r="N189" s="25">
        <f t="shared" si="122"/>
        <v>3.7555889554631743</v>
      </c>
      <c r="O189" s="72"/>
    </row>
    <row r="190" spans="1:15" hidden="1" x14ac:dyDescent="0.25">
      <c r="A190" s="144"/>
      <c r="B190" s="64" t="s">
        <v>167</v>
      </c>
      <c r="C190" s="1">
        <f>83*8</f>
        <v>664</v>
      </c>
      <c r="D190" s="62">
        <f t="shared" si="116"/>
        <v>0</v>
      </c>
      <c r="E190" s="1">
        <v>0</v>
      </c>
      <c r="F190" s="2">
        <f t="shared" si="117"/>
        <v>0</v>
      </c>
      <c r="G190" s="1">
        <v>0</v>
      </c>
      <c r="H190" s="2">
        <f t="shared" si="118"/>
        <v>0.90361445783132521</v>
      </c>
      <c r="I190" s="1">
        <v>6</v>
      </c>
      <c r="J190" s="2">
        <f t="shared" si="119"/>
        <v>0.27108433734939757</v>
      </c>
      <c r="K190" s="1">
        <f>+E190+G190+I190</f>
        <v>6</v>
      </c>
      <c r="L190" s="3">
        <f t="shared" si="120"/>
        <v>0.90361445783132521</v>
      </c>
      <c r="M190" s="9">
        <f t="shared" si="121"/>
        <v>9036.1445783132513</v>
      </c>
      <c r="N190" s="25">
        <f t="shared" si="122"/>
        <v>3.8641336998702056</v>
      </c>
      <c r="O190" s="72"/>
    </row>
    <row r="191" spans="1:15" ht="15.75" hidden="1" thickBot="1" x14ac:dyDescent="0.3">
      <c r="A191" s="145"/>
      <c r="B191" s="65" t="s">
        <v>18</v>
      </c>
      <c r="C191" s="10">
        <f>SUM(C188:C190)</f>
        <v>1904</v>
      </c>
      <c r="D191" s="11">
        <f t="shared" si="116"/>
        <v>0</v>
      </c>
      <c r="E191" s="10">
        <f>SUM(E188:E190)</f>
        <v>0</v>
      </c>
      <c r="F191" s="11">
        <f t="shared" si="117"/>
        <v>0</v>
      </c>
      <c r="G191" s="10">
        <f>SUM(G188:G190)</f>
        <v>0</v>
      </c>
      <c r="H191" s="73">
        <f t="shared" si="118"/>
        <v>1.0504201680672269</v>
      </c>
      <c r="I191" s="10">
        <f>SUM(I188:I190)</f>
        <v>20</v>
      </c>
      <c r="J191" s="11">
        <f t="shared" si="119"/>
        <v>0.31512605042016806</v>
      </c>
      <c r="K191" s="10">
        <f>SUM(K188:K190)</f>
        <v>20</v>
      </c>
      <c r="L191" s="12">
        <f t="shared" si="120"/>
        <v>1.0504201680672269</v>
      </c>
      <c r="M191" s="15">
        <f t="shared" si="121"/>
        <v>10504.20168067227</v>
      </c>
      <c r="N191" s="13">
        <f t="shared" si="122"/>
        <v>3.8078334197978978</v>
      </c>
      <c r="O191" s="14"/>
    </row>
    <row r="192" spans="1:15" hidden="1" x14ac:dyDescent="0.25">
      <c r="A192" s="144" t="s">
        <v>185</v>
      </c>
      <c r="B192" s="64" t="s">
        <v>95</v>
      </c>
      <c r="C192" s="1">
        <f>75*8</f>
        <v>600</v>
      </c>
      <c r="D192" s="62">
        <f t="shared" si="116"/>
        <v>0</v>
      </c>
      <c r="E192" s="1">
        <v>0</v>
      </c>
      <c r="F192" s="2">
        <f t="shared" si="117"/>
        <v>0</v>
      </c>
      <c r="G192" s="1">
        <v>0</v>
      </c>
      <c r="H192" s="2">
        <f t="shared" si="118"/>
        <v>0.66666666666666674</v>
      </c>
      <c r="I192" s="1">
        <v>4</v>
      </c>
      <c r="J192" s="2">
        <f t="shared" si="119"/>
        <v>0.2</v>
      </c>
      <c r="K192" s="1">
        <f>+E192+G192+I192</f>
        <v>4</v>
      </c>
      <c r="L192" s="3">
        <f t="shared" si="120"/>
        <v>0.66666666666666674</v>
      </c>
      <c r="M192" s="9">
        <f t="shared" si="121"/>
        <v>6666.666666666667</v>
      </c>
      <c r="N192" s="25">
        <f t="shared" si="122"/>
        <v>3.9747396492194813</v>
      </c>
      <c r="O192" s="72"/>
    </row>
    <row r="193" spans="1:15" hidden="1" x14ac:dyDescent="0.25">
      <c r="A193" s="144"/>
      <c r="B193" s="64" t="s">
        <v>186</v>
      </c>
      <c r="C193" s="1">
        <f>47*8</f>
        <v>376</v>
      </c>
      <c r="D193" s="62">
        <f t="shared" si="116"/>
        <v>0</v>
      </c>
      <c r="E193" s="1">
        <v>0</v>
      </c>
      <c r="F193" s="2">
        <f t="shared" si="117"/>
        <v>0</v>
      </c>
      <c r="G193" s="1">
        <v>0</v>
      </c>
      <c r="H193" s="2">
        <f t="shared" si="118"/>
        <v>1.8617021276595744</v>
      </c>
      <c r="I193" s="1">
        <v>7</v>
      </c>
      <c r="J193" s="2">
        <f t="shared" si="119"/>
        <v>0.55851063829787229</v>
      </c>
      <c r="K193" s="1">
        <f>+E193+G193+I193</f>
        <v>7</v>
      </c>
      <c r="L193" s="3">
        <f t="shared" si="120"/>
        <v>1.8617021276595744</v>
      </c>
      <c r="M193" s="9">
        <f t="shared" si="121"/>
        <v>18617.021276595744</v>
      </c>
      <c r="N193" s="25">
        <f t="shared" si="122"/>
        <v>3.5831885261436343</v>
      </c>
      <c r="O193" s="72"/>
    </row>
    <row r="194" spans="1:15" hidden="1" x14ac:dyDescent="0.25">
      <c r="A194" s="144"/>
      <c r="B194" s="64" t="s">
        <v>181</v>
      </c>
      <c r="C194" s="1">
        <f>10*8</f>
        <v>80</v>
      </c>
      <c r="D194" s="62">
        <f t="shared" si="116"/>
        <v>0</v>
      </c>
      <c r="E194" s="1">
        <v>0</v>
      </c>
      <c r="F194" s="2">
        <f t="shared" si="117"/>
        <v>0</v>
      </c>
      <c r="G194" s="1">
        <v>0</v>
      </c>
      <c r="H194" s="2">
        <f t="shared" si="118"/>
        <v>1.25</v>
      </c>
      <c r="I194" s="1">
        <v>1</v>
      </c>
      <c r="J194" s="2">
        <f t="shared" si="119"/>
        <v>0.375</v>
      </c>
      <c r="K194" s="1">
        <f>+E194+G194+I194</f>
        <v>1</v>
      </c>
      <c r="L194" s="3">
        <f t="shared" si="120"/>
        <v>1.25</v>
      </c>
      <c r="M194" s="9">
        <f t="shared" si="121"/>
        <v>12500</v>
      </c>
      <c r="N194" s="25">
        <f t="shared" si="122"/>
        <v>3.7414027276049464</v>
      </c>
      <c r="O194" s="72"/>
    </row>
    <row r="195" spans="1:15" ht="15.75" hidden="1" thickBot="1" x14ac:dyDescent="0.3">
      <c r="A195" s="145"/>
      <c r="B195" s="65" t="s">
        <v>18</v>
      </c>
      <c r="C195" s="10">
        <f>SUM(C192:C194)</f>
        <v>1056</v>
      </c>
      <c r="D195" s="11">
        <f t="shared" si="116"/>
        <v>0</v>
      </c>
      <c r="E195" s="10">
        <f>SUM(E192:E194)</f>
        <v>0</v>
      </c>
      <c r="F195" s="11">
        <f t="shared" si="117"/>
        <v>0</v>
      </c>
      <c r="G195" s="10">
        <f>SUM(G192:G194)</f>
        <v>0</v>
      </c>
      <c r="H195" s="73">
        <f t="shared" si="118"/>
        <v>1.1363636363636365</v>
      </c>
      <c r="I195" s="10">
        <f>SUM(I192:I194)</f>
        <v>12</v>
      </c>
      <c r="J195" s="11">
        <f t="shared" si="119"/>
        <v>0.34090909090909094</v>
      </c>
      <c r="K195" s="10">
        <f>SUM(K192:K194)</f>
        <v>12</v>
      </c>
      <c r="L195" s="12">
        <f t="shared" si="120"/>
        <v>1.1363636363636365</v>
      </c>
      <c r="M195" s="15">
        <f t="shared" si="121"/>
        <v>11363.636363636364</v>
      </c>
      <c r="N195" s="13">
        <f t="shared" si="122"/>
        <v>3.7779883330287345</v>
      </c>
      <c r="O195" s="14"/>
    </row>
    <row r="196" spans="1:15" hidden="1" x14ac:dyDescent="0.25">
      <c r="A196" s="144" t="s">
        <v>188</v>
      </c>
      <c r="B196" s="64" t="s">
        <v>95</v>
      </c>
      <c r="C196" s="1">
        <f>71*8</f>
        <v>568</v>
      </c>
      <c r="D196" s="62">
        <f t="shared" si="116"/>
        <v>0</v>
      </c>
      <c r="E196" s="1">
        <v>0</v>
      </c>
      <c r="F196" s="2">
        <f t="shared" si="117"/>
        <v>0</v>
      </c>
      <c r="G196" s="1">
        <v>0</v>
      </c>
      <c r="H196" s="2">
        <f t="shared" si="118"/>
        <v>0.70422535211267612</v>
      </c>
      <c r="I196" s="1">
        <v>4</v>
      </c>
      <c r="J196" s="2">
        <f t="shared" si="119"/>
        <v>0.21126760563380284</v>
      </c>
      <c r="K196" s="1">
        <f>+E196+G196+I196</f>
        <v>4</v>
      </c>
      <c r="L196" s="3">
        <f t="shared" si="120"/>
        <v>0.70422535211267612</v>
      </c>
      <c r="M196" s="9">
        <f t="shared" si="121"/>
        <v>7042.2535211267614</v>
      </c>
      <c r="N196" s="25">
        <f t="shared" si="122"/>
        <v>3.9551008462990382</v>
      </c>
      <c r="O196" s="72"/>
    </row>
    <row r="197" spans="1:15" hidden="1" x14ac:dyDescent="0.25">
      <c r="A197" s="144"/>
      <c r="B197" s="64" t="s">
        <v>186</v>
      </c>
      <c r="C197" s="1">
        <f>94*8</f>
        <v>752</v>
      </c>
      <c r="D197" s="62">
        <f t="shared" si="116"/>
        <v>0</v>
      </c>
      <c r="E197" s="1">
        <v>0</v>
      </c>
      <c r="F197" s="2">
        <f t="shared" si="117"/>
        <v>0</v>
      </c>
      <c r="G197" s="1">
        <v>0</v>
      </c>
      <c r="H197" s="2">
        <f t="shared" si="118"/>
        <v>1.4627659574468086</v>
      </c>
      <c r="I197" s="1">
        <v>11</v>
      </c>
      <c r="J197" s="2">
        <f t="shared" si="119"/>
        <v>0.43882978723404259</v>
      </c>
      <c r="K197" s="1">
        <f>+E197+G197+I197</f>
        <v>11</v>
      </c>
      <c r="L197" s="3">
        <f t="shared" si="120"/>
        <v>1.4627659574468086</v>
      </c>
      <c r="M197" s="9">
        <f t="shared" si="121"/>
        <v>14627.659574468085</v>
      </c>
      <c r="N197" s="25">
        <f t="shared" si="122"/>
        <v>3.6800289031611957</v>
      </c>
      <c r="O197" s="72"/>
    </row>
    <row r="198" spans="1:15" hidden="1" x14ac:dyDescent="0.25">
      <c r="A198" s="144"/>
      <c r="B198" s="64" t="s">
        <v>191</v>
      </c>
      <c r="C198" s="1">
        <f>90*8</f>
        <v>720</v>
      </c>
      <c r="D198" s="62">
        <f t="shared" si="116"/>
        <v>0</v>
      </c>
      <c r="E198" s="1">
        <v>0</v>
      </c>
      <c r="F198" s="2">
        <f t="shared" si="117"/>
        <v>0</v>
      </c>
      <c r="G198" s="1">
        <v>0</v>
      </c>
      <c r="H198" s="2">
        <f t="shared" si="118"/>
        <v>0.83333333333333337</v>
      </c>
      <c r="I198" s="1">
        <v>6</v>
      </c>
      <c r="J198" s="2">
        <f t="shared" si="119"/>
        <v>0.25</v>
      </c>
      <c r="K198" s="1">
        <f>+E198+G198+I198</f>
        <v>6</v>
      </c>
      <c r="L198" s="3">
        <f t="shared" si="120"/>
        <v>0.83333333333333337</v>
      </c>
      <c r="M198" s="9">
        <f t="shared" si="121"/>
        <v>8333.3333333333339</v>
      </c>
      <c r="N198" s="25">
        <f t="shared" si="122"/>
        <v>3.8939797998185104</v>
      </c>
      <c r="O198" s="72"/>
    </row>
    <row r="199" spans="1:15" ht="15.75" hidden="1" thickBot="1" x14ac:dyDescent="0.3">
      <c r="A199" s="145"/>
      <c r="B199" s="65" t="s">
        <v>18</v>
      </c>
      <c r="C199" s="10">
        <f>SUM(C196:C198)</f>
        <v>2040</v>
      </c>
      <c r="D199" s="11">
        <f t="shared" si="116"/>
        <v>0</v>
      </c>
      <c r="E199" s="10">
        <f>SUM(E196:E198)</f>
        <v>0</v>
      </c>
      <c r="F199" s="11">
        <f t="shared" si="117"/>
        <v>0</v>
      </c>
      <c r="G199" s="10">
        <f>SUM(G196:G198)</f>
        <v>0</v>
      </c>
      <c r="H199" s="73">
        <f t="shared" si="118"/>
        <v>1.0294117647058822</v>
      </c>
      <c r="I199" s="10">
        <f>SUM(I196:I198)</f>
        <v>21</v>
      </c>
      <c r="J199" s="11">
        <f t="shared" si="119"/>
        <v>0.30882352941176466</v>
      </c>
      <c r="K199" s="10">
        <f>SUM(K196:K198)</f>
        <v>21</v>
      </c>
      <c r="L199" s="12">
        <f t="shared" si="120"/>
        <v>1.0294117647058822</v>
      </c>
      <c r="M199" s="15">
        <f t="shared" si="121"/>
        <v>10294.117647058822</v>
      </c>
      <c r="N199" s="13">
        <f t="shared" si="122"/>
        <v>3.8154515107339573</v>
      </c>
      <c r="O199" s="14"/>
    </row>
    <row r="200" spans="1:15" hidden="1" x14ac:dyDescent="0.25">
      <c r="A200" s="144" t="s">
        <v>189</v>
      </c>
      <c r="B200" s="64" t="s">
        <v>95</v>
      </c>
      <c r="C200" s="1">
        <f>80*8</f>
        <v>640</v>
      </c>
      <c r="D200" s="62">
        <f t="shared" si="116"/>
        <v>0</v>
      </c>
      <c r="E200" s="1">
        <v>0</v>
      </c>
      <c r="F200" s="2">
        <f t="shared" si="117"/>
        <v>0</v>
      </c>
      <c r="G200" s="1">
        <v>0</v>
      </c>
      <c r="H200" s="2">
        <f t="shared" si="118"/>
        <v>0.78125</v>
      </c>
      <c r="I200" s="1">
        <v>5</v>
      </c>
      <c r="J200" s="2">
        <f t="shared" si="119"/>
        <v>0.234375</v>
      </c>
      <c r="K200" s="1">
        <f>+E200+G200+I200</f>
        <v>5</v>
      </c>
      <c r="L200" s="3">
        <f t="shared" si="120"/>
        <v>0.78125</v>
      </c>
      <c r="M200" s="9">
        <f t="shared" si="121"/>
        <v>7812.5</v>
      </c>
      <c r="N200" s="25">
        <f t="shared" si="122"/>
        <v>3.9175590162365048</v>
      </c>
      <c r="O200" s="72"/>
    </row>
    <row r="201" spans="1:15" hidden="1" x14ac:dyDescent="0.25">
      <c r="A201" s="144"/>
      <c r="B201" s="64" t="s">
        <v>186</v>
      </c>
      <c r="C201" s="1">
        <f>88*8</f>
        <v>704</v>
      </c>
      <c r="D201" s="62">
        <f t="shared" si="116"/>
        <v>0</v>
      </c>
      <c r="E201" s="1">
        <v>0</v>
      </c>
      <c r="F201" s="2">
        <f t="shared" si="117"/>
        <v>0</v>
      </c>
      <c r="G201" s="1">
        <v>0</v>
      </c>
      <c r="H201" s="2">
        <f t="shared" si="118"/>
        <v>1.2784090909090911</v>
      </c>
      <c r="I201" s="1">
        <v>9</v>
      </c>
      <c r="J201" s="2">
        <f t="shared" si="119"/>
        <v>0.38352272727272729</v>
      </c>
      <c r="K201" s="1">
        <f>+E201+G201+I201</f>
        <v>9</v>
      </c>
      <c r="L201" s="3">
        <f t="shared" si="120"/>
        <v>1.2784090909090911</v>
      </c>
      <c r="M201" s="9">
        <f t="shared" si="121"/>
        <v>12784.09090909091</v>
      </c>
      <c r="N201" s="25">
        <f t="shared" si="122"/>
        <v>3.7327083748973084</v>
      </c>
      <c r="O201" s="72"/>
    </row>
    <row r="202" spans="1:15" hidden="1" x14ac:dyDescent="0.25">
      <c r="A202" s="144"/>
      <c r="B202" s="64" t="s">
        <v>191</v>
      </c>
      <c r="C202" s="1">
        <f>65*8</f>
        <v>520</v>
      </c>
      <c r="D202" s="62">
        <f t="shared" si="116"/>
        <v>0</v>
      </c>
      <c r="E202" s="1">
        <v>0</v>
      </c>
      <c r="F202" s="2">
        <f t="shared" si="117"/>
        <v>0</v>
      </c>
      <c r="G202" s="1">
        <v>0</v>
      </c>
      <c r="H202" s="2">
        <f t="shared" si="118"/>
        <v>1.153846153846154</v>
      </c>
      <c r="I202" s="1">
        <v>6</v>
      </c>
      <c r="J202" s="2">
        <f t="shared" si="119"/>
        <v>0.3461538461538462</v>
      </c>
      <c r="K202" s="1">
        <f>+E202+G202+I202</f>
        <v>6</v>
      </c>
      <c r="L202" s="3">
        <f t="shared" si="120"/>
        <v>1.153846153846154</v>
      </c>
      <c r="M202" s="9">
        <f t="shared" si="121"/>
        <v>11538.461538461539</v>
      </c>
      <c r="N202" s="25">
        <f t="shared" si="122"/>
        <v>3.7721587607241545</v>
      </c>
      <c r="O202" s="72"/>
    </row>
    <row r="203" spans="1:15" ht="15.75" hidden="1" thickBot="1" x14ac:dyDescent="0.3">
      <c r="A203" s="145"/>
      <c r="B203" s="65" t="s">
        <v>18</v>
      </c>
      <c r="C203" s="10">
        <f>SUM(C200:C202)</f>
        <v>1864</v>
      </c>
      <c r="D203" s="11">
        <f t="shared" si="116"/>
        <v>0</v>
      </c>
      <c r="E203" s="10">
        <f>SUM(E200:E202)</f>
        <v>0</v>
      </c>
      <c r="F203" s="11">
        <f t="shared" si="117"/>
        <v>0</v>
      </c>
      <c r="G203" s="10">
        <f>SUM(G200:G202)</f>
        <v>0</v>
      </c>
      <c r="H203" s="73">
        <f t="shared" si="118"/>
        <v>1.0729613733905579</v>
      </c>
      <c r="I203" s="10">
        <f>SUM(I200:I202)</f>
        <v>20</v>
      </c>
      <c r="J203" s="11">
        <f t="shared" si="119"/>
        <v>0.32188841201716734</v>
      </c>
      <c r="K203" s="10">
        <f>SUM(K200:K202)</f>
        <v>20</v>
      </c>
      <c r="L203" s="12">
        <f t="shared" si="120"/>
        <v>1.0729613733905579</v>
      </c>
      <c r="M203" s="15">
        <f t="shared" si="121"/>
        <v>10729.613733905579</v>
      </c>
      <c r="N203" s="13">
        <f t="shared" si="122"/>
        <v>3.7998057515594996</v>
      </c>
      <c r="O203" s="14"/>
    </row>
    <row r="204" spans="1:15" hidden="1" x14ac:dyDescent="0.25">
      <c r="A204" s="144" t="s">
        <v>198</v>
      </c>
      <c r="B204" s="64" t="s">
        <v>121</v>
      </c>
      <c r="C204" s="1">
        <f>23*8</f>
        <v>184</v>
      </c>
      <c r="D204" s="62">
        <f t="shared" si="116"/>
        <v>0</v>
      </c>
      <c r="E204" s="1">
        <v>0</v>
      </c>
      <c r="F204" s="2">
        <f t="shared" si="117"/>
        <v>0</v>
      </c>
      <c r="G204" s="1">
        <v>0</v>
      </c>
      <c r="H204" s="2">
        <f t="shared" si="118"/>
        <v>2.1739130434782608</v>
      </c>
      <c r="I204" s="1">
        <v>4</v>
      </c>
      <c r="J204" s="2">
        <f t="shared" si="119"/>
        <v>0.65217391304347816</v>
      </c>
      <c r="K204" s="1">
        <f>+E204+G204+I204</f>
        <v>4</v>
      </c>
      <c r="L204" s="3">
        <f t="shared" si="120"/>
        <v>2.1739130434782608</v>
      </c>
      <c r="M204" s="9">
        <f t="shared" si="121"/>
        <v>21739.130434782608</v>
      </c>
      <c r="N204" s="25">
        <f t="shared" si="122"/>
        <v>3.5190862005831423</v>
      </c>
      <c r="O204" s="72"/>
    </row>
    <row r="205" spans="1:15" hidden="1" x14ac:dyDescent="0.25">
      <c r="A205" s="144"/>
      <c r="B205" s="64" t="s">
        <v>186</v>
      </c>
      <c r="C205" s="1">
        <f>31*8</f>
        <v>248</v>
      </c>
      <c r="D205" s="62">
        <f t="shared" si="116"/>
        <v>0</v>
      </c>
      <c r="E205" s="1">
        <v>0</v>
      </c>
      <c r="F205" s="2">
        <f t="shared" si="117"/>
        <v>0</v>
      </c>
      <c r="G205" s="1">
        <v>0</v>
      </c>
      <c r="H205" s="2">
        <f t="shared" si="118"/>
        <v>0.80645161290322576</v>
      </c>
      <c r="I205" s="1">
        <v>2</v>
      </c>
      <c r="J205" s="2">
        <f t="shared" si="119"/>
        <v>0.24193548387096772</v>
      </c>
      <c r="K205" s="1">
        <f>+E205+G205+I205</f>
        <v>2</v>
      </c>
      <c r="L205" s="3">
        <f t="shared" si="120"/>
        <v>0.80645161290322576</v>
      </c>
      <c r="M205" s="9">
        <f t="shared" si="121"/>
        <v>8064.5161290322576</v>
      </c>
      <c r="N205" s="25">
        <f t="shared" si="122"/>
        <v>3.905982614630743</v>
      </c>
      <c r="O205" s="72"/>
    </row>
    <row r="206" spans="1:15" hidden="1" x14ac:dyDescent="0.25">
      <c r="A206" s="144"/>
      <c r="B206" s="64" t="s">
        <v>191</v>
      </c>
      <c r="C206" s="1">
        <f>96*8</f>
        <v>768</v>
      </c>
      <c r="D206" s="62">
        <f t="shared" si="116"/>
        <v>0</v>
      </c>
      <c r="E206" s="1">
        <v>0</v>
      </c>
      <c r="F206" s="2">
        <f t="shared" si="117"/>
        <v>0</v>
      </c>
      <c r="G206" s="1">
        <v>0</v>
      </c>
      <c r="H206" s="2">
        <f t="shared" si="118"/>
        <v>0.78125</v>
      </c>
      <c r="I206" s="1">
        <v>6</v>
      </c>
      <c r="J206" s="2">
        <f t="shared" si="119"/>
        <v>0.234375</v>
      </c>
      <c r="K206" s="1">
        <f>+E206+G206+I206</f>
        <v>6</v>
      </c>
      <c r="L206" s="3">
        <f t="shared" si="120"/>
        <v>0.78125</v>
      </c>
      <c r="M206" s="9">
        <f t="shared" si="121"/>
        <v>7812.5</v>
      </c>
      <c r="N206" s="25">
        <f t="shared" si="122"/>
        <v>3.9175590162365048</v>
      </c>
      <c r="O206" s="72"/>
    </row>
    <row r="207" spans="1:15" ht="15.75" hidden="1" thickBot="1" x14ac:dyDescent="0.3">
      <c r="A207" s="145"/>
      <c r="B207" s="65" t="s">
        <v>18</v>
      </c>
      <c r="C207" s="10">
        <f>SUM(C204:C206)</f>
        <v>1200</v>
      </c>
      <c r="D207" s="11">
        <f t="shared" si="116"/>
        <v>0</v>
      </c>
      <c r="E207" s="10">
        <f>SUM(E204:E206)</f>
        <v>0</v>
      </c>
      <c r="F207" s="11">
        <f t="shared" si="117"/>
        <v>0</v>
      </c>
      <c r="G207" s="10">
        <f>SUM(G204:G206)</f>
        <v>0</v>
      </c>
      <c r="H207" s="73">
        <f t="shared" si="118"/>
        <v>1</v>
      </c>
      <c r="I207" s="10">
        <f>SUM(I204:I206)</f>
        <v>12</v>
      </c>
      <c r="J207" s="11">
        <f t="shared" si="119"/>
        <v>0.3</v>
      </c>
      <c r="K207" s="10">
        <f>SUM(K204:K206)</f>
        <v>12</v>
      </c>
      <c r="L207" s="12">
        <f t="shared" si="120"/>
        <v>1</v>
      </c>
      <c r="M207" s="15">
        <f t="shared" si="121"/>
        <v>10000</v>
      </c>
      <c r="N207" s="13">
        <f t="shared" si="122"/>
        <v>3.8263478740408408</v>
      </c>
      <c r="O207" s="14"/>
    </row>
    <row r="208" spans="1:15" hidden="1" x14ac:dyDescent="0.25">
      <c r="A208" s="144" t="s">
        <v>202</v>
      </c>
      <c r="B208" s="64" t="s">
        <v>121</v>
      </c>
      <c r="C208" s="1">
        <f>30*8</f>
        <v>240</v>
      </c>
      <c r="D208" s="62">
        <f t="shared" si="116"/>
        <v>0</v>
      </c>
      <c r="E208" s="1">
        <v>0</v>
      </c>
      <c r="F208" s="2">
        <f t="shared" si="117"/>
        <v>0</v>
      </c>
      <c r="G208" s="1">
        <v>0</v>
      </c>
      <c r="H208" s="2">
        <f t="shared" si="118"/>
        <v>1.25</v>
      </c>
      <c r="I208" s="1">
        <v>3</v>
      </c>
      <c r="J208" s="2">
        <f t="shared" si="119"/>
        <v>0.375</v>
      </c>
      <c r="K208" s="1">
        <f>+E208+G208+I208</f>
        <v>3</v>
      </c>
      <c r="L208" s="3">
        <f t="shared" si="120"/>
        <v>1.25</v>
      </c>
      <c r="M208" s="9">
        <f t="shared" si="121"/>
        <v>12500</v>
      </c>
      <c r="N208" s="25">
        <f t="shared" si="122"/>
        <v>3.7414027276049464</v>
      </c>
      <c r="O208" s="72"/>
    </row>
    <row r="209" spans="1:15" hidden="1" x14ac:dyDescent="0.25">
      <c r="A209" s="144"/>
      <c r="B209" s="64" t="s">
        <v>186</v>
      </c>
      <c r="C209" s="1">
        <f>83*8</f>
        <v>664</v>
      </c>
      <c r="D209" s="62">
        <f t="shared" si="116"/>
        <v>0</v>
      </c>
      <c r="E209" s="1">
        <v>0</v>
      </c>
      <c r="F209" s="2">
        <f t="shared" si="117"/>
        <v>0</v>
      </c>
      <c r="G209" s="1">
        <v>0</v>
      </c>
      <c r="H209" s="2">
        <f t="shared" si="118"/>
        <v>0.90361445783132521</v>
      </c>
      <c r="I209" s="1">
        <v>6</v>
      </c>
      <c r="J209" s="2">
        <f t="shared" si="119"/>
        <v>0.27108433734939757</v>
      </c>
      <c r="K209" s="1">
        <f>+E209+G209+I209</f>
        <v>6</v>
      </c>
      <c r="L209" s="3">
        <f t="shared" si="120"/>
        <v>0.90361445783132521</v>
      </c>
      <c r="M209" s="9">
        <f t="shared" si="121"/>
        <v>9036.1445783132513</v>
      </c>
      <c r="N209" s="25">
        <f t="shared" si="122"/>
        <v>3.8641336998702056</v>
      </c>
      <c r="O209" s="72"/>
    </row>
    <row r="210" spans="1:15" hidden="1" x14ac:dyDescent="0.25">
      <c r="A210" s="144"/>
      <c r="B210" s="64" t="s">
        <v>191</v>
      </c>
      <c r="C210" s="1">
        <f>77*8</f>
        <v>616</v>
      </c>
      <c r="D210" s="62">
        <f t="shared" si="116"/>
        <v>0</v>
      </c>
      <c r="E210" s="1">
        <v>0</v>
      </c>
      <c r="F210" s="2">
        <f t="shared" si="117"/>
        <v>0</v>
      </c>
      <c r="G210" s="1">
        <v>0</v>
      </c>
      <c r="H210" s="2">
        <f t="shared" si="118"/>
        <v>0.64935064935064934</v>
      </c>
      <c r="I210" s="1">
        <v>4</v>
      </c>
      <c r="J210" s="2">
        <f t="shared" si="119"/>
        <v>0.19480519480519479</v>
      </c>
      <c r="K210" s="1">
        <f>+E210+G210+I210</f>
        <v>4</v>
      </c>
      <c r="L210" s="3">
        <f t="shared" si="120"/>
        <v>0.64935064935064934</v>
      </c>
      <c r="M210" s="9">
        <f t="shared" si="121"/>
        <v>6493.5064935064938</v>
      </c>
      <c r="N210" s="25">
        <f t="shared" si="122"/>
        <v>3.9841252247073147</v>
      </c>
      <c r="O210" s="72"/>
    </row>
    <row r="211" spans="1:15" ht="15.75" hidden="1" thickBot="1" x14ac:dyDescent="0.3">
      <c r="A211" s="145"/>
      <c r="B211" s="65" t="s">
        <v>18</v>
      </c>
      <c r="C211" s="10">
        <f>SUM(C208:C210)</f>
        <v>1520</v>
      </c>
      <c r="D211" s="11">
        <f t="shared" si="116"/>
        <v>0</v>
      </c>
      <c r="E211" s="10">
        <f>SUM(E208:E210)</f>
        <v>0</v>
      </c>
      <c r="F211" s="11">
        <f t="shared" si="117"/>
        <v>0</v>
      </c>
      <c r="G211" s="10">
        <f>SUM(G208:G210)</f>
        <v>0</v>
      </c>
      <c r="H211" s="73">
        <f t="shared" si="118"/>
        <v>0.85526315789473695</v>
      </c>
      <c r="I211" s="10">
        <f>SUM(I208:I210)</f>
        <v>13</v>
      </c>
      <c r="J211" s="11">
        <f t="shared" si="119"/>
        <v>0.25657894736842107</v>
      </c>
      <c r="K211" s="10">
        <f>SUM(K208:K210)</f>
        <v>13</v>
      </c>
      <c r="L211" s="12">
        <f t="shared" si="120"/>
        <v>0.85526315789473695</v>
      </c>
      <c r="M211" s="15">
        <f t="shared" si="121"/>
        <v>8552.6315789473701</v>
      </c>
      <c r="N211" s="13">
        <f t="shared" si="122"/>
        <v>3.8844372876718833</v>
      </c>
      <c r="O211" s="14"/>
    </row>
    <row r="212" spans="1:15" hidden="1" x14ac:dyDescent="0.25">
      <c r="A212" s="144" t="s">
        <v>206</v>
      </c>
      <c r="B212" s="64" t="s">
        <v>121</v>
      </c>
      <c r="C212" s="1">
        <f>31*8</f>
        <v>248</v>
      </c>
      <c r="D212" s="62">
        <f t="shared" ref="D212:D217" si="123">E212/C212*100</f>
        <v>0</v>
      </c>
      <c r="E212" s="1">
        <v>0</v>
      </c>
      <c r="F212" s="2">
        <f t="shared" ref="F212:F217" si="124">+G212/C212*100</f>
        <v>0</v>
      </c>
      <c r="G212" s="1">
        <v>0</v>
      </c>
      <c r="H212" s="2">
        <f t="shared" ref="H212:H217" si="125">+I212/C212*100</f>
        <v>0.80645161290322576</v>
      </c>
      <c r="I212" s="1">
        <v>2</v>
      </c>
      <c r="J212" s="2">
        <f t="shared" ref="J212:J217" si="126">(1*D212)+(0.65*F212)+(0.3*H212)</f>
        <v>0.24193548387096772</v>
      </c>
      <c r="K212" s="1">
        <f>+E212+G212+I212</f>
        <v>2</v>
      </c>
      <c r="L212" s="3">
        <f t="shared" ref="L212:L217" si="127">K212/C212*100</f>
        <v>0.80645161290322576</v>
      </c>
      <c r="M212" s="9">
        <f t="shared" ref="M212:M217" si="128">L212*10000</f>
        <v>8064.5161290322576</v>
      </c>
      <c r="N212" s="25">
        <f t="shared" ref="N212:N217" si="129">(NORMSINV(1-M212/1000000))+1.5</f>
        <v>3.905982614630743</v>
      </c>
      <c r="O212" s="72"/>
    </row>
    <row r="213" spans="1:15" hidden="1" x14ac:dyDescent="0.25">
      <c r="A213" s="144"/>
      <c r="B213" s="64" t="s">
        <v>186</v>
      </c>
      <c r="C213" s="1">
        <f>22*8</f>
        <v>176</v>
      </c>
      <c r="D213" s="62">
        <f t="shared" si="123"/>
        <v>0</v>
      </c>
      <c r="E213" s="1">
        <v>0</v>
      </c>
      <c r="F213" s="2">
        <f t="shared" si="124"/>
        <v>0</v>
      </c>
      <c r="G213" s="1">
        <v>0</v>
      </c>
      <c r="H213" s="2">
        <f t="shared" si="125"/>
        <v>0</v>
      </c>
      <c r="I213" s="1">
        <v>0</v>
      </c>
      <c r="J213" s="2">
        <f t="shared" si="126"/>
        <v>0</v>
      </c>
      <c r="K213" s="1">
        <f>+E213+G213+I213</f>
        <v>0</v>
      </c>
      <c r="L213" s="3">
        <f t="shared" si="127"/>
        <v>0</v>
      </c>
      <c r="M213" s="9">
        <f t="shared" si="128"/>
        <v>0</v>
      </c>
      <c r="N213" s="25" t="e">
        <f t="shared" si="129"/>
        <v>#NUM!</v>
      </c>
      <c r="O213" s="72"/>
    </row>
    <row r="214" spans="1:15" hidden="1" x14ac:dyDescent="0.25">
      <c r="A214" s="144"/>
      <c r="B214" s="64" t="s">
        <v>191</v>
      </c>
      <c r="C214" s="1">
        <f>43*8</f>
        <v>344</v>
      </c>
      <c r="D214" s="62">
        <f>E214/C214*100</f>
        <v>0</v>
      </c>
      <c r="E214" s="1">
        <v>0</v>
      </c>
      <c r="F214" s="2">
        <f>+G214/C214*100</f>
        <v>0</v>
      </c>
      <c r="G214" s="1">
        <v>0</v>
      </c>
      <c r="H214" s="2">
        <f>+I214/C214*100</f>
        <v>0.87209302325581395</v>
      </c>
      <c r="I214" s="1">
        <v>3</v>
      </c>
      <c r="J214" s="2">
        <f>(1*D214)+(0.65*F214)+(0.3*H214)</f>
        <v>0.26162790697674415</v>
      </c>
      <c r="K214" s="1">
        <f>+E214+G214+I214</f>
        <v>3</v>
      </c>
      <c r="L214" s="3">
        <f>K214/C214*100</f>
        <v>0.87209302325581395</v>
      </c>
      <c r="M214" s="9">
        <f>L214*10000</f>
        <v>8720.9302325581393</v>
      </c>
      <c r="N214" s="25">
        <f>(NORMSINV(1-M214/1000000))+1.5</f>
        <v>3.8772584917652404</v>
      </c>
      <c r="O214" s="72"/>
    </row>
    <row r="215" spans="1:15" hidden="1" x14ac:dyDescent="0.25">
      <c r="A215" s="144"/>
      <c r="B215" s="64" t="s">
        <v>210</v>
      </c>
      <c r="C215" s="1">
        <f>32*8</f>
        <v>256</v>
      </c>
      <c r="D215" s="62">
        <f>E215/C215*100</f>
        <v>0</v>
      </c>
      <c r="E215" s="1">
        <v>0</v>
      </c>
      <c r="F215" s="2">
        <f>+G215/C215*100</f>
        <v>0</v>
      </c>
      <c r="G215" s="1">
        <v>0</v>
      </c>
      <c r="H215" s="2">
        <f>+I215/C215*100</f>
        <v>1.5625</v>
      </c>
      <c r="I215" s="1">
        <v>4</v>
      </c>
      <c r="J215" s="2">
        <f>(1*D215)+(0.65*F215)+(0.3*H215)</f>
        <v>0.46875</v>
      </c>
      <c r="K215" s="1">
        <f>+E215+G215+I215</f>
        <v>4</v>
      </c>
      <c r="L215" s="3">
        <f>K215/C215*100</f>
        <v>1.5625</v>
      </c>
      <c r="M215" s="9">
        <f>L215*10000</f>
        <v>15625</v>
      </c>
      <c r="N215" s="25">
        <f>(NORMSINV(1-M215/1000000))+1.5</f>
        <v>3.6538746940614555</v>
      </c>
      <c r="O215" s="72"/>
    </row>
    <row r="216" spans="1:15" hidden="1" x14ac:dyDescent="0.25">
      <c r="A216" s="144"/>
      <c r="B216" s="64" t="s">
        <v>209</v>
      </c>
      <c r="C216" s="1">
        <f>64*8</f>
        <v>512</v>
      </c>
      <c r="D216" s="62">
        <f t="shared" si="123"/>
        <v>0</v>
      </c>
      <c r="E216" s="1">
        <v>0</v>
      </c>
      <c r="F216" s="2">
        <f t="shared" si="124"/>
        <v>0</v>
      </c>
      <c r="G216" s="1">
        <v>0</v>
      </c>
      <c r="H216" s="2">
        <f t="shared" si="125"/>
        <v>1.171875</v>
      </c>
      <c r="I216" s="1">
        <v>6</v>
      </c>
      <c r="J216" s="2">
        <f t="shared" si="126"/>
        <v>0.3515625</v>
      </c>
      <c r="K216" s="1">
        <f>+E216+G216+I216</f>
        <v>6</v>
      </c>
      <c r="L216" s="3">
        <f t="shared" si="127"/>
        <v>1.171875</v>
      </c>
      <c r="M216" s="9">
        <f t="shared" si="128"/>
        <v>11718.75</v>
      </c>
      <c r="N216" s="25">
        <f t="shared" si="129"/>
        <v>3.7662268092096522</v>
      </c>
      <c r="O216" s="72"/>
    </row>
    <row r="217" spans="1:15" ht="15.75" hidden="1" thickBot="1" x14ac:dyDescent="0.3">
      <c r="A217" s="144"/>
      <c r="B217" s="86" t="s">
        <v>18</v>
      </c>
      <c r="C217" s="75">
        <f>SUM(C212:C216)</f>
        <v>1536</v>
      </c>
      <c r="D217" s="76">
        <f t="shared" si="123"/>
        <v>0</v>
      </c>
      <c r="E217" s="75">
        <f>SUM(E212:E216)</f>
        <v>0</v>
      </c>
      <c r="F217" s="76">
        <f t="shared" si="124"/>
        <v>0</v>
      </c>
      <c r="G217" s="75">
        <f>SUM(G212:G216)</f>
        <v>0</v>
      </c>
      <c r="H217" s="77">
        <f t="shared" si="125"/>
        <v>0.9765625</v>
      </c>
      <c r="I217" s="75">
        <f>SUM(I212:I216)</f>
        <v>15</v>
      </c>
      <c r="J217" s="76">
        <f t="shared" si="126"/>
        <v>0.29296875</v>
      </c>
      <c r="K217" s="75">
        <f>SUM(K212:K216)</f>
        <v>15</v>
      </c>
      <c r="L217" s="78">
        <f t="shared" si="127"/>
        <v>0.9765625</v>
      </c>
      <c r="M217" s="79">
        <f t="shared" si="128"/>
        <v>9765.625</v>
      </c>
      <c r="N217" s="80">
        <f t="shared" si="129"/>
        <v>3.8352330400688128</v>
      </c>
      <c r="O217" s="81"/>
    </row>
    <row r="218" spans="1:15" hidden="1" x14ac:dyDescent="0.25">
      <c r="A218" s="148" t="s">
        <v>212</v>
      </c>
      <c r="B218" s="98" t="s">
        <v>121</v>
      </c>
      <c r="C218" s="56">
        <v>96</v>
      </c>
      <c r="D218" s="70">
        <f t="shared" ref="D218:D239" si="130">E218/C218*100</f>
        <v>0</v>
      </c>
      <c r="E218" s="56">
        <v>0</v>
      </c>
      <c r="F218" s="57">
        <f t="shared" ref="F218:F239" si="131">+G218/C218*100</f>
        <v>0</v>
      </c>
      <c r="G218" s="56">
        <v>0</v>
      </c>
      <c r="H218" s="57">
        <f t="shared" ref="H218:H239" si="132">+I218/C218*100</f>
        <v>1.0416666666666665</v>
      </c>
      <c r="I218" s="56">
        <v>1</v>
      </c>
      <c r="J218" s="57">
        <f t="shared" ref="J218:J239" si="133">(1*D218)+(0.65*F218)+(0.3*H218)</f>
        <v>0.31249999999999994</v>
      </c>
      <c r="K218" s="56">
        <f>+E218+G218+I218</f>
        <v>1</v>
      </c>
      <c r="L218" s="58">
        <f t="shared" ref="L218:L239" si="134">K218/C218*100</f>
        <v>1.0416666666666665</v>
      </c>
      <c r="M218" s="59">
        <f t="shared" ref="M218:M239" si="135">L218*10000</f>
        <v>10416.666666666666</v>
      </c>
      <c r="N218" s="68">
        <f t="shared" ref="N218:N239" si="136">(NORMSINV(1-M218/1000000))+1.5</f>
        <v>3.8109913382574203</v>
      </c>
      <c r="O218" s="71"/>
    </row>
    <row r="219" spans="1:15" hidden="1" x14ac:dyDescent="0.25">
      <c r="A219" s="149"/>
      <c r="B219" s="97" t="s">
        <v>209</v>
      </c>
      <c r="C219" s="1">
        <v>768</v>
      </c>
      <c r="D219" s="62">
        <f t="shared" si="130"/>
        <v>0</v>
      </c>
      <c r="E219" s="1">
        <v>0</v>
      </c>
      <c r="F219" s="2">
        <f t="shared" si="131"/>
        <v>0</v>
      </c>
      <c r="G219" s="1">
        <v>0</v>
      </c>
      <c r="H219" s="2">
        <f t="shared" si="132"/>
        <v>0.65104166666666674</v>
      </c>
      <c r="I219" s="1">
        <v>5</v>
      </c>
      <c r="J219" s="2">
        <f t="shared" si="133"/>
        <v>0.19531250000000003</v>
      </c>
      <c r="K219" s="1">
        <f>+E219+G219+I219</f>
        <v>5</v>
      </c>
      <c r="L219" s="3">
        <f t="shared" si="134"/>
        <v>0.65104166666666674</v>
      </c>
      <c r="M219" s="9">
        <f t="shared" si="135"/>
        <v>6510.416666666667</v>
      </c>
      <c r="N219" s="25">
        <f t="shared" si="136"/>
        <v>3.9831989762916411</v>
      </c>
      <c r="O219" s="72"/>
    </row>
    <row r="220" spans="1:15" hidden="1" x14ac:dyDescent="0.25">
      <c r="A220" s="149"/>
      <c r="B220" s="97" t="s">
        <v>210</v>
      </c>
      <c r="C220" s="1">
        <v>768</v>
      </c>
      <c r="D220" s="62">
        <f t="shared" si="130"/>
        <v>0</v>
      </c>
      <c r="E220" s="1">
        <v>0</v>
      </c>
      <c r="F220" s="2">
        <f t="shared" si="131"/>
        <v>0</v>
      </c>
      <c r="G220" s="1">
        <v>0</v>
      </c>
      <c r="H220" s="2">
        <f t="shared" si="132"/>
        <v>0.390625</v>
      </c>
      <c r="I220" s="1">
        <v>3</v>
      </c>
      <c r="J220" s="2">
        <f t="shared" si="133"/>
        <v>0.1171875</v>
      </c>
      <c r="K220" s="1">
        <f>+E220+G220+I220</f>
        <v>3</v>
      </c>
      <c r="L220" s="3">
        <f t="shared" si="134"/>
        <v>0.390625</v>
      </c>
      <c r="M220" s="9">
        <f t="shared" si="135"/>
        <v>3906.25</v>
      </c>
      <c r="N220" s="25">
        <f t="shared" si="136"/>
        <v>4.1600674686174592</v>
      </c>
      <c r="O220" s="72"/>
    </row>
    <row r="221" spans="1:15" ht="15.75" hidden="1" thickBot="1" x14ac:dyDescent="0.3">
      <c r="A221" s="150"/>
      <c r="B221" s="99" t="s">
        <v>18</v>
      </c>
      <c r="C221" s="10">
        <f>SUM(C218:C220)</f>
        <v>1632</v>
      </c>
      <c r="D221" s="11">
        <f t="shared" si="130"/>
        <v>0</v>
      </c>
      <c r="E221" s="10">
        <f>SUM(E218:E220)</f>
        <v>0</v>
      </c>
      <c r="F221" s="11">
        <f t="shared" si="131"/>
        <v>0</v>
      </c>
      <c r="G221" s="10">
        <f>SUM(G218:G220)</f>
        <v>0</v>
      </c>
      <c r="H221" s="73">
        <f t="shared" si="132"/>
        <v>0.55147058823529416</v>
      </c>
      <c r="I221" s="10">
        <f>SUM(I218:I220)</f>
        <v>9</v>
      </c>
      <c r="J221" s="11">
        <f t="shared" si="133"/>
        <v>0.16544117647058823</v>
      </c>
      <c r="K221" s="10">
        <f>SUM(K218:K220)</f>
        <v>9</v>
      </c>
      <c r="L221" s="12">
        <f t="shared" si="134"/>
        <v>0.55147058823529416</v>
      </c>
      <c r="M221" s="15">
        <f t="shared" si="135"/>
        <v>5514.7058823529414</v>
      </c>
      <c r="N221" s="13">
        <f t="shared" si="136"/>
        <v>4.0417655833288215</v>
      </c>
      <c r="O221" s="14"/>
    </row>
    <row r="222" spans="1:15" hidden="1" x14ac:dyDescent="0.25">
      <c r="A222" s="147" t="s">
        <v>218</v>
      </c>
      <c r="B222" s="63" t="s">
        <v>121</v>
      </c>
      <c r="C222" s="56">
        <f>25*8</f>
        <v>200</v>
      </c>
      <c r="D222" s="70">
        <f t="shared" si="130"/>
        <v>0</v>
      </c>
      <c r="E222" s="56">
        <v>0</v>
      </c>
      <c r="F222" s="57">
        <f t="shared" si="131"/>
        <v>0</v>
      </c>
      <c r="G222" s="56">
        <v>0</v>
      </c>
      <c r="H222" s="57">
        <f t="shared" si="132"/>
        <v>16.5</v>
      </c>
      <c r="I222" s="56">
        <v>33</v>
      </c>
      <c r="J222" s="57">
        <f t="shared" si="133"/>
        <v>4.95</v>
      </c>
      <c r="K222" s="56">
        <f>+E222+G222+I222</f>
        <v>33</v>
      </c>
      <c r="L222" s="58">
        <f t="shared" si="134"/>
        <v>16.5</v>
      </c>
      <c r="M222" s="59">
        <f t="shared" si="135"/>
        <v>165000</v>
      </c>
      <c r="N222" s="68">
        <f t="shared" si="136"/>
        <v>2.4741138770593096</v>
      </c>
      <c r="O222" s="71" t="s">
        <v>221</v>
      </c>
    </row>
    <row r="223" spans="1:15" hidden="1" x14ac:dyDescent="0.25">
      <c r="A223" s="144"/>
      <c r="B223" s="64" t="s">
        <v>209</v>
      </c>
      <c r="C223" s="1">
        <f>18*8</f>
        <v>144</v>
      </c>
      <c r="D223" s="62">
        <f t="shared" si="130"/>
        <v>0</v>
      </c>
      <c r="E223" s="1">
        <v>0</v>
      </c>
      <c r="F223" s="2">
        <f t="shared" si="131"/>
        <v>0</v>
      </c>
      <c r="G223" s="1">
        <v>0</v>
      </c>
      <c r="H223" s="2">
        <f t="shared" si="132"/>
        <v>0</v>
      </c>
      <c r="I223" s="1">
        <v>0</v>
      </c>
      <c r="J223" s="2">
        <f t="shared" si="133"/>
        <v>0</v>
      </c>
      <c r="K223" s="1">
        <f>+E223+G223+I223</f>
        <v>0</v>
      </c>
      <c r="L223" s="3">
        <f t="shared" si="134"/>
        <v>0</v>
      </c>
      <c r="M223" s="9">
        <f t="shared" si="135"/>
        <v>0</v>
      </c>
      <c r="N223" s="25" t="e">
        <f t="shared" si="136"/>
        <v>#NUM!</v>
      </c>
      <c r="O223" s="72"/>
    </row>
    <row r="224" spans="1:15" hidden="1" x14ac:dyDescent="0.25">
      <c r="A224" s="144"/>
      <c r="B224" s="64" t="s">
        <v>222</v>
      </c>
      <c r="C224" s="1">
        <f>49*8</f>
        <v>392</v>
      </c>
      <c r="D224" s="62">
        <f t="shared" si="130"/>
        <v>0</v>
      </c>
      <c r="E224" s="1">
        <v>0</v>
      </c>
      <c r="F224" s="2">
        <f t="shared" si="131"/>
        <v>0</v>
      </c>
      <c r="G224" s="1">
        <v>0</v>
      </c>
      <c r="H224" s="2">
        <f t="shared" si="132"/>
        <v>1.5306122448979591</v>
      </c>
      <c r="I224" s="1">
        <v>6</v>
      </c>
      <c r="J224" s="2">
        <f t="shared" si="133"/>
        <v>0.45918367346938771</v>
      </c>
      <c r="K224" s="1">
        <f>+E224+G224+I224</f>
        <v>6</v>
      </c>
      <c r="L224" s="3">
        <f t="shared" si="134"/>
        <v>1.5306122448979591</v>
      </c>
      <c r="M224" s="9">
        <f t="shared" si="135"/>
        <v>15306.122448979591</v>
      </c>
      <c r="N224" s="25">
        <f t="shared" si="136"/>
        <v>3.6620769563983329</v>
      </c>
      <c r="O224" s="72"/>
    </row>
    <row r="225" spans="1:15" hidden="1" x14ac:dyDescent="0.25">
      <c r="A225" s="144"/>
      <c r="B225" s="64" t="s">
        <v>210</v>
      </c>
      <c r="C225" s="1">
        <f>79*8</f>
        <v>632</v>
      </c>
      <c r="D225" s="62">
        <f t="shared" si="130"/>
        <v>0</v>
      </c>
      <c r="E225" s="1">
        <v>0</v>
      </c>
      <c r="F225" s="2">
        <f t="shared" si="131"/>
        <v>0</v>
      </c>
      <c r="G225" s="1">
        <v>0</v>
      </c>
      <c r="H225" s="2">
        <f t="shared" si="132"/>
        <v>0.63291139240506333</v>
      </c>
      <c r="I225" s="1">
        <v>4</v>
      </c>
      <c r="J225" s="2">
        <f t="shared" si="133"/>
        <v>0.189873417721519</v>
      </c>
      <c r="K225" s="1">
        <f>+E225+G225+I225</f>
        <v>4</v>
      </c>
      <c r="L225" s="3">
        <f t="shared" si="134"/>
        <v>0.63291139240506333</v>
      </c>
      <c r="M225" s="9">
        <f t="shared" si="135"/>
        <v>6329.1139240506336</v>
      </c>
      <c r="N225" s="25">
        <f t="shared" si="136"/>
        <v>3.9932427327155282</v>
      </c>
      <c r="O225" s="72"/>
    </row>
    <row r="226" spans="1:15" ht="15.75" hidden="1" thickBot="1" x14ac:dyDescent="0.3">
      <c r="A226" s="145"/>
      <c r="B226" s="65" t="s">
        <v>18</v>
      </c>
      <c r="C226" s="10">
        <f>SUM(C222:C225)</f>
        <v>1368</v>
      </c>
      <c r="D226" s="11">
        <f t="shared" si="130"/>
        <v>0</v>
      </c>
      <c r="E226" s="10">
        <f>SUM(E222:E225)</f>
        <v>0</v>
      </c>
      <c r="F226" s="11">
        <f t="shared" si="131"/>
        <v>0</v>
      </c>
      <c r="G226" s="10">
        <f>SUM(G222:G225)</f>
        <v>0</v>
      </c>
      <c r="H226" s="73">
        <f t="shared" si="132"/>
        <v>3.1432748538011692</v>
      </c>
      <c r="I226" s="10">
        <f>SUM(I222:I225)</f>
        <v>43</v>
      </c>
      <c r="J226" s="11">
        <f t="shared" si="133"/>
        <v>0.9429824561403507</v>
      </c>
      <c r="K226" s="10">
        <f>SUM(K222:K225)</f>
        <v>43</v>
      </c>
      <c r="L226" s="12">
        <f t="shared" si="134"/>
        <v>3.1432748538011692</v>
      </c>
      <c r="M226" s="15">
        <f t="shared" si="135"/>
        <v>31432.748538011692</v>
      </c>
      <c r="N226" s="13">
        <f t="shared" si="136"/>
        <v>3.360141584757772</v>
      </c>
      <c r="O226" s="14"/>
    </row>
    <row r="227" spans="1:15" hidden="1" x14ac:dyDescent="0.25">
      <c r="A227" s="147" t="s">
        <v>224</v>
      </c>
      <c r="B227" s="63" t="s">
        <v>121</v>
      </c>
      <c r="C227" s="56">
        <f>24*8</f>
        <v>192</v>
      </c>
      <c r="D227" s="70">
        <f t="shared" si="130"/>
        <v>0</v>
      </c>
      <c r="E227" s="56">
        <v>0</v>
      </c>
      <c r="F227" s="57">
        <f t="shared" si="131"/>
        <v>0</v>
      </c>
      <c r="G227" s="56">
        <v>0</v>
      </c>
      <c r="H227" s="57">
        <f t="shared" si="132"/>
        <v>1.0416666666666665</v>
      </c>
      <c r="I227" s="56">
        <v>2</v>
      </c>
      <c r="J227" s="57">
        <f t="shared" si="133"/>
        <v>0.31249999999999994</v>
      </c>
      <c r="K227" s="56">
        <f>+E227+G227+I227</f>
        <v>2</v>
      </c>
      <c r="L227" s="58">
        <f t="shared" si="134"/>
        <v>1.0416666666666665</v>
      </c>
      <c r="M227" s="59">
        <f t="shared" si="135"/>
        <v>10416.666666666666</v>
      </c>
      <c r="N227" s="68">
        <f t="shared" si="136"/>
        <v>3.8109913382574203</v>
      </c>
      <c r="O227" s="71"/>
    </row>
    <row r="228" spans="1:15" hidden="1" x14ac:dyDescent="0.25">
      <c r="A228" s="144"/>
      <c r="B228" s="64" t="s">
        <v>228</v>
      </c>
      <c r="C228" s="1">
        <f>34*8</f>
        <v>272</v>
      </c>
      <c r="D228" s="62">
        <f t="shared" si="130"/>
        <v>0</v>
      </c>
      <c r="E228" s="1">
        <v>0</v>
      </c>
      <c r="F228" s="2">
        <f t="shared" si="131"/>
        <v>0</v>
      </c>
      <c r="G228" s="1">
        <v>0</v>
      </c>
      <c r="H228" s="2">
        <f t="shared" si="132"/>
        <v>0.73529411764705876</v>
      </c>
      <c r="I228" s="1">
        <v>2</v>
      </c>
      <c r="J228" s="2">
        <f t="shared" si="133"/>
        <v>0.22058823529411761</v>
      </c>
      <c r="K228" s="1">
        <f>+E228+G228+I228</f>
        <v>2</v>
      </c>
      <c r="L228" s="3">
        <f t="shared" si="134"/>
        <v>0.73529411764705876</v>
      </c>
      <c r="M228" s="9">
        <f t="shared" si="135"/>
        <v>7352.9411764705874</v>
      </c>
      <c r="N228" s="25">
        <f t="shared" si="136"/>
        <v>3.9395422638528821</v>
      </c>
      <c r="O228" s="72"/>
    </row>
    <row r="229" spans="1:15" hidden="1" x14ac:dyDescent="0.25">
      <c r="A229" s="144"/>
      <c r="B229" s="64" t="s">
        <v>222</v>
      </c>
      <c r="C229" s="1">
        <f>8*8</f>
        <v>64</v>
      </c>
      <c r="D229" s="62">
        <f t="shared" si="130"/>
        <v>0</v>
      </c>
      <c r="E229" s="1">
        <v>0</v>
      </c>
      <c r="F229" s="2">
        <f t="shared" si="131"/>
        <v>0</v>
      </c>
      <c r="G229" s="1">
        <v>0</v>
      </c>
      <c r="H229" s="2">
        <f t="shared" si="132"/>
        <v>0</v>
      </c>
      <c r="I229" s="1">
        <v>0</v>
      </c>
      <c r="J229" s="2">
        <f t="shared" si="133"/>
        <v>0</v>
      </c>
      <c r="K229" s="1">
        <f>+E229+G229+I229</f>
        <v>0</v>
      </c>
      <c r="L229" s="3">
        <f t="shared" si="134"/>
        <v>0</v>
      </c>
      <c r="M229" s="9">
        <f t="shared" si="135"/>
        <v>0</v>
      </c>
      <c r="N229" s="25" t="e">
        <f t="shared" si="136"/>
        <v>#NUM!</v>
      </c>
      <c r="O229" s="72"/>
    </row>
    <row r="230" spans="1:15" hidden="1" x14ac:dyDescent="0.25">
      <c r="A230" s="144"/>
      <c r="B230" s="64" t="s">
        <v>226</v>
      </c>
      <c r="C230" s="1">
        <f>75*8</f>
        <v>600</v>
      </c>
      <c r="D230" s="62">
        <f t="shared" si="130"/>
        <v>0</v>
      </c>
      <c r="E230" s="1">
        <v>0</v>
      </c>
      <c r="F230" s="2">
        <f t="shared" si="131"/>
        <v>0</v>
      </c>
      <c r="G230" s="1">
        <v>0</v>
      </c>
      <c r="H230" s="2">
        <f t="shared" si="132"/>
        <v>1</v>
      </c>
      <c r="I230" s="1">
        <v>6</v>
      </c>
      <c r="J230" s="2">
        <f t="shared" si="133"/>
        <v>0.3</v>
      </c>
      <c r="K230" s="1">
        <f>+E230+G230+I230</f>
        <v>6</v>
      </c>
      <c r="L230" s="3">
        <f t="shared" si="134"/>
        <v>1</v>
      </c>
      <c r="M230" s="9">
        <f t="shared" si="135"/>
        <v>10000</v>
      </c>
      <c r="N230" s="25">
        <f t="shared" si="136"/>
        <v>3.8263478740408408</v>
      </c>
      <c r="O230" s="72"/>
    </row>
    <row r="231" spans="1:15" ht="15.75" hidden="1" thickBot="1" x14ac:dyDescent="0.3">
      <c r="A231" s="145"/>
      <c r="B231" s="65" t="s">
        <v>18</v>
      </c>
      <c r="C231" s="10">
        <f>SUM(C227:C230)</f>
        <v>1128</v>
      </c>
      <c r="D231" s="11">
        <f t="shared" si="130"/>
        <v>0</v>
      </c>
      <c r="E231" s="10">
        <f>SUM(E227:E230)</f>
        <v>0</v>
      </c>
      <c r="F231" s="11">
        <f t="shared" si="131"/>
        <v>0</v>
      </c>
      <c r="G231" s="10">
        <f>SUM(G227:G230)</f>
        <v>0</v>
      </c>
      <c r="H231" s="73">
        <f t="shared" si="132"/>
        <v>0.88652482269503552</v>
      </c>
      <c r="I231" s="10">
        <f>SUM(I227:I230)</f>
        <v>10</v>
      </c>
      <c r="J231" s="11">
        <f t="shared" si="133"/>
        <v>0.26595744680851063</v>
      </c>
      <c r="K231" s="10">
        <f>SUM(K227:K230)</f>
        <v>10</v>
      </c>
      <c r="L231" s="12">
        <f t="shared" si="134"/>
        <v>0.88652482269503552</v>
      </c>
      <c r="M231" s="15">
        <f t="shared" si="135"/>
        <v>8865.2482269503544</v>
      </c>
      <c r="N231" s="13">
        <f t="shared" si="136"/>
        <v>3.8711986964250986</v>
      </c>
      <c r="O231" s="14"/>
    </row>
    <row r="232" spans="1:15" hidden="1" x14ac:dyDescent="0.25">
      <c r="A232" s="147" t="s">
        <v>225</v>
      </c>
      <c r="B232" s="63" t="s">
        <v>121</v>
      </c>
      <c r="C232" s="56">
        <f>44*8</f>
        <v>352</v>
      </c>
      <c r="D232" s="70">
        <f t="shared" si="130"/>
        <v>0</v>
      </c>
      <c r="E232" s="56">
        <v>0</v>
      </c>
      <c r="F232" s="57">
        <f t="shared" si="131"/>
        <v>0</v>
      </c>
      <c r="G232" s="56">
        <v>0</v>
      </c>
      <c r="H232" s="57">
        <f t="shared" si="132"/>
        <v>0.56818181818181823</v>
      </c>
      <c r="I232" s="56">
        <v>2</v>
      </c>
      <c r="J232" s="57">
        <f t="shared" si="133"/>
        <v>0.17045454545454547</v>
      </c>
      <c r="K232" s="56">
        <f>+E232+G232+I232</f>
        <v>2</v>
      </c>
      <c r="L232" s="58">
        <f t="shared" si="134"/>
        <v>0.56818181818181823</v>
      </c>
      <c r="M232" s="59">
        <f t="shared" si="135"/>
        <v>5681.818181818182</v>
      </c>
      <c r="N232" s="68">
        <f t="shared" si="136"/>
        <v>4.031313090899447</v>
      </c>
      <c r="O232" s="71"/>
    </row>
    <row r="233" spans="1:15" hidden="1" x14ac:dyDescent="0.25">
      <c r="A233" s="144"/>
      <c r="B233" s="64" t="s">
        <v>228</v>
      </c>
      <c r="C233" s="1">
        <f>112*8</f>
        <v>896</v>
      </c>
      <c r="D233" s="62">
        <f t="shared" si="130"/>
        <v>0</v>
      </c>
      <c r="E233" s="1">
        <v>0</v>
      </c>
      <c r="F233" s="2">
        <f t="shared" si="131"/>
        <v>0</v>
      </c>
      <c r="G233" s="1">
        <v>0</v>
      </c>
      <c r="H233" s="2">
        <f t="shared" si="132"/>
        <v>1.6741071428571428</v>
      </c>
      <c r="I233" s="1">
        <v>15</v>
      </c>
      <c r="J233" s="2">
        <f t="shared" si="133"/>
        <v>0.50223214285714279</v>
      </c>
      <c r="K233" s="1">
        <f>+E233+G233+I233</f>
        <v>15</v>
      </c>
      <c r="L233" s="3">
        <f t="shared" si="134"/>
        <v>1.6741071428571428</v>
      </c>
      <c r="M233" s="9">
        <f t="shared" si="135"/>
        <v>16741.071428571428</v>
      </c>
      <c r="N233" s="25">
        <f t="shared" si="136"/>
        <v>3.626253677084919</v>
      </c>
      <c r="O233" s="72"/>
    </row>
    <row r="234" spans="1:15" hidden="1" x14ac:dyDescent="0.25">
      <c r="A234" s="144"/>
      <c r="B234" s="64" t="s">
        <v>226</v>
      </c>
      <c r="C234" s="1">
        <f>93*8</f>
        <v>744</v>
      </c>
      <c r="D234" s="62">
        <f t="shared" si="130"/>
        <v>0</v>
      </c>
      <c r="E234" s="1">
        <v>0</v>
      </c>
      <c r="F234" s="2">
        <f t="shared" si="131"/>
        <v>0</v>
      </c>
      <c r="G234" s="1">
        <v>0</v>
      </c>
      <c r="H234" s="2">
        <f t="shared" si="132"/>
        <v>1.0752688172043012</v>
      </c>
      <c r="I234" s="1">
        <v>8</v>
      </c>
      <c r="J234" s="2">
        <f t="shared" si="133"/>
        <v>0.32258064516129037</v>
      </c>
      <c r="K234" s="1">
        <f>+E234+G234+I234</f>
        <v>8</v>
      </c>
      <c r="L234" s="3">
        <f t="shared" si="134"/>
        <v>1.0752688172043012</v>
      </c>
      <c r="M234" s="9">
        <f t="shared" si="135"/>
        <v>10752.688172043012</v>
      </c>
      <c r="N234" s="25">
        <f t="shared" si="136"/>
        <v>3.7989923037331148</v>
      </c>
      <c r="O234" s="72"/>
    </row>
    <row r="235" spans="1:15" ht="15.75" hidden="1" thickBot="1" x14ac:dyDescent="0.3">
      <c r="A235" s="145"/>
      <c r="B235" s="65" t="s">
        <v>18</v>
      </c>
      <c r="C235" s="10">
        <f>SUM(C232:C234)</f>
        <v>1992</v>
      </c>
      <c r="D235" s="11">
        <f t="shared" si="130"/>
        <v>0</v>
      </c>
      <c r="E235" s="10">
        <f>SUM(E232:E234)</f>
        <v>0</v>
      </c>
      <c r="F235" s="11">
        <f t="shared" si="131"/>
        <v>0</v>
      </c>
      <c r="G235" s="10">
        <f>SUM(G232:G234)</f>
        <v>0</v>
      </c>
      <c r="H235" s="73">
        <f t="shared" si="132"/>
        <v>1.2550200803212852</v>
      </c>
      <c r="I235" s="10">
        <f>SUM(I232:I234)</f>
        <v>25</v>
      </c>
      <c r="J235" s="11">
        <f t="shared" si="133"/>
        <v>0.37650602409638556</v>
      </c>
      <c r="K235" s="10">
        <f>SUM(K232:K234)</f>
        <v>25</v>
      </c>
      <c r="L235" s="12">
        <f t="shared" si="134"/>
        <v>1.2550200803212852</v>
      </c>
      <c r="M235" s="15">
        <f t="shared" si="135"/>
        <v>12550.200803212852</v>
      </c>
      <c r="N235" s="13">
        <f t="shared" si="136"/>
        <v>3.7398540186794764</v>
      </c>
      <c r="O235" s="14"/>
    </row>
    <row r="236" spans="1:15" hidden="1" x14ac:dyDescent="0.25">
      <c r="A236" s="147" t="s">
        <v>231</v>
      </c>
      <c r="B236" s="63" t="s">
        <v>121</v>
      </c>
      <c r="C236" s="56">
        <f>15*8</f>
        <v>120</v>
      </c>
      <c r="D236" s="70">
        <f t="shared" si="130"/>
        <v>0</v>
      </c>
      <c r="E236" s="56">
        <v>0</v>
      </c>
      <c r="F236" s="57">
        <f t="shared" si="131"/>
        <v>0</v>
      </c>
      <c r="G236" s="56">
        <v>0</v>
      </c>
      <c r="H236" s="57">
        <f t="shared" si="132"/>
        <v>0.83333333333333337</v>
      </c>
      <c r="I236" s="56">
        <v>1</v>
      </c>
      <c r="J236" s="57">
        <f t="shared" si="133"/>
        <v>0.25</v>
      </c>
      <c r="K236" s="56">
        <f>+E236+G236+I236</f>
        <v>1</v>
      </c>
      <c r="L236" s="58">
        <f t="shared" si="134"/>
        <v>0.83333333333333337</v>
      </c>
      <c r="M236" s="59">
        <f t="shared" si="135"/>
        <v>8333.3333333333339</v>
      </c>
      <c r="N236" s="68">
        <f t="shared" si="136"/>
        <v>3.8939797998185104</v>
      </c>
      <c r="O236" s="71"/>
    </row>
    <row r="237" spans="1:15" hidden="1" x14ac:dyDescent="0.25">
      <c r="A237" s="144"/>
      <c r="B237" s="64" t="s">
        <v>228</v>
      </c>
      <c r="C237" s="1">
        <f>106*8</f>
        <v>848</v>
      </c>
      <c r="D237" s="62">
        <f t="shared" si="130"/>
        <v>0</v>
      </c>
      <c r="E237" s="1">
        <v>0</v>
      </c>
      <c r="F237" s="2">
        <f t="shared" si="131"/>
        <v>0</v>
      </c>
      <c r="G237" s="1">
        <v>0</v>
      </c>
      <c r="H237" s="2">
        <f t="shared" si="132"/>
        <v>1.179245283018868</v>
      </c>
      <c r="I237" s="1">
        <v>10</v>
      </c>
      <c r="J237" s="2">
        <f t="shared" si="133"/>
        <v>0.35377358490566041</v>
      </c>
      <c r="K237" s="1">
        <f>+E237+G237+I237</f>
        <v>10</v>
      </c>
      <c r="L237" s="3">
        <f t="shared" si="134"/>
        <v>1.179245283018868</v>
      </c>
      <c r="M237" s="9">
        <f t="shared" si="135"/>
        <v>11792.45283018868</v>
      </c>
      <c r="N237" s="25">
        <f t="shared" si="136"/>
        <v>3.7638245871486942</v>
      </c>
      <c r="O237" s="72"/>
    </row>
    <row r="238" spans="1:15" hidden="1" x14ac:dyDescent="0.25">
      <c r="A238" s="144"/>
      <c r="B238" s="64" t="s">
        <v>226</v>
      </c>
      <c r="C238" s="1">
        <f>97*8</f>
        <v>776</v>
      </c>
      <c r="D238" s="62">
        <f t="shared" si="130"/>
        <v>0</v>
      </c>
      <c r="E238" s="1">
        <v>0</v>
      </c>
      <c r="F238" s="2">
        <f t="shared" si="131"/>
        <v>0</v>
      </c>
      <c r="G238" s="1">
        <v>0</v>
      </c>
      <c r="H238" s="2">
        <f t="shared" si="132"/>
        <v>1.0309278350515463</v>
      </c>
      <c r="I238" s="1">
        <v>8</v>
      </c>
      <c r="J238" s="2">
        <f t="shared" si="133"/>
        <v>0.30927835051546387</v>
      </c>
      <c r="K238" s="1">
        <f>+E238+G238+I238</f>
        <v>8</v>
      </c>
      <c r="L238" s="3">
        <f t="shared" si="134"/>
        <v>1.0309278350515463</v>
      </c>
      <c r="M238" s="9">
        <f t="shared" si="135"/>
        <v>10309.278350515462</v>
      </c>
      <c r="N238" s="25">
        <f t="shared" si="136"/>
        <v>3.8148972354600739</v>
      </c>
      <c r="O238" s="72"/>
    </row>
    <row r="239" spans="1:15" ht="15.75" hidden="1" thickBot="1" x14ac:dyDescent="0.3">
      <c r="A239" s="144"/>
      <c r="B239" s="86" t="s">
        <v>18</v>
      </c>
      <c r="C239" s="75">
        <f>SUM(C236:C238)</f>
        <v>1744</v>
      </c>
      <c r="D239" s="76">
        <f t="shared" si="130"/>
        <v>0</v>
      </c>
      <c r="E239" s="75">
        <f>SUM(E236:E238)</f>
        <v>0</v>
      </c>
      <c r="F239" s="76">
        <f t="shared" si="131"/>
        <v>0</v>
      </c>
      <c r="G239" s="75">
        <f>SUM(G236:G238)</f>
        <v>0</v>
      </c>
      <c r="H239" s="77">
        <f t="shared" si="132"/>
        <v>1.0894495412844036</v>
      </c>
      <c r="I239" s="75">
        <f>SUM(I236:I238)</f>
        <v>19</v>
      </c>
      <c r="J239" s="76">
        <f t="shared" si="133"/>
        <v>0.32683486238532106</v>
      </c>
      <c r="K239" s="75">
        <f>SUM(K236:K238)</f>
        <v>19</v>
      </c>
      <c r="L239" s="78">
        <f t="shared" si="134"/>
        <v>1.0894495412844036</v>
      </c>
      <c r="M239" s="79">
        <f t="shared" si="135"/>
        <v>10894.495412844037</v>
      </c>
      <c r="N239" s="80">
        <f t="shared" si="136"/>
        <v>3.794026252662225</v>
      </c>
      <c r="O239" s="81"/>
    </row>
    <row r="240" spans="1:15" hidden="1" x14ac:dyDescent="0.25">
      <c r="A240" s="146" t="s">
        <v>232</v>
      </c>
      <c r="B240" s="63" t="s">
        <v>233</v>
      </c>
      <c r="C240" s="56">
        <f>13*8</f>
        <v>104</v>
      </c>
      <c r="D240" s="70">
        <f t="shared" ref="D240:D246" si="137">E240/C240*100</f>
        <v>0</v>
      </c>
      <c r="E240" s="56">
        <v>0</v>
      </c>
      <c r="F240" s="57">
        <f t="shared" ref="F240:F246" si="138">+G240/C240*100</f>
        <v>0</v>
      </c>
      <c r="G240" s="56">
        <v>0</v>
      </c>
      <c r="H240" s="57">
        <f t="shared" ref="H240:H246" si="139">+I240/C240*100</f>
        <v>0</v>
      </c>
      <c r="I240" s="56">
        <v>0</v>
      </c>
      <c r="J240" s="57">
        <f t="shared" ref="J240:J246" si="140">(1*D240)+(0.65*F240)+(0.3*H240)</f>
        <v>0</v>
      </c>
      <c r="K240" s="56">
        <f t="shared" ref="K240:K245" si="141">+E240+G240+I240</f>
        <v>0</v>
      </c>
      <c r="L240" s="58">
        <f t="shared" ref="L240:L246" si="142">K240/C240*100</f>
        <v>0</v>
      </c>
      <c r="M240" s="59">
        <f t="shared" ref="M240:M246" si="143">L240*10000</f>
        <v>0</v>
      </c>
      <c r="N240" s="68" t="e">
        <f t="shared" ref="N240:N246" si="144">(NORMSINV(1-M240/1000000))+1.5</f>
        <v>#NUM!</v>
      </c>
      <c r="O240" s="71"/>
    </row>
    <row r="241" spans="1:15" hidden="1" x14ac:dyDescent="0.25">
      <c r="A241" s="141"/>
      <c r="B241" s="64" t="s">
        <v>236</v>
      </c>
      <c r="C241" s="1">
        <f>9*8</f>
        <v>72</v>
      </c>
      <c r="D241" s="62">
        <f>E241/C241*100</f>
        <v>0</v>
      </c>
      <c r="E241" s="1">
        <v>0</v>
      </c>
      <c r="F241" s="2">
        <f>+G241/C241*100</f>
        <v>0</v>
      </c>
      <c r="G241" s="1">
        <v>0</v>
      </c>
      <c r="H241" s="2">
        <f>+I241/C241*100</f>
        <v>0</v>
      </c>
      <c r="I241" s="1">
        <v>0</v>
      </c>
      <c r="J241" s="2">
        <f>(1*D241)+(0.65*F241)+(0.3*H241)</f>
        <v>0</v>
      </c>
      <c r="K241" s="1">
        <f>+E241+G241+I241</f>
        <v>0</v>
      </c>
      <c r="L241" s="3">
        <f>K241/C241*100</f>
        <v>0</v>
      </c>
      <c r="M241" s="9">
        <f>L241*10000</f>
        <v>0</v>
      </c>
      <c r="N241" s="25" t="e">
        <f>(NORMSINV(1-M241/1000000))+1.5</f>
        <v>#NUM!</v>
      </c>
      <c r="O241" s="72"/>
    </row>
    <row r="242" spans="1:15" hidden="1" x14ac:dyDescent="0.25">
      <c r="A242" s="141"/>
      <c r="B242" s="64" t="s">
        <v>121</v>
      </c>
      <c r="C242" s="1">
        <f>45*8</f>
        <v>360</v>
      </c>
      <c r="D242" s="62">
        <f>E242/C242*100</f>
        <v>0</v>
      </c>
      <c r="E242" s="1">
        <v>0</v>
      </c>
      <c r="F242" s="2">
        <f>+G242/C242*100</f>
        <v>0</v>
      </c>
      <c r="G242" s="1">
        <v>0</v>
      </c>
      <c r="H242" s="2">
        <f>+I242/C242*100</f>
        <v>2.2222222222222223</v>
      </c>
      <c r="I242" s="1">
        <v>8</v>
      </c>
      <c r="J242" s="2">
        <f>(1*D242)+(0.65*F242)+(0.3*H242)</f>
        <v>0.66666666666666663</v>
      </c>
      <c r="K242" s="1">
        <f>+E242+G242+I242</f>
        <v>8</v>
      </c>
      <c r="L242" s="3">
        <f>K242/C242*100</f>
        <v>2.2222222222222223</v>
      </c>
      <c r="M242" s="9">
        <f>L242*10000</f>
        <v>22222.222222222223</v>
      </c>
      <c r="N242" s="25">
        <f>(NORMSINV(1-M242/1000000))+1.5</f>
        <v>3.5098747721953845</v>
      </c>
      <c r="O242" s="72" t="s">
        <v>173</v>
      </c>
    </row>
    <row r="243" spans="1:15" hidden="1" x14ac:dyDescent="0.25">
      <c r="A243" s="141"/>
      <c r="B243" s="64" t="s">
        <v>228</v>
      </c>
      <c r="C243" s="1">
        <f>107*8</f>
        <v>856</v>
      </c>
      <c r="D243" s="62">
        <f t="shared" si="137"/>
        <v>0</v>
      </c>
      <c r="E243" s="1">
        <v>0</v>
      </c>
      <c r="F243" s="2">
        <f t="shared" si="138"/>
        <v>0</v>
      </c>
      <c r="G243" s="1">
        <v>0</v>
      </c>
      <c r="H243" s="2">
        <f t="shared" si="139"/>
        <v>0.93457943925233633</v>
      </c>
      <c r="I243" s="1">
        <v>8</v>
      </c>
      <c r="J243" s="2">
        <f t="shared" si="140"/>
        <v>0.28037383177570091</v>
      </c>
      <c r="K243" s="1">
        <f t="shared" si="141"/>
        <v>8</v>
      </c>
      <c r="L243" s="3">
        <f t="shared" si="142"/>
        <v>0.93457943925233633</v>
      </c>
      <c r="M243" s="9">
        <f t="shared" si="143"/>
        <v>9345.7943925233631</v>
      </c>
      <c r="N243" s="25">
        <f t="shared" si="144"/>
        <v>3.8516253860698848</v>
      </c>
      <c r="O243" s="72"/>
    </row>
    <row r="244" spans="1:15" hidden="1" x14ac:dyDescent="0.25">
      <c r="A244" s="141"/>
      <c r="B244" s="64" t="s">
        <v>226</v>
      </c>
      <c r="C244" s="1">
        <f>92*8</f>
        <v>736</v>
      </c>
      <c r="D244" s="62">
        <f>E244/C244*100</f>
        <v>0</v>
      </c>
      <c r="E244" s="1">
        <v>0</v>
      </c>
      <c r="F244" s="2">
        <f>+G244/C244*100</f>
        <v>0</v>
      </c>
      <c r="G244" s="1">
        <v>0</v>
      </c>
      <c r="H244" s="2">
        <f>+I244/C244*100</f>
        <v>1.0869565217391304</v>
      </c>
      <c r="I244" s="1">
        <v>8</v>
      </c>
      <c r="J244" s="2">
        <f>(1*D244)+(0.65*F244)+(0.3*H244)</f>
        <v>0.32608695652173908</v>
      </c>
      <c r="K244" s="1">
        <f>+E244+G244+I244</f>
        <v>8</v>
      </c>
      <c r="L244" s="3">
        <f>K244/C244*100</f>
        <v>1.0869565217391304</v>
      </c>
      <c r="M244" s="9">
        <f>L244*10000</f>
        <v>10869.565217391304</v>
      </c>
      <c r="N244" s="25">
        <f>(NORMSINV(1-M244/1000000))+1.5</f>
        <v>3.7948952092430948</v>
      </c>
      <c r="O244" s="72"/>
    </row>
    <row r="245" spans="1:15" hidden="1" x14ac:dyDescent="0.25">
      <c r="A245" s="141"/>
      <c r="B245" s="64" t="s">
        <v>235</v>
      </c>
      <c r="C245" s="1">
        <f>40*8</f>
        <v>320</v>
      </c>
      <c r="D245" s="62">
        <f t="shared" si="137"/>
        <v>0</v>
      </c>
      <c r="E245" s="1">
        <v>0</v>
      </c>
      <c r="F245" s="2">
        <f t="shared" si="138"/>
        <v>0</v>
      </c>
      <c r="G245" s="1">
        <v>0</v>
      </c>
      <c r="H245" s="2">
        <f t="shared" si="139"/>
        <v>1.5625</v>
      </c>
      <c r="I245" s="1">
        <v>5</v>
      </c>
      <c r="J245" s="2">
        <f t="shared" si="140"/>
        <v>0.46875</v>
      </c>
      <c r="K245" s="1">
        <f t="shared" si="141"/>
        <v>5</v>
      </c>
      <c r="L245" s="3">
        <f t="shared" si="142"/>
        <v>1.5625</v>
      </c>
      <c r="M245" s="9">
        <f t="shared" si="143"/>
        <v>15625</v>
      </c>
      <c r="N245" s="25">
        <f t="shared" si="144"/>
        <v>3.6538746940614555</v>
      </c>
      <c r="O245" s="72"/>
    </row>
    <row r="246" spans="1:15" ht="15.75" hidden="1" thickBot="1" x14ac:dyDescent="0.3">
      <c r="A246" s="143"/>
      <c r="B246" s="65" t="s">
        <v>18</v>
      </c>
      <c r="C246" s="10">
        <f>SUM(C240:C245)</f>
        <v>2448</v>
      </c>
      <c r="D246" s="11">
        <f t="shared" si="137"/>
        <v>0</v>
      </c>
      <c r="E246" s="10">
        <f>SUM(E240:E245)</f>
        <v>0</v>
      </c>
      <c r="F246" s="11">
        <f t="shared" si="138"/>
        <v>0</v>
      </c>
      <c r="G246" s="10">
        <f>SUM(G240:G245)</f>
        <v>0</v>
      </c>
      <c r="H246" s="73">
        <f t="shared" si="139"/>
        <v>1.184640522875817</v>
      </c>
      <c r="I246" s="10">
        <f>SUM(I240:I245)</f>
        <v>29</v>
      </c>
      <c r="J246" s="11">
        <f t="shared" si="140"/>
        <v>0.35539215686274511</v>
      </c>
      <c r="K246" s="10">
        <f>SUM(K240:K245)</f>
        <v>29</v>
      </c>
      <c r="L246" s="12">
        <f t="shared" si="142"/>
        <v>1.184640522875817</v>
      </c>
      <c r="M246" s="15">
        <f t="shared" si="143"/>
        <v>11846.405228758171</v>
      </c>
      <c r="N246" s="13">
        <f t="shared" si="144"/>
        <v>3.7620743434767712</v>
      </c>
      <c r="O246" s="14"/>
    </row>
    <row r="247" spans="1:15" ht="30" hidden="1" x14ac:dyDescent="0.25">
      <c r="A247" s="141" t="s">
        <v>237</v>
      </c>
      <c r="B247" s="64" t="s">
        <v>236</v>
      </c>
      <c r="C247" s="1">
        <f>47*8</f>
        <v>376</v>
      </c>
      <c r="D247" s="62">
        <f t="shared" ref="D247:D253" si="145">E247/C247*100</f>
        <v>0</v>
      </c>
      <c r="E247" s="1">
        <v>0</v>
      </c>
      <c r="F247" s="2">
        <f t="shared" ref="F247:F253" si="146">+G247/C247*100</f>
        <v>0</v>
      </c>
      <c r="G247" s="1">
        <v>0</v>
      </c>
      <c r="H247" s="2">
        <f t="shared" ref="H247:H253" si="147">+I247/C247*100</f>
        <v>2.3936170212765959</v>
      </c>
      <c r="I247" s="1">
        <v>9</v>
      </c>
      <c r="J247" s="2">
        <f t="shared" ref="J247:J253" si="148">(1*D247)+(0.65*F247)+(0.3*H247)</f>
        <v>0.71808510638297873</v>
      </c>
      <c r="K247" s="1">
        <f t="shared" ref="K247:K252" si="149">+E247+G247+I247</f>
        <v>9</v>
      </c>
      <c r="L247" s="3">
        <f t="shared" ref="L247:L253" si="150">K247/C247*100</f>
        <v>2.3936170212765959</v>
      </c>
      <c r="M247" s="9">
        <f t="shared" ref="M247:M253" si="151">L247*10000</f>
        <v>23936.170212765959</v>
      </c>
      <c r="N247" s="25">
        <f t="shared" ref="N247:N253" si="152">(NORMSINV(1-M247/1000000))+1.5</f>
        <v>3.4784998949757338</v>
      </c>
      <c r="O247" s="72" t="s">
        <v>238</v>
      </c>
    </row>
    <row r="248" spans="1:15" hidden="1" x14ac:dyDescent="0.25">
      <c r="A248" s="141"/>
      <c r="B248" s="64" t="s">
        <v>121</v>
      </c>
      <c r="C248" s="1">
        <f>43*8</f>
        <v>344</v>
      </c>
      <c r="D248" s="62">
        <f t="shared" si="145"/>
        <v>0</v>
      </c>
      <c r="E248" s="1">
        <v>0</v>
      </c>
      <c r="F248" s="2">
        <f t="shared" si="146"/>
        <v>0</v>
      </c>
      <c r="G248" s="1">
        <v>0</v>
      </c>
      <c r="H248" s="2">
        <f t="shared" si="147"/>
        <v>0.87209302325581395</v>
      </c>
      <c r="I248" s="1">
        <v>3</v>
      </c>
      <c r="J248" s="2">
        <f t="shared" si="148"/>
        <v>0.26162790697674415</v>
      </c>
      <c r="K248" s="1">
        <f t="shared" si="149"/>
        <v>3</v>
      </c>
      <c r="L248" s="3">
        <f t="shared" si="150"/>
        <v>0.87209302325581395</v>
      </c>
      <c r="M248" s="9">
        <f t="shared" si="151"/>
        <v>8720.9302325581393</v>
      </c>
      <c r="N248" s="25">
        <f t="shared" si="152"/>
        <v>3.8772584917652404</v>
      </c>
      <c r="O248" s="72"/>
    </row>
    <row r="249" spans="1:15" hidden="1" x14ac:dyDescent="0.25">
      <c r="A249" s="141"/>
      <c r="B249" s="64" t="s">
        <v>228</v>
      </c>
      <c r="C249" s="1">
        <f>35*8</f>
        <v>280</v>
      </c>
      <c r="D249" s="62">
        <f t="shared" si="145"/>
        <v>0</v>
      </c>
      <c r="E249" s="1">
        <v>0</v>
      </c>
      <c r="F249" s="2">
        <f t="shared" si="146"/>
        <v>0</v>
      </c>
      <c r="G249" s="1">
        <v>0</v>
      </c>
      <c r="H249" s="2">
        <f t="shared" si="147"/>
        <v>1.4285714285714286</v>
      </c>
      <c r="I249" s="1">
        <v>4</v>
      </c>
      <c r="J249" s="2">
        <f t="shared" si="148"/>
        <v>0.42857142857142855</v>
      </c>
      <c r="K249" s="1">
        <f t="shared" si="149"/>
        <v>4</v>
      </c>
      <c r="L249" s="3">
        <f t="shared" si="150"/>
        <v>1.4285714285714286</v>
      </c>
      <c r="M249" s="9">
        <f t="shared" si="151"/>
        <v>14285.714285714286</v>
      </c>
      <c r="N249" s="25">
        <f t="shared" si="152"/>
        <v>3.6893497555220858</v>
      </c>
      <c r="O249" s="72"/>
    </row>
    <row r="250" spans="1:15" hidden="1" x14ac:dyDescent="0.25">
      <c r="A250" s="141"/>
      <c r="B250" s="64" t="s">
        <v>241</v>
      </c>
      <c r="C250" s="1">
        <f>46*8</f>
        <v>368</v>
      </c>
      <c r="D250" s="62">
        <f>E250/C250*100</f>
        <v>0</v>
      </c>
      <c r="E250" s="1">
        <v>0</v>
      </c>
      <c r="F250" s="2">
        <f>+G250/C250*100</f>
        <v>0</v>
      </c>
      <c r="G250" s="1">
        <v>0</v>
      </c>
      <c r="H250" s="2">
        <f>+I250/C250*100</f>
        <v>1.0869565217391304</v>
      </c>
      <c r="I250" s="1">
        <v>4</v>
      </c>
      <c r="J250" s="2">
        <f>(1*D250)+(0.65*F250)+(0.3*H250)</f>
        <v>0.32608695652173908</v>
      </c>
      <c r="K250" s="1">
        <f>+E250+G250+I250</f>
        <v>4</v>
      </c>
      <c r="L250" s="3">
        <f>K250/C250*100</f>
        <v>1.0869565217391304</v>
      </c>
      <c r="M250" s="9">
        <f>L250*10000</f>
        <v>10869.565217391304</v>
      </c>
      <c r="N250" s="25">
        <f>(NORMSINV(1-M250/1000000))+1.5</f>
        <v>3.7948952092430948</v>
      </c>
      <c r="O250" s="72"/>
    </row>
    <row r="251" spans="1:15" hidden="1" x14ac:dyDescent="0.25">
      <c r="A251" s="141"/>
      <c r="B251" s="64" t="s">
        <v>239</v>
      </c>
      <c r="C251" s="1">
        <f>75*8</f>
        <v>600</v>
      </c>
      <c r="D251" s="62">
        <f t="shared" si="145"/>
        <v>0</v>
      </c>
      <c r="E251" s="1">
        <v>0</v>
      </c>
      <c r="F251" s="2">
        <f t="shared" si="146"/>
        <v>0</v>
      </c>
      <c r="G251" s="1">
        <v>0</v>
      </c>
      <c r="H251" s="2">
        <f t="shared" si="147"/>
        <v>1.1666666666666667</v>
      </c>
      <c r="I251" s="1">
        <v>7</v>
      </c>
      <c r="J251" s="2">
        <f t="shared" si="148"/>
        <v>0.35000000000000003</v>
      </c>
      <c r="K251" s="1">
        <f t="shared" si="149"/>
        <v>7</v>
      </c>
      <c r="L251" s="3">
        <f t="shared" si="150"/>
        <v>1.1666666666666667</v>
      </c>
      <c r="M251" s="9">
        <f t="shared" si="151"/>
        <v>11666.666666666668</v>
      </c>
      <c r="N251" s="25">
        <f t="shared" si="152"/>
        <v>3.7679322994583568</v>
      </c>
      <c r="O251" s="72"/>
    </row>
    <row r="252" spans="1:15" ht="30" hidden="1" x14ac:dyDescent="0.25">
      <c r="A252" s="141"/>
      <c r="B252" s="64" t="s">
        <v>235</v>
      </c>
      <c r="C252" s="1">
        <f>116*8</f>
        <v>928</v>
      </c>
      <c r="D252" s="62">
        <f t="shared" si="145"/>
        <v>0</v>
      </c>
      <c r="E252" s="1">
        <v>0</v>
      </c>
      <c r="F252" s="2">
        <f t="shared" si="146"/>
        <v>0</v>
      </c>
      <c r="G252" s="1">
        <v>0</v>
      </c>
      <c r="H252" s="2">
        <f t="shared" si="147"/>
        <v>1.9396551724137931</v>
      </c>
      <c r="I252" s="1">
        <v>18</v>
      </c>
      <c r="J252" s="2">
        <f t="shared" si="148"/>
        <v>0.5818965517241379</v>
      </c>
      <c r="K252" s="1">
        <f t="shared" si="149"/>
        <v>18</v>
      </c>
      <c r="L252" s="3">
        <f t="shared" si="150"/>
        <v>1.9396551724137931</v>
      </c>
      <c r="M252" s="9">
        <f t="shared" si="151"/>
        <v>19396.551724137931</v>
      </c>
      <c r="N252" s="25">
        <f t="shared" si="152"/>
        <v>3.5663748005659981</v>
      </c>
      <c r="O252" s="72" t="s">
        <v>240</v>
      </c>
    </row>
    <row r="253" spans="1:15" ht="15.75" hidden="1" thickBot="1" x14ac:dyDescent="0.3">
      <c r="A253" s="143"/>
      <c r="B253" s="65" t="s">
        <v>18</v>
      </c>
      <c r="C253" s="10">
        <f>SUM(C247:C252)</f>
        <v>2896</v>
      </c>
      <c r="D253" s="11">
        <f t="shared" si="145"/>
        <v>0</v>
      </c>
      <c r="E253" s="10">
        <f>SUM(E247:E252)</f>
        <v>0</v>
      </c>
      <c r="F253" s="11">
        <f t="shared" si="146"/>
        <v>0</v>
      </c>
      <c r="G253" s="10">
        <f>SUM(G247:G252)</f>
        <v>0</v>
      </c>
      <c r="H253" s="73">
        <f t="shared" si="147"/>
        <v>1.5538674033149171</v>
      </c>
      <c r="I253" s="10">
        <f>SUM(I247:I252)</f>
        <v>45</v>
      </c>
      <c r="J253" s="11">
        <f t="shared" si="148"/>
        <v>0.46616022099447513</v>
      </c>
      <c r="K253" s="10">
        <f>SUM(K247:K252)</f>
        <v>45</v>
      </c>
      <c r="L253" s="12">
        <f t="shared" si="150"/>
        <v>1.5538674033149171</v>
      </c>
      <c r="M253" s="15">
        <f t="shared" si="151"/>
        <v>15538.674033149171</v>
      </c>
      <c r="N253" s="13">
        <f t="shared" si="152"/>
        <v>3.6560809073887137</v>
      </c>
      <c r="O253" s="14"/>
    </row>
    <row r="254" spans="1:15" hidden="1" x14ac:dyDescent="0.25">
      <c r="A254" s="141" t="s">
        <v>242</v>
      </c>
      <c r="B254" s="64" t="s">
        <v>236</v>
      </c>
      <c r="C254" s="1">
        <f>64*8</f>
        <v>512</v>
      </c>
      <c r="D254" s="62">
        <f t="shared" ref="D254:D259" si="153">E254/C254*100</f>
        <v>0</v>
      </c>
      <c r="E254" s="1">
        <v>0</v>
      </c>
      <c r="F254" s="2">
        <f t="shared" ref="F254:F259" si="154">+G254/C254*100</f>
        <v>0</v>
      </c>
      <c r="G254" s="1">
        <v>0</v>
      </c>
      <c r="H254" s="2">
        <f t="shared" ref="H254:H259" si="155">+I254/C254*100</f>
        <v>0.78125</v>
      </c>
      <c r="I254" s="1">
        <v>4</v>
      </c>
      <c r="J254" s="2">
        <f t="shared" ref="J254:J259" si="156">(1*D254)+(0.65*F254)+(0.3*H254)</f>
        <v>0.234375</v>
      </c>
      <c r="K254" s="1">
        <f>+E254+G254+I254</f>
        <v>4</v>
      </c>
      <c r="L254" s="3">
        <f t="shared" ref="L254:L259" si="157">K254/C254*100</f>
        <v>0.78125</v>
      </c>
      <c r="M254" s="9">
        <f t="shared" ref="M254:M259" si="158">L254*10000</f>
        <v>7812.5</v>
      </c>
      <c r="N254" s="25">
        <f t="shared" ref="N254:N259" si="159">(NORMSINV(1-M254/1000000))+1.5</f>
        <v>3.9175590162365048</v>
      </c>
      <c r="O254" s="72"/>
    </row>
    <row r="255" spans="1:15" hidden="1" x14ac:dyDescent="0.25">
      <c r="A255" s="141"/>
      <c r="B255" s="64" t="s">
        <v>121</v>
      </c>
      <c r="C255" s="1">
        <f>18*8</f>
        <v>144</v>
      </c>
      <c r="D255" s="62">
        <f t="shared" si="153"/>
        <v>0</v>
      </c>
      <c r="E255" s="1">
        <v>0</v>
      </c>
      <c r="F255" s="2">
        <f t="shared" si="154"/>
        <v>0</v>
      </c>
      <c r="G255" s="1">
        <v>0</v>
      </c>
      <c r="H255" s="2">
        <f t="shared" si="155"/>
        <v>2.7777777777777777</v>
      </c>
      <c r="I255" s="1">
        <v>4</v>
      </c>
      <c r="J255" s="2">
        <f t="shared" si="156"/>
        <v>0.83333333333333326</v>
      </c>
      <c r="K255" s="1">
        <f>+E255+G255+I255</f>
        <v>4</v>
      </c>
      <c r="L255" s="3">
        <f t="shared" si="157"/>
        <v>2.7777777777777777</v>
      </c>
      <c r="M255" s="9">
        <f t="shared" si="158"/>
        <v>27777.777777777777</v>
      </c>
      <c r="N255" s="25">
        <f t="shared" si="159"/>
        <v>3.4145058250555569</v>
      </c>
      <c r="O255" s="72"/>
    </row>
    <row r="256" spans="1:15" hidden="1" x14ac:dyDescent="0.25">
      <c r="A256" s="141"/>
      <c r="B256" s="64" t="s">
        <v>241</v>
      </c>
      <c r="C256" s="1">
        <f>105*8</f>
        <v>840</v>
      </c>
      <c r="D256" s="62">
        <f t="shared" si="153"/>
        <v>0</v>
      </c>
      <c r="E256" s="1">
        <v>0</v>
      </c>
      <c r="F256" s="2">
        <f t="shared" si="154"/>
        <v>0</v>
      </c>
      <c r="G256" s="1">
        <v>0</v>
      </c>
      <c r="H256" s="2">
        <f t="shared" si="155"/>
        <v>1.4285714285714286</v>
      </c>
      <c r="I256" s="1">
        <v>12</v>
      </c>
      <c r="J256" s="2">
        <f t="shared" si="156"/>
        <v>0.42857142857142855</v>
      </c>
      <c r="K256" s="1">
        <f>+E256+G256+I256</f>
        <v>12</v>
      </c>
      <c r="L256" s="3">
        <f t="shared" si="157"/>
        <v>1.4285714285714286</v>
      </c>
      <c r="M256" s="9">
        <f t="shared" si="158"/>
        <v>14285.714285714286</v>
      </c>
      <c r="N256" s="25">
        <f t="shared" si="159"/>
        <v>3.6893497555220858</v>
      </c>
      <c r="O256" s="72"/>
    </row>
    <row r="257" spans="1:15" hidden="1" x14ac:dyDescent="0.25">
      <c r="A257" s="141"/>
      <c r="B257" s="64" t="s">
        <v>239</v>
      </c>
      <c r="C257" s="1">
        <f>108*8</f>
        <v>864</v>
      </c>
      <c r="D257" s="62">
        <f t="shared" si="153"/>
        <v>0</v>
      </c>
      <c r="E257" s="1">
        <v>0</v>
      </c>
      <c r="F257" s="2">
        <f t="shared" si="154"/>
        <v>0</v>
      </c>
      <c r="G257" s="1">
        <v>0</v>
      </c>
      <c r="H257" s="2">
        <f t="shared" si="155"/>
        <v>1.3888888888888888</v>
      </c>
      <c r="I257" s="1">
        <v>12</v>
      </c>
      <c r="J257" s="2">
        <f t="shared" si="156"/>
        <v>0.41666666666666663</v>
      </c>
      <c r="K257" s="1">
        <f>+E257+G257+I257</f>
        <v>12</v>
      </c>
      <c r="L257" s="3">
        <f t="shared" si="157"/>
        <v>1.3888888888888888</v>
      </c>
      <c r="M257" s="9">
        <f t="shared" si="158"/>
        <v>13888.888888888889</v>
      </c>
      <c r="N257" s="25">
        <f t="shared" si="159"/>
        <v>3.7004105812100336</v>
      </c>
      <c r="O257" s="72"/>
    </row>
    <row r="258" spans="1:15" hidden="1" x14ac:dyDescent="0.25">
      <c r="A258" s="141"/>
      <c r="B258" s="64" t="s">
        <v>235</v>
      </c>
      <c r="C258" s="1">
        <f>76*8</f>
        <v>608</v>
      </c>
      <c r="D258" s="62">
        <f t="shared" si="153"/>
        <v>0</v>
      </c>
      <c r="E258" s="1">
        <v>0</v>
      </c>
      <c r="F258" s="2">
        <f t="shared" si="154"/>
        <v>0</v>
      </c>
      <c r="G258" s="1">
        <v>0</v>
      </c>
      <c r="H258" s="2">
        <f t="shared" si="155"/>
        <v>0.6578947368421052</v>
      </c>
      <c r="I258" s="1">
        <v>4</v>
      </c>
      <c r="J258" s="2">
        <f t="shared" si="156"/>
        <v>0.19736842105263155</v>
      </c>
      <c r="K258" s="1">
        <f>+E258+G258+I258</f>
        <v>4</v>
      </c>
      <c r="L258" s="3">
        <f t="shared" si="157"/>
        <v>0.6578947368421052</v>
      </c>
      <c r="M258" s="9">
        <f t="shared" si="158"/>
        <v>6578.9473684210516</v>
      </c>
      <c r="N258" s="25">
        <f t="shared" si="159"/>
        <v>3.9794668853016666</v>
      </c>
      <c r="O258" s="72"/>
    </row>
    <row r="259" spans="1:15" ht="15.75" hidden="1" thickBot="1" x14ac:dyDescent="0.3">
      <c r="A259" s="143"/>
      <c r="B259" s="65" t="s">
        <v>18</v>
      </c>
      <c r="C259" s="10">
        <f>SUM(C254:C258)</f>
        <v>2968</v>
      </c>
      <c r="D259" s="11">
        <f t="shared" si="153"/>
        <v>0</v>
      </c>
      <c r="E259" s="10">
        <f>SUM(E254:E258)</f>
        <v>0</v>
      </c>
      <c r="F259" s="11">
        <f t="shared" si="154"/>
        <v>0</v>
      </c>
      <c r="G259" s="10">
        <f>SUM(G254:G258)</f>
        <v>0</v>
      </c>
      <c r="H259" s="73">
        <f t="shared" si="155"/>
        <v>1.2129380053908356</v>
      </c>
      <c r="I259" s="10">
        <f>SUM(I254:I258)</f>
        <v>36</v>
      </c>
      <c r="J259" s="11">
        <f t="shared" si="156"/>
        <v>0.36388140161725069</v>
      </c>
      <c r="K259" s="10">
        <f>SUM(K254:K258)</f>
        <v>36</v>
      </c>
      <c r="L259" s="12">
        <f t="shared" si="157"/>
        <v>1.2129380053908356</v>
      </c>
      <c r="M259" s="15">
        <f t="shared" si="158"/>
        <v>12129.380053908357</v>
      </c>
      <c r="N259" s="13">
        <f t="shared" si="159"/>
        <v>3.7530061673311215</v>
      </c>
      <c r="O259" s="14"/>
    </row>
    <row r="260" spans="1:15" hidden="1" x14ac:dyDescent="0.25">
      <c r="A260" s="141" t="s">
        <v>243</v>
      </c>
      <c r="B260" s="64" t="s">
        <v>236</v>
      </c>
      <c r="C260" s="1">
        <f>34*8</f>
        <v>272</v>
      </c>
      <c r="D260" s="62">
        <f t="shared" ref="D260:D267" si="160">E260/C260*100</f>
        <v>0</v>
      </c>
      <c r="E260" s="1">
        <v>0</v>
      </c>
      <c r="F260" s="2">
        <f t="shared" ref="F260:F267" si="161">+G260/C260*100</f>
        <v>0</v>
      </c>
      <c r="G260" s="1">
        <v>0</v>
      </c>
      <c r="H260" s="2">
        <f t="shared" ref="H260:H267" si="162">+I260/C260*100</f>
        <v>1.4705882352941175</v>
      </c>
      <c r="I260" s="1">
        <v>4</v>
      </c>
      <c r="J260" s="2">
        <f t="shared" ref="J260:J267" si="163">(1*D260)+(0.65*F260)+(0.3*H260)</f>
        <v>0.44117647058823523</v>
      </c>
      <c r="K260" s="1">
        <f t="shared" ref="K260:K266" si="164">+E260+G260+I260</f>
        <v>4</v>
      </c>
      <c r="L260" s="3">
        <f t="shared" ref="L260:L267" si="165">K260/C260*100</f>
        <v>1.4705882352941175</v>
      </c>
      <c r="M260" s="9">
        <f t="shared" ref="M260:M267" si="166">L260*10000</f>
        <v>14705.882352941175</v>
      </c>
      <c r="N260" s="25">
        <f t="shared" ref="N260:N267" si="167">(NORMSINV(1-M260/1000000))+1.5</f>
        <v>3.6779230690821856</v>
      </c>
      <c r="O260" s="72"/>
    </row>
    <row r="261" spans="1:15" hidden="1" x14ac:dyDescent="0.25">
      <c r="A261" s="141"/>
      <c r="B261" s="64" t="s">
        <v>248</v>
      </c>
      <c r="C261" s="1">
        <f>15*8</f>
        <v>120</v>
      </c>
      <c r="D261" s="62">
        <f>E261/C261*100</f>
        <v>0</v>
      </c>
      <c r="E261" s="1">
        <v>0</v>
      </c>
      <c r="F261" s="2">
        <f>+G261/C261*100</f>
        <v>0</v>
      </c>
      <c r="G261" s="1">
        <v>0</v>
      </c>
      <c r="H261" s="2">
        <f>+I261/C261*100</f>
        <v>2.5</v>
      </c>
      <c r="I261" s="1">
        <v>3</v>
      </c>
      <c r="J261" s="2">
        <f>(1*D261)+(0.65*F261)+(0.3*H261)</f>
        <v>0.75</v>
      </c>
      <c r="K261" s="1">
        <f>+E261+G261+I261</f>
        <v>3</v>
      </c>
      <c r="L261" s="3">
        <f>K261/C261*100</f>
        <v>2.5</v>
      </c>
      <c r="M261" s="9">
        <f>L261*10000</f>
        <v>25000</v>
      </c>
      <c r="N261" s="25">
        <f>(NORMSINV(1-M261/1000000))+1.5</f>
        <v>3.4599639845400536</v>
      </c>
      <c r="O261" s="72"/>
    </row>
    <row r="262" spans="1:15" hidden="1" x14ac:dyDescent="0.25">
      <c r="A262" s="141"/>
      <c r="B262" s="64" t="s">
        <v>121</v>
      </c>
      <c r="C262" s="1">
        <f>58*8</f>
        <v>464</v>
      </c>
      <c r="D262" s="62">
        <f t="shared" si="160"/>
        <v>0</v>
      </c>
      <c r="E262" s="1">
        <v>0</v>
      </c>
      <c r="F262" s="2">
        <f t="shared" si="161"/>
        <v>0</v>
      </c>
      <c r="G262" s="1">
        <v>0</v>
      </c>
      <c r="H262" s="2">
        <f t="shared" si="162"/>
        <v>0.86206896551724133</v>
      </c>
      <c r="I262" s="1">
        <v>4</v>
      </c>
      <c r="J262" s="2">
        <f t="shared" si="163"/>
        <v>0.25862068965517238</v>
      </c>
      <c r="K262" s="1">
        <f t="shared" si="164"/>
        <v>4</v>
      </c>
      <c r="L262" s="3">
        <f t="shared" si="165"/>
        <v>0.86206896551724133</v>
      </c>
      <c r="M262" s="9">
        <f t="shared" si="166"/>
        <v>8620.689655172413</v>
      </c>
      <c r="N262" s="25">
        <f t="shared" si="167"/>
        <v>3.8815194699704829</v>
      </c>
      <c r="O262" s="72"/>
    </row>
    <row r="263" spans="1:15" hidden="1" x14ac:dyDescent="0.25">
      <c r="A263" s="141"/>
      <c r="B263" s="64" t="s">
        <v>241</v>
      </c>
      <c r="C263" s="1">
        <f>128*8</f>
        <v>1024</v>
      </c>
      <c r="D263" s="62">
        <f t="shared" si="160"/>
        <v>0</v>
      </c>
      <c r="E263" s="1">
        <v>0</v>
      </c>
      <c r="F263" s="2">
        <f t="shared" si="161"/>
        <v>0</v>
      </c>
      <c r="G263" s="1">
        <v>0</v>
      </c>
      <c r="H263" s="2">
        <f t="shared" si="162"/>
        <v>1.07421875</v>
      </c>
      <c r="I263" s="1">
        <v>11</v>
      </c>
      <c r="J263" s="2">
        <f t="shared" si="163"/>
        <v>0.322265625</v>
      </c>
      <c r="K263" s="1">
        <f t="shared" si="164"/>
        <v>11</v>
      </c>
      <c r="L263" s="3">
        <f t="shared" si="165"/>
        <v>1.07421875</v>
      </c>
      <c r="M263" s="9">
        <f t="shared" si="166"/>
        <v>10742.1875</v>
      </c>
      <c r="N263" s="25">
        <f t="shared" si="167"/>
        <v>3.7993622974032286</v>
      </c>
      <c r="O263" s="72"/>
    </row>
    <row r="264" spans="1:15" hidden="1" x14ac:dyDescent="0.25">
      <c r="A264" s="141"/>
      <c r="B264" s="64" t="s">
        <v>239</v>
      </c>
      <c r="C264" s="1">
        <f>110*8</f>
        <v>880</v>
      </c>
      <c r="D264" s="62">
        <f t="shared" si="160"/>
        <v>0</v>
      </c>
      <c r="E264" s="1">
        <v>0</v>
      </c>
      <c r="F264" s="2">
        <f t="shared" si="161"/>
        <v>0</v>
      </c>
      <c r="G264" s="1">
        <v>0</v>
      </c>
      <c r="H264" s="2">
        <f t="shared" si="162"/>
        <v>0.90909090909090906</v>
      </c>
      <c r="I264" s="1">
        <v>8</v>
      </c>
      <c r="J264" s="2">
        <f t="shared" si="163"/>
        <v>0.27272727272727271</v>
      </c>
      <c r="K264" s="1">
        <f t="shared" si="164"/>
        <v>8</v>
      </c>
      <c r="L264" s="3">
        <f t="shared" si="165"/>
        <v>0.90909090909090906</v>
      </c>
      <c r="M264" s="9">
        <f t="shared" si="166"/>
        <v>9090.9090909090901</v>
      </c>
      <c r="N264" s="25">
        <f t="shared" si="167"/>
        <v>3.8618944465849738</v>
      </c>
      <c r="O264" s="72"/>
    </row>
    <row r="265" spans="1:15" hidden="1" x14ac:dyDescent="0.25">
      <c r="A265" s="141"/>
      <c r="B265" s="64" t="s">
        <v>247</v>
      </c>
      <c r="C265" s="1">
        <f>19*8</f>
        <v>152</v>
      </c>
      <c r="D265" s="62">
        <f>E265/C265*100</f>
        <v>0</v>
      </c>
      <c r="E265" s="1">
        <v>0</v>
      </c>
      <c r="F265" s="2">
        <f>+G265/C265*100</f>
        <v>0</v>
      </c>
      <c r="G265" s="1">
        <v>0</v>
      </c>
      <c r="H265" s="2">
        <f>+I265/C265*100</f>
        <v>0.6578947368421052</v>
      </c>
      <c r="I265" s="1">
        <v>1</v>
      </c>
      <c r="J265" s="2">
        <f>(1*D265)+(0.65*F265)+(0.3*H265)</f>
        <v>0.19736842105263155</v>
      </c>
      <c r="K265" s="1">
        <f>+E265+G265+I265</f>
        <v>1</v>
      </c>
      <c r="L265" s="3">
        <f>K265/C265*100</f>
        <v>0.6578947368421052</v>
      </c>
      <c r="M265" s="9">
        <f>L265*10000</f>
        <v>6578.9473684210516</v>
      </c>
      <c r="N265" s="25">
        <f>(NORMSINV(1-M265/1000000))+1.5</f>
        <v>3.9794668853016666</v>
      </c>
      <c r="O265" s="72"/>
    </row>
    <row r="266" spans="1:15" hidden="1" x14ac:dyDescent="0.25">
      <c r="A266" s="141"/>
      <c r="B266" s="64" t="s">
        <v>245</v>
      </c>
      <c r="C266" s="1">
        <f>64*8</f>
        <v>512</v>
      </c>
      <c r="D266" s="62">
        <f t="shared" si="160"/>
        <v>0</v>
      </c>
      <c r="E266" s="1">
        <v>0</v>
      </c>
      <c r="F266" s="2">
        <f t="shared" si="161"/>
        <v>0</v>
      </c>
      <c r="G266" s="1">
        <v>0</v>
      </c>
      <c r="H266" s="2">
        <f t="shared" si="162"/>
        <v>1.953125</v>
      </c>
      <c r="I266" s="1">
        <v>10</v>
      </c>
      <c r="J266" s="2">
        <f t="shared" si="163"/>
        <v>0.5859375</v>
      </c>
      <c r="K266" s="1">
        <f t="shared" si="164"/>
        <v>10</v>
      </c>
      <c r="L266" s="3">
        <f t="shared" si="165"/>
        <v>1.953125</v>
      </c>
      <c r="M266" s="9">
        <f t="shared" si="166"/>
        <v>19531.25</v>
      </c>
      <c r="N266" s="25">
        <f t="shared" si="167"/>
        <v>3.5635278983162442</v>
      </c>
      <c r="O266" s="72" t="s">
        <v>246</v>
      </c>
    </row>
    <row r="267" spans="1:15" ht="15.75" hidden="1" thickBot="1" x14ac:dyDescent="0.3">
      <c r="A267" s="143"/>
      <c r="B267" s="65" t="s">
        <v>18</v>
      </c>
      <c r="C267" s="10">
        <f>SUM(C260:C266)</f>
        <v>3424</v>
      </c>
      <c r="D267" s="11">
        <f t="shared" si="160"/>
        <v>0</v>
      </c>
      <c r="E267" s="10">
        <f>SUM(E260:E266)</f>
        <v>0</v>
      </c>
      <c r="F267" s="11">
        <f t="shared" si="161"/>
        <v>0</v>
      </c>
      <c r="G267" s="10">
        <f>SUM(G260:G266)</f>
        <v>0</v>
      </c>
      <c r="H267" s="73">
        <f t="shared" si="162"/>
        <v>1.1974299065420559</v>
      </c>
      <c r="I267" s="10">
        <f>SUM(I260:I266)</f>
        <v>41</v>
      </c>
      <c r="J267" s="11">
        <f t="shared" si="163"/>
        <v>0.35922897196261677</v>
      </c>
      <c r="K267" s="10">
        <f>SUM(K260:K266)</f>
        <v>41</v>
      </c>
      <c r="L267" s="12">
        <f t="shared" si="165"/>
        <v>1.1974299065420559</v>
      </c>
      <c r="M267" s="15">
        <f t="shared" si="166"/>
        <v>11974.299065420559</v>
      </c>
      <c r="N267" s="13">
        <f t="shared" si="167"/>
        <v>3.7579528664000157</v>
      </c>
      <c r="O267" s="14"/>
    </row>
    <row r="268" spans="1:15" hidden="1" x14ac:dyDescent="0.25">
      <c r="A268" s="141" t="s">
        <v>249</v>
      </c>
      <c r="B268" s="64" t="s">
        <v>248</v>
      </c>
      <c r="C268" s="1">
        <f>62*8</f>
        <v>496</v>
      </c>
      <c r="D268" s="62">
        <f t="shared" ref="D268:D273" si="168">E268/C268*100</f>
        <v>0</v>
      </c>
      <c r="E268" s="1">
        <v>0</v>
      </c>
      <c r="F268" s="2">
        <f t="shared" ref="F268:F273" si="169">+G268/C268*100</f>
        <v>0</v>
      </c>
      <c r="G268" s="1">
        <v>0</v>
      </c>
      <c r="H268" s="2">
        <f t="shared" ref="H268:H273" si="170">+I268/C268*100</f>
        <v>1.2096774193548387</v>
      </c>
      <c r="I268" s="1">
        <v>6</v>
      </c>
      <c r="J268" s="2">
        <f t="shared" ref="J268:J273" si="171">(1*D268)+(0.65*F268)+(0.3*H268)</f>
        <v>0.36290322580645162</v>
      </c>
      <c r="K268" s="1">
        <f>+E268+G268+I268</f>
        <v>6</v>
      </c>
      <c r="L268" s="3">
        <f t="shared" ref="L268:L273" si="172">K268/C268*100</f>
        <v>1.2096774193548387</v>
      </c>
      <c r="M268" s="9">
        <f t="shared" ref="M268:M273" si="173">L268*10000</f>
        <v>12096.774193548388</v>
      </c>
      <c r="N268" s="25">
        <f t="shared" ref="N268:N273" si="174">(NORMSINV(1-M268/1000000))+1.5</f>
        <v>3.7540416421715435</v>
      </c>
      <c r="O268" s="72"/>
    </row>
    <row r="269" spans="1:15" hidden="1" x14ac:dyDescent="0.25">
      <c r="A269" s="141"/>
      <c r="B269" s="64" t="s">
        <v>121</v>
      </c>
      <c r="C269" s="1">
        <f>65*8</f>
        <v>520</v>
      </c>
      <c r="D269" s="62">
        <f t="shared" si="168"/>
        <v>0</v>
      </c>
      <c r="E269" s="1">
        <v>0</v>
      </c>
      <c r="F269" s="2">
        <f t="shared" si="169"/>
        <v>0</v>
      </c>
      <c r="G269" s="1">
        <v>0</v>
      </c>
      <c r="H269" s="2">
        <f t="shared" si="170"/>
        <v>1.5384615384615385</v>
      </c>
      <c r="I269" s="1">
        <v>8</v>
      </c>
      <c r="J269" s="2">
        <f t="shared" si="171"/>
        <v>0.46153846153846156</v>
      </c>
      <c r="K269" s="1">
        <f>+E269+G269+I269</f>
        <v>8</v>
      </c>
      <c r="L269" s="3">
        <f t="shared" si="172"/>
        <v>1.5384615384615385</v>
      </c>
      <c r="M269" s="9">
        <f t="shared" si="173"/>
        <v>15384.615384615385</v>
      </c>
      <c r="N269" s="25">
        <f t="shared" si="174"/>
        <v>3.6600444231842837</v>
      </c>
      <c r="O269" s="72"/>
    </row>
    <row r="270" spans="1:15" hidden="1" x14ac:dyDescent="0.25">
      <c r="A270" s="141"/>
      <c r="B270" s="64" t="s">
        <v>241</v>
      </c>
      <c r="C270" s="1">
        <f>94*8</f>
        <v>752</v>
      </c>
      <c r="D270" s="62">
        <f t="shared" si="168"/>
        <v>0</v>
      </c>
      <c r="E270" s="1">
        <v>0</v>
      </c>
      <c r="F270" s="2">
        <f t="shared" si="169"/>
        <v>0</v>
      </c>
      <c r="G270" s="1">
        <v>0</v>
      </c>
      <c r="H270" s="2">
        <f t="shared" si="170"/>
        <v>0.93085106382978722</v>
      </c>
      <c r="I270" s="1">
        <v>7</v>
      </c>
      <c r="J270" s="2">
        <f t="shared" si="171"/>
        <v>0.27925531914893614</v>
      </c>
      <c r="K270" s="1">
        <f>+E270+G270+I270</f>
        <v>7</v>
      </c>
      <c r="L270" s="3">
        <f t="shared" si="172"/>
        <v>0.93085106382978722</v>
      </c>
      <c r="M270" s="9">
        <f t="shared" si="173"/>
        <v>9308.510638297872</v>
      </c>
      <c r="N270" s="25">
        <f t="shared" si="174"/>
        <v>3.8531120875018527</v>
      </c>
      <c r="O270" s="72"/>
    </row>
    <row r="271" spans="1:15" hidden="1" x14ac:dyDescent="0.25">
      <c r="A271" s="141"/>
      <c r="B271" s="64" t="s">
        <v>239</v>
      </c>
      <c r="C271" s="1">
        <f>110*8</f>
        <v>880</v>
      </c>
      <c r="D271" s="62">
        <f t="shared" si="168"/>
        <v>0</v>
      </c>
      <c r="E271" s="1">
        <v>0</v>
      </c>
      <c r="F271" s="2">
        <f t="shared" si="169"/>
        <v>0</v>
      </c>
      <c r="G271" s="1">
        <v>0</v>
      </c>
      <c r="H271" s="2">
        <f t="shared" si="170"/>
        <v>0.90909090909090906</v>
      </c>
      <c r="I271" s="1">
        <v>8</v>
      </c>
      <c r="J271" s="2">
        <f t="shared" si="171"/>
        <v>0.27272727272727271</v>
      </c>
      <c r="K271" s="1">
        <f>+E271+G271+I271</f>
        <v>8</v>
      </c>
      <c r="L271" s="3">
        <f t="shared" si="172"/>
        <v>0.90909090909090906</v>
      </c>
      <c r="M271" s="9">
        <f t="shared" si="173"/>
        <v>9090.9090909090901</v>
      </c>
      <c r="N271" s="25">
        <f t="shared" si="174"/>
        <v>3.8618944465849738</v>
      </c>
      <c r="O271" s="72"/>
    </row>
    <row r="272" spans="1:15" hidden="1" x14ac:dyDescent="0.25">
      <c r="A272" s="141"/>
      <c r="B272" s="64" t="s">
        <v>247</v>
      </c>
      <c r="C272" s="1">
        <f>78*8</f>
        <v>624</v>
      </c>
      <c r="D272" s="62">
        <f t="shared" si="168"/>
        <v>0</v>
      </c>
      <c r="E272" s="1">
        <v>0</v>
      </c>
      <c r="F272" s="2">
        <f t="shared" si="169"/>
        <v>0</v>
      </c>
      <c r="G272" s="1">
        <v>0</v>
      </c>
      <c r="H272" s="2">
        <f t="shared" si="170"/>
        <v>0.80128205128205121</v>
      </c>
      <c r="I272" s="1">
        <v>5</v>
      </c>
      <c r="J272" s="2">
        <f t="shared" si="171"/>
        <v>0.24038461538461536</v>
      </c>
      <c r="K272" s="1">
        <f>+E272+G272+I272</f>
        <v>5</v>
      </c>
      <c r="L272" s="3">
        <f t="shared" si="172"/>
        <v>0.80128205128205121</v>
      </c>
      <c r="M272" s="9">
        <f t="shared" si="173"/>
        <v>8012.8205128205118</v>
      </c>
      <c r="N272" s="25">
        <f t="shared" si="174"/>
        <v>3.9083310684620098</v>
      </c>
      <c r="O272" s="72"/>
    </row>
    <row r="273" spans="1:15" ht="15.75" hidden="1" thickBot="1" x14ac:dyDescent="0.3">
      <c r="A273" s="143"/>
      <c r="B273" s="65" t="s">
        <v>18</v>
      </c>
      <c r="C273" s="10">
        <f>SUM(C268:C272)</f>
        <v>3272</v>
      </c>
      <c r="D273" s="11">
        <f t="shared" si="168"/>
        <v>0</v>
      </c>
      <c r="E273" s="10">
        <f>SUM(E268:E272)</f>
        <v>0</v>
      </c>
      <c r="F273" s="11">
        <f t="shared" si="169"/>
        <v>0</v>
      </c>
      <c r="G273" s="10">
        <f>SUM(G268:G272)</f>
        <v>0</v>
      </c>
      <c r="H273" s="73">
        <f t="shared" si="170"/>
        <v>1.039119804400978</v>
      </c>
      <c r="I273" s="10">
        <f>SUM(I268:I272)</f>
        <v>34</v>
      </c>
      <c r="J273" s="11">
        <f t="shared" si="171"/>
        <v>0.31173594132029336</v>
      </c>
      <c r="K273" s="10">
        <f>SUM(K268:K272)</f>
        <v>34</v>
      </c>
      <c r="L273" s="12">
        <f t="shared" si="172"/>
        <v>1.039119804400978</v>
      </c>
      <c r="M273" s="15">
        <f t="shared" si="173"/>
        <v>10391.19804400978</v>
      </c>
      <c r="N273" s="13">
        <f t="shared" si="174"/>
        <v>3.8119144893106682</v>
      </c>
      <c r="O273" s="14"/>
    </row>
    <row r="274" spans="1:15" hidden="1" x14ac:dyDescent="0.25">
      <c r="A274" s="141" t="s">
        <v>250</v>
      </c>
      <c r="B274" s="64" t="s">
        <v>248</v>
      </c>
      <c r="C274" s="1">
        <f>83*8</f>
        <v>664</v>
      </c>
      <c r="D274" s="62">
        <f t="shared" ref="D274:D280" si="175">E274/C274*100</f>
        <v>0</v>
      </c>
      <c r="E274" s="1">
        <v>0</v>
      </c>
      <c r="F274" s="2">
        <f t="shared" ref="F274:F280" si="176">+G274/C274*100</f>
        <v>0</v>
      </c>
      <c r="G274" s="1">
        <v>0</v>
      </c>
      <c r="H274" s="2">
        <f t="shared" ref="H274:H280" si="177">+I274/C274*100</f>
        <v>1.0542168674698795</v>
      </c>
      <c r="I274" s="1">
        <v>7</v>
      </c>
      <c r="J274" s="2">
        <f t="shared" ref="J274:J280" si="178">(1*D274)+(0.65*F274)+(0.3*H274)</f>
        <v>0.31626506024096385</v>
      </c>
      <c r="K274" s="1">
        <f t="shared" ref="K274:K279" si="179">+E274+G274+I274</f>
        <v>7</v>
      </c>
      <c r="L274" s="3">
        <f t="shared" ref="L274:L280" si="180">K274/C274*100</f>
        <v>1.0542168674698795</v>
      </c>
      <c r="M274" s="9">
        <f t="shared" ref="M274:M280" si="181">L274*10000</f>
        <v>10542.168674698796</v>
      </c>
      <c r="N274" s="25">
        <f t="shared" ref="N274:N280" si="182">(NORMSINV(1-M274/1000000))+1.5</f>
        <v>3.8064708457328948</v>
      </c>
      <c r="O274" s="72"/>
    </row>
    <row r="275" spans="1:15" hidden="1" x14ac:dyDescent="0.25">
      <c r="A275" s="141"/>
      <c r="B275" s="64" t="s">
        <v>251</v>
      </c>
      <c r="C275" s="1">
        <f>31*8</f>
        <v>248</v>
      </c>
      <c r="D275" s="62">
        <f t="shared" si="175"/>
        <v>0</v>
      </c>
      <c r="E275" s="1">
        <v>0</v>
      </c>
      <c r="F275" s="2">
        <f t="shared" si="176"/>
        <v>0</v>
      </c>
      <c r="G275" s="1">
        <v>0</v>
      </c>
      <c r="H275" s="2">
        <f t="shared" si="177"/>
        <v>1.2096774193548387</v>
      </c>
      <c r="I275" s="1">
        <v>3</v>
      </c>
      <c r="J275" s="2">
        <f t="shared" si="178"/>
        <v>0.36290322580645162</v>
      </c>
      <c r="K275" s="1">
        <f t="shared" si="179"/>
        <v>3</v>
      </c>
      <c r="L275" s="3">
        <f t="shared" si="180"/>
        <v>1.2096774193548387</v>
      </c>
      <c r="M275" s="9">
        <f t="shared" si="181"/>
        <v>12096.774193548388</v>
      </c>
      <c r="N275" s="25">
        <f t="shared" si="182"/>
        <v>3.7540416421715435</v>
      </c>
      <c r="O275" s="72"/>
    </row>
    <row r="276" spans="1:15" hidden="1" x14ac:dyDescent="0.25">
      <c r="A276" s="141"/>
      <c r="B276" s="64" t="s">
        <v>241</v>
      </c>
      <c r="C276" s="1">
        <f>113*8</f>
        <v>904</v>
      </c>
      <c r="D276" s="62">
        <f t="shared" si="175"/>
        <v>0</v>
      </c>
      <c r="E276" s="1">
        <v>0</v>
      </c>
      <c r="F276" s="2">
        <f t="shared" si="176"/>
        <v>0</v>
      </c>
      <c r="G276" s="1">
        <v>0</v>
      </c>
      <c r="H276" s="2">
        <f t="shared" si="177"/>
        <v>1.3274336283185841</v>
      </c>
      <c r="I276" s="1">
        <v>12</v>
      </c>
      <c r="J276" s="2">
        <f t="shared" si="178"/>
        <v>0.39823008849557523</v>
      </c>
      <c r="K276" s="1">
        <f t="shared" si="179"/>
        <v>12</v>
      </c>
      <c r="L276" s="3">
        <f t="shared" si="180"/>
        <v>1.3274336283185841</v>
      </c>
      <c r="M276" s="9">
        <f t="shared" si="181"/>
        <v>13274.336283185841</v>
      </c>
      <c r="N276" s="25">
        <f t="shared" si="182"/>
        <v>3.7180903513605248</v>
      </c>
      <c r="O276" s="72"/>
    </row>
    <row r="277" spans="1:15" hidden="1" x14ac:dyDescent="0.25">
      <c r="A277" s="141"/>
      <c r="B277" s="64" t="s">
        <v>239</v>
      </c>
      <c r="C277" s="1">
        <f>102*8</f>
        <v>816</v>
      </c>
      <c r="D277" s="62">
        <f t="shared" si="175"/>
        <v>0</v>
      </c>
      <c r="E277" s="1">
        <v>0</v>
      </c>
      <c r="F277" s="2">
        <f t="shared" si="176"/>
        <v>0</v>
      </c>
      <c r="G277" s="1">
        <v>0</v>
      </c>
      <c r="H277" s="2">
        <f t="shared" si="177"/>
        <v>1.4705882352941175</v>
      </c>
      <c r="I277" s="1">
        <v>12</v>
      </c>
      <c r="J277" s="2">
        <f t="shared" si="178"/>
        <v>0.44117647058823523</v>
      </c>
      <c r="K277" s="1">
        <f t="shared" si="179"/>
        <v>12</v>
      </c>
      <c r="L277" s="3">
        <f t="shared" si="180"/>
        <v>1.4705882352941175</v>
      </c>
      <c r="M277" s="9">
        <f t="shared" si="181"/>
        <v>14705.882352941175</v>
      </c>
      <c r="N277" s="25">
        <f t="shared" si="182"/>
        <v>3.6779230690821856</v>
      </c>
      <c r="O277" s="72"/>
    </row>
    <row r="278" spans="1:15" hidden="1" x14ac:dyDescent="0.25">
      <c r="A278" s="141"/>
      <c r="B278" s="64" t="s">
        <v>252</v>
      </c>
      <c r="C278" s="1">
        <f>10*8</f>
        <v>80</v>
      </c>
      <c r="D278" s="62">
        <f>E278/C278*100</f>
        <v>0</v>
      </c>
      <c r="E278" s="1">
        <v>0</v>
      </c>
      <c r="F278" s="2">
        <f>+G278/C278*100</f>
        <v>0</v>
      </c>
      <c r="G278" s="1">
        <v>0</v>
      </c>
      <c r="H278" s="2">
        <f>+I278/C278*100</f>
        <v>2.5</v>
      </c>
      <c r="I278" s="1">
        <v>2</v>
      </c>
      <c r="J278" s="2">
        <f>(1*D278)+(0.65*F278)+(0.3*H278)</f>
        <v>0.75</v>
      </c>
      <c r="K278" s="1">
        <f>+E278+G278+I278</f>
        <v>2</v>
      </c>
      <c r="L278" s="3">
        <f>K278/C278*100</f>
        <v>2.5</v>
      </c>
      <c r="M278" s="9">
        <f>L278*10000</f>
        <v>25000</v>
      </c>
      <c r="N278" s="25">
        <f>(NORMSINV(1-M278/1000000))+1.5</f>
        <v>3.4599639845400536</v>
      </c>
      <c r="O278" s="72"/>
    </row>
    <row r="279" spans="1:15" hidden="1" x14ac:dyDescent="0.25">
      <c r="A279" s="141"/>
      <c r="B279" s="64" t="s">
        <v>247</v>
      </c>
      <c r="C279" s="1">
        <f>11*8</f>
        <v>88</v>
      </c>
      <c r="D279" s="62">
        <f t="shared" si="175"/>
        <v>0</v>
      </c>
      <c r="E279" s="1">
        <v>0</v>
      </c>
      <c r="F279" s="2">
        <f t="shared" si="176"/>
        <v>0</v>
      </c>
      <c r="G279" s="1">
        <v>0</v>
      </c>
      <c r="H279" s="2">
        <f t="shared" si="177"/>
        <v>0</v>
      </c>
      <c r="I279" s="1">
        <v>0</v>
      </c>
      <c r="J279" s="2">
        <f t="shared" si="178"/>
        <v>0</v>
      </c>
      <c r="K279" s="1">
        <f t="shared" si="179"/>
        <v>0</v>
      </c>
      <c r="L279" s="3">
        <f t="shared" si="180"/>
        <v>0</v>
      </c>
      <c r="M279" s="9">
        <f t="shared" si="181"/>
        <v>0</v>
      </c>
      <c r="N279" s="25" t="e">
        <f t="shared" si="182"/>
        <v>#NUM!</v>
      </c>
      <c r="O279" s="72"/>
    </row>
    <row r="280" spans="1:15" ht="15.75" hidden="1" thickBot="1" x14ac:dyDescent="0.3">
      <c r="A280" s="143"/>
      <c r="B280" s="65" t="s">
        <v>18</v>
      </c>
      <c r="C280" s="10">
        <f>SUM(C274:C279)</f>
        <v>2800</v>
      </c>
      <c r="D280" s="11">
        <f t="shared" si="175"/>
        <v>0</v>
      </c>
      <c r="E280" s="10">
        <f>SUM(E274:E279)</f>
        <v>0</v>
      </c>
      <c r="F280" s="11">
        <f t="shared" si="176"/>
        <v>0</v>
      </c>
      <c r="G280" s="10">
        <f>SUM(G274:G279)</f>
        <v>0</v>
      </c>
      <c r="H280" s="73">
        <f t="shared" si="177"/>
        <v>1.2857142857142856</v>
      </c>
      <c r="I280" s="10">
        <f>SUM(I274:I279)</f>
        <v>36</v>
      </c>
      <c r="J280" s="11">
        <f t="shared" si="178"/>
        <v>0.38571428571428568</v>
      </c>
      <c r="K280" s="10">
        <f>SUM(K274:K279)</f>
        <v>36</v>
      </c>
      <c r="L280" s="12">
        <f t="shared" si="180"/>
        <v>1.2857142857142856</v>
      </c>
      <c r="M280" s="15">
        <f t="shared" si="181"/>
        <v>12857.142857142855</v>
      </c>
      <c r="N280" s="13">
        <f t="shared" si="182"/>
        <v>3.7304997246790088</v>
      </c>
      <c r="O280" s="14"/>
    </row>
    <row r="281" spans="1:15" hidden="1" x14ac:dyDescent="0.25">
      <c r="A281" s="141" t="s">
        <v>253</v>
      </c>
      <c r="B281" s="64" t="s">
        <v>254</v>
      </c>
      <c r="C281" s="1">
        <f>88*8</f>
        <v>704</v>
      </c>
      <c r="D281" s="62">
        <f t="shared" ref="D281:D288" si="183">E281/C281*100</f>
        <v>0</v>
      </c>
      <c r="E281" s="1">
        <v>0</v>
      </c>
      <c r="F281" s="2">
        <f t="shared" ref="F281:F288" si="184">+G281/C281*100</f>
        <v>0</v>
      </c>
      <c r="G281" s="1">
        <v>0</v>
      </c>
      <c r="H281" s="2">
        <f t="shared" ref="H281:H288" si="185">+I281/C281*100</f>
        <v>1.1363636363636365</v>
      </c>
      <c r="I281" s="1">
        <v>8</v>
      </c>
      <c r="J281" s="2">
        <f t="shared" ref="J281:J288" si="186">(1*D281)+(0.65*F281)+(0.3*H281)</f>
        <v>0.34090909090909094</v>
      </c>
      <c r="K281" s="1">
        <f t="shared" ref="K281:K287" si="187">+E281+G281+I281</f>
        <v>8</v>
      </c>
      <c r="L281" s="3">
        <f t="shared" ref="L281:L288" si="188">K281/C281*100</f>
        <v>1.1363636363636365</v>
      </c>
      <c r="M281" s="9">
        <f t="shared" ref="M281:M288" si="189">L281*10000</f>
        <v>11363.636363636364</v>
      </c>
      <c r="N281" s="25">
        <f t="shared" ref="N281:N288" si="190">(NORMSINV(1-M281/1000000))+1.5</f>
        <v>3.7779883330287345</v>
      </c>
      <c r="O281" s="72"/>
    </row>
    <row r="282" spans="1:15" hidden="1" x14ac:dyDescent="0.25">
      <c r="A282" s="141"/>
      <c r="B282" s="64" t="s">
        <v>255</v>
      </c>
      <c r="C282" s="1">
        <f>33*8</f>
        <v>264</v>
      </c>
      <c r="D282" s="62">
        <f>E282/C282*100</f>
        <v>0</v>
      </c>
      <c r="E282" s="1">
        <v>0</v>
      </c>
      <c r="F282" s="2">
        <f>+G282/C282*100</f>
        <v>0</v>
      </c>
      <c r="G282" s="1">
        <v>0</v>
      </c>
      <c r="H282" s="2">
        <f>+I282/C282*100</f>
        <v>0.75757575757575757</v>
      </c>
      <c r="I282" s="1">
        <v>2</v>
      </c>
      <c r="J282" s="2">
        <f>(1*D282)+(0.65*F282)+(0.3*H282)</f>
        <v>0.22727272727272727</v>
      </c>
      <c r="K282" s="1">
        <f>+E282+G282+I282</f>
        <v>2</v>
      </c>
      <c r="L282" s="3">
        <f>K282/C282*100</f>
        <v>0.75757575757575757</v>
      </c>
      <c r="M282" s="9">
        <f>L282*10000</f>
        <v>7575.757575757576</v>
      </c>
      <c r="N282" s="25">
        <f>(NORMSINV(1-M282/1000000))+1.5</f>
        <v>3.9287370866922795</v>
      </c>
      <c r="O282" s="72"/>
    </row>
    <row r="283" spans="1:15" hidden="1" x14ac:dyDescent="0.25">
      <c r="A283" s="141"/>
      <c r="B283" s="64" t="s">
        <v>251</v>
      </c>
      <c r="C283" s="1">
        <f>41*8</f>
        <v>328</v>
      </c>
      <c r="D283" s="62">
        <f t="shared" si="183"/>
        <v>0</v>
      </c>
      <c r="E283" s="1">
        <v>0</v>
      </c>
      <c r="F283" s="2">
        <f t="shared" si="184"/>
        <v>0</v>
      </c>
      <c r="G283" s="1">
        <v>0</v>
      </c>
      <c r="H283" s="2">
        <f t="shared" si="185"/>
        <v>0.91463414634146334</v>
      </c>
      <c r="I283" s="1">
        <v>3</v>
      </c>
      <c r="J283" s="2">
        <f t="shared" si="186"/>
        <v>0.27439024390243899</v>
      </c>
      <c r="K283" s="1">
        <f t="shared" si="187"/>
        <v>3</v>
      </c>
      <c r="L283" s="3">
        <f t="shared" si="188"/>
        <v>0.91463414634146334</v>
      </c>
      <c r="M283" s="9">
        <f t="shared" si="189"/>
        <v>9146.3414634146338</v>
      </c>
      <c r="N283" s="25">
        <f t="shared" si="190"/>
        <v>3.8596398820306175</v>
      </c>
      <c r="O283" s="72"/>
    </row>
    <row r="284" spans="1:15" hidden="1" x14ac:dyDescent="0.25">
      <c r="A284" s="141"/>
      <c r="B284" s="64" t="s">
        <v>241</v>
      </c>
      <c r="C284" s="1">
        <f>109*8</f>
        <v>872</v>
      </c>
      <c r="D284" s="62">
        <f t="shared" si="183"/>
        <v>0</v>
      </c>
      <c r="E284" s="1">
        <v>0</v>
      </c>
      <c r="F284" s="2">
        <f t="shared" si="184"/>
        <v>0</v>
      </c>
      <c r="G284" s="1">
        <v>0</v>
      </c>
      <c r="H284" s="2">
        <f t="shared" si="185"/>
        <v>1.261467889908257</v>
      </c>
      <c r="I284" s="1">
        <v>11</v>
      </c>
      <c r="J284" s="2">
        <f t="shared" si="186"/>
        <v>0.37844036697247707</v>
      </c>
      <c r="K284" s="1">
        <f t="shared" si="187"/>
        <v>11</v>
      </c>
      <c r="L284" s="3">
        <f t="shared" si="188"/>
        <v>1.261467889908257</v>
      </c>
      <c r="M284" s="9">
        <f t="shared" si="189"/>
        <v>12614.67889908257</v>
      </c>
      <c r="N284" s="25">
        <f t="shared" si="190"/>
        <v>3.7378726997761222</v>
      </c>
      <c r="O284" s="72"/>
    </row>
    <row r="285" spans="1:15" hidden="1" x14ac:dyDescent="0.25">
      <c r="A285" s="141"/>
      <c r="B285" s="64" t="s">
        <v>239</v>
      </c>
      <c r="C285" s="1">
        <f>107*8</f>
        <v>856</v>
      </c>
      <c r="D285" s="62">
        <f t="shared" si="183"/>
        <v>0</v>
      </c>
      <c r="E285" s="1">
        <v>0</v>
      </c>
      <c r="F285" s="2">
        <f t="shared" si="184"/>
        <v>0</v>
      </c>
      <c r="G285" s="1">
        <v>0</v>
      </c>
      <c r="H285" s="2">
        <f t="shared" si="185"/>
        <v>0.93457943925233633</v>
      </c>
      <c r="I285" s="1">
        <v>8</v>
      </c>
      <c r="J285" s="2">
        <f t="shared" si="186"/>
        <v>0.28037383177570091</v>
      </c>
      <c r="K285" s="1">
        <f t="shared" si="187"/>
        <v>8</v>
      </c>
      <c r="L285" s="3">
        <f t="shared" si="188"/>
        <v>0.93457943925233633</v>
      </c>
      <c r="M285" s="9">
        <f t="shared" si="189"/>
        <v>9345.7943925233631</v>
      </c>
      <c r="N285" s="25">
        <f t="shared" si="190"/>
        <v>3.8516253860698848</v>
      </c>
      <c r="O285" s="72"/>
    </row>
    <row r="286" spans="1:15" hidden="1" x14ac:dyDescent="0.25">
      <c r="A286" s="141"/>
      <c r="B286" s="64" t="s">
        <v>252</v>
      </c>
      <c r="C286" s="1">
        <f>8*8</f>
        <v>64</v>
      </c>
      <c r="D286" s="62">
        <f>E286/C286*100</f>
        <v>0</v>
      </c>
      <c r="E286" s="1">
        <v>0</v>
      </c>
      <c r="F286" s="2">
        <f>+G286/C286*100</f>
        <v>0</v>
      </c>
      <c r="G286" s="1">
        <v>0</v>
      </c>
      <c r="H286" s="2">
        <f>+I286/C286*100</f>
        <v>1.5625</v>
      </c>
      <c r="I286" s="1">
        <v>1</v>
      </c>
      <c r="J286" s="2">
        <f>(1*D286)+(0.65*F286)+(0.3*H286)</f>
        <v>0.46875</v>
      </c>
      <c r="K286" s="1">
        <f>+E286+G286+I286</f>
        <v>1</v>
      </c>
      <c r="L286" s="3">
        <f>K286/C286*100</f>
        <v>1.5625</v>
      </c>
      <c r="M286" s="9">
        <f>L286*10000</f>
        <v>15625</v>
      </c>
      <c r="N286" s="25">
        <f>(NORMSINV(1-M286/1000000))+1.5</f>
        <v>3.6538746940614555</v>
      </c>
      <c r="O286" s="72"/>
    </row>
    <row r="287" spans="1:15" hidden="1" x14ac:dyDescent="0.25">
      <c r="A287" s="141"/>
      <c r="B287" s="64" t="s">
        <v>256</v>
      </c>
      <c r="C287" s="1">
        <f>26*8</f>
        <v>208</v>
      </c>
      <c r="D287" s="62">
        <f t="shared" si="183"/>
        <v>0</v>
      </c>
      <c r="E287" s="1">
        <v>0</v>
      </c>
      <c r="F287" s="2">
        <f t="shared" si="184"/>
        <v>0</v>
      </c>
      <c r="G287" s="1">
        <v>0</v>
      </c>
      <c r="H287" s="2">
        <f t="shared" si="185"/>
        <v>0.96153846153846156</v>
      </c>
      <c r="I287" s="1">
        <v>2</v>
      </c>
      <c r="J287" s="2">
        <f t="shared" si="186"/>
        <v>0.28846153846153844</v>
      </c>
      <c r="K287" s="1">
        <f t="shared" si="187"/>
        <v>2</v>
      </c>
      <c r="L287" s="3">
        <f t="shared" si="188"/>
        <v>0.96153846153846156</v>
      </c>
      <c r="M287" s="9">
        <f t="shared" si="189"/>
        <v>9615.3846153846152</v>
      </c>
      <c r="N287" s="25">
        <f t="shared" si="190"/>
        <v>3.8410271376304492</v>
      </c>
      <c r="O287" s="72"/>
    </row>
    <row r="288" spans="1:15" ht="15.75" hidden="1" thickBot="1" x14ac:dyDescent="0.3">
      <c r="A288" s="143"/>
      <c r="B288" s="65" t="s">
        <v>18</v>
      </c>
      <c r="C288" s="10">
        <f>SUM(C281:C287)</f>
        <v>3296</v>
      </c>
      <c r="D288" s="11">
        <f t="shared" si="183"/>
        <v>0</v>
      </c>
      <c r="E288" s="10">
        <f>SUM(E281:E287)</f>
        <v>0</v>
      </c>
      <c r="F288" s="11">
        <f t="shared" si="184"/>
        <v>0</v>
      </c>
      <c r="G288" s="10">
        <f>SUM(G281:G287)</f>
        <v>0</v>
      </c>
      <c r="H288" s="73">
        <f t="shared" si="185"/>
        <v>1.0618932038834952</v>
      </c>
      <c r="I288" s="10">
        <f>SUM(I281:I287)</f>
        <v>35</v>
      </c>
      <c r="J288" s="11">
        <f t="shared" si="186"/>
        <v>0.31856796116504854</v>
      </c>
      <c r="K288" s="10">
        <f>SUM(K281:K287)</f>
        <v>35</v>
      </c>
      <c r="L288" s="12">
        <f t="shared" si="188"/>
        <v>1.0618932038834952</v>
      </c>
      <c r="M288" s="15">
        <f t="shared" si="189"/>
        <v>10618.932038834952</v>
      </c>
      <c r="N288" s="13">
        <f t="shared" si="190"/>
        <v>3.8037289428526138</v>
      </c>
      <c r="O288" s="14"/>
    </row>
    <row r="289" spans="1:15" hidden="1" x14ac:dyDescent="0.25">
      <c r="A289" s="141" t="s">
        <v>258</v>
      </c>
      <c r="B289" s="64" t="s">
        <v>259</v>
      </c>
      <c r="C289" s="1">
        <f>60*8</f>
        <v>480</v>
      </c>
      <c r="D289" s="62">
        <f t="shared" ref="D289:D297" si="191">E289/C289*100</f>
        <v>0</v>
      </c>
      <c r="E289" s="1">
        <v>0</v>
      </c>
      <c r="F289" s="2">
        <f t="shared" ref="F289:F297" si="192">+G289/C289*100</f>
        <v>0</v>
      </c>
      <c r="G289" s="1">
        <v>0</v>
      </c>
      <c r="H289" s="2">
        <f t="shared" ref="H289:H297" si="193">+I289/C289*100</f>
        <v>0.83333333333333337</v>
      </c>
      <c r="I289" s="1">
        <v>4</v>
      </c>
      <c r="J289" s="2">
        <f t="shared" ref="J289:J297" si="194">(1*D289)+(0.65*F289)+(0.3*H289)</f>
        <v>0.25</v>
      </c>
      <c r="K289" s="1">
        <f t="shared" ref="K289:K296" si="195">+E289+G289+I289</f>
        <v>4</v>
      </c>
      <c r="L289" s="3">
        <f t="shared" ref="L289:L297" si="196">K289/C289*100</f>
        <v>0.83333333333333337</v>
      </c>
      <c r="M289" s="9">
        <f t="shared" ref="M289:M297" si="197">L289*10000</f>
        <v>8333.3333333333339</v>
      </c>
      <c r="N289" s="25">
        <f t="shared" ref="N289:N297" si="198">(NORMSINV(1-M289/1000000))+1.5</f>
        <v>3.8939797998185104</v>
      </c>
      <c r="O289" s="72"/>
    </row>
    <row r="290" spans="1:15" hidden="1" x14ac:dyDescent="0.25">
      <c r="A290" s="141"/>
      <c r="B290" s="64" t="s">
        <v>255</v>
      </c>
      <c r="C290" s="1">
        <f>80*8</f>
        <v>640</v>
      </c>
      <c r="D290" s="62">
        <f t="shared" si="191"/>
        <v>0</v>
      </c>
      <c r="E290" s="1">
        <v>0</v>
      </c>
      <c r="F290" s="2">
        <f t="shared" si="192"/>
        <v>0</v>
      </c>
      <c r="G290" s="1">
        <v>0</v>
      </c>
      <c r="H290" s="2">
        <f t="shared" si="193"/>
        <v>1.09375</v>
      </c>
      <c r="I290" s="1">
        <v>7</v>
      </c>
      <c r="J290" s="2">
        <f t="shared" si="194"/>
        <v>0.328125</v>
      </c>
      <c r="K290" s="1">
        <f t="shared" si="195"/>
        <v>7</v>
      </c>
      <c r="L290" s="3">
        <f t="shared" si="196"/>
        <v>1.09375</v>
      </c>
      <c r="M290" s="9">
        <f t="shared" si="197"/>
        <v>10937.5</v>
      </c>
      <c r="N290" s="25">
        <f t="shared" si="198"/>
        <v>3.7925313613713709</v>
      </c>
      <c r="O290" s="72"/>
    </row>
    <row r="291" spans="1:15" hidden="1" x14ac:dyDescent="0.25">
      <c r="A291" s="141"/>
      <c r="B291" s="64" t="s">
        <v>261</v>
      </c>
      <c r="C291" s="1">
        <f>23*8</f>
        <v>184</v>
      </c>
      <c r="D291" s="62">
        <f t="shared" si="191"/>
        <v>0</v>
      </c>
      <c r="E291" s="1">
        <v>0</v>
      </c>
      <c r="F291" s="2">
        <f t="shared" si="192"/>
        <v>0</v>
      </c>
      <c r="G291" s="1">
        <v>0</v>
      </c>
      <c r="H291" s="2">
        <f t="shared" si="193"/>
        <v>1.6304347826086956</v>
      </c>
      <c r="I291" s="1">
        <v>3</v>
      </c>
      <c r="J291" s="2">
        <f t="shared" si="194"/>
        <v>0.48913043478260865</v>
      </c>
      <c r="K291" s="1">
        <f t="shared" si="195"/>
        <v>3</v>
      </c>
      <c r="L291" s="3">
        <f t="shared" si="196"/>
        <v>1.6304347826086956</v>
      </c>
      <c r="M291" s="9">
        <f t="shared" si="197"/>
        <v>16304.347826086956</v>
      </c>
      <c r="N291" s="25">
        <f t="shared" si="198"/>
        <v>3.6368684146413366</v>
      </c>
      <c r="O291" s="72"/>
    </row>
    <row r="292" spans="1:15" hidden="1" x14ac:dyDescent="0.25">
      <c r="A292" s="141"/>
      <c r="B292" s="64" t="s">
        <v>241</v>
      </c>
      <c r="C292" s="1">
        <f>74*8</f>
        <v>592</v>
      </c>
      <c r="D292" s="62">
        <f t="shared" si="191"/>
        <v>0</v>
      </c>
      <c r="E292" s="1">
        <v>0</v>
      </c>
      <c r="F292" s="2">
        <f t="shared" si="192"/>
        <v>0</v>
      </c>
      <c r="G292" s="1">
        <v>0</v>
      </c>
      <c r="H292" s="2">
        <f t="shared" si="193"/>
        <v>1.3513513513513513</v>
      </c>
      <c r="I292" s="1">
        <v>8</v>
      </c>
      <c r="J292" s="2">
        <f t="shared" si="194"/>
        <v>0.40540540540540537</v>
      </c>
      <c r="K292" s="1">
        <f t="shared" si="195"/>
        <v>8</v>
      </c>
      <c r="L292" s="3">
        <f t="shared" si="196"/>
        <v>1.3513513513513513</v>
      </c>
      <c r="M292" s="9">
        <f t="shared" si="197"/>
        <v>13513.513513513513</v>
      </c>
      <c r="N292" s="25">
        <f t="shared" si="198"/>
        <v>3.7111272410853289</v>
      </c>
      <c r="O292" s="72"/>
    </row>
    <row r="293" spans="1:15" hidden="1" x14ac:dyDescent="0.25">
      <c r="A293" s="141"/>
      <c r="B293" s="64" t="s">
        <v>262</v>
      </c>
      <c r="C293" s="1">
        <f>9*8</f>
        <v>72</v>
      </c>
      <c r="D293" s="62">
        <f>E293/C293*100</f>
        <v>0</v>
      </c>
      <c r="E293" s="1">
        <v>0</v>
      </c>
      <c r="F293" s="2">
        <f>+G293/C293*100</f>
        <v>0</v>
      </c>
      <c r="G293" s="1">
        <v>0</v>
      </c>
      <c r="H293" s="2">
        <f>+I293/C293*100</f>
        <v>1.3888888888888888</v>
      </c>
      <c r="I293" s="1">
        <v>1</v>
      </c>
      <c r="J293" s="2">
        <f>(1*D293)+(0.65*F293)+(0.3*H293)</f>
        <v>0.41666666666666663</v>
      </c>
      <c r="K293" s="1">
        <f>+E293+G293+I293</f>
        <v>1</v>
      </c>
      <c r="L293" s="3">
        <f>K293/C293*100</f>
        <v>1.3888888888888888</v>
      </c>
      <c r="M293" s="9">
        <f>L293*10000</f>
        <v>13888.888888888889</v>
      </c>
      <c r="N293" s="25">
        <f>(NORMSINV(1-M293/1000000))+1.5</f>
        <v>3.7004105812100336</v>
      </c>
      <c r="O293" s="72"/>
    </row>
    <row r="294" spans="1:15" hidden="1" x14ac:dyDescent="0.25">
      <c r="A294" s="141"/>
      <c r="B294" s="64" t="s">
        <v>239</v>
      </c>
      <c r="C294" s="1">
        <f>16*8</f>
        <v>128</v>
      </c>
      <c r="D294" s="62">
        <f t="shared" si="191"/>
        <v>0</v>
      </c>
      <c r="E294" s="1">
        <v>0</v>
      </c>
      <c r="F294" s="2">
        <f t="shared" si="192"/>
        <v>0</v>
      </c>
      <c r="G294" s="1">
        <v>0</v>
      </c>
      <c r="H294" s="2">
        <f t="shared" si="193"/>
        <v>1.5625</v>
      </c>
      <c r="I294" s="1">
        <v>2</v>
      </c>
      <c r="J294" s="2">
        <f t="shared" si="194"/>
        <v>0.46875</v>
      </c>
      <c r="K294" s="1">
        <f t="shared" si="195"/>
        <v>2</v>
      </c>
      <c r="L294" s="3">
        <f t="shared" si="196"/>
        <v>1.5625</v>
      </c>
      <c r="M294" s="9">
        <f t="shared" si="197"/>
        <v>15625</v>
      </c>
      <c r="N294" s="25">
        <f t="shared" si="198"/>
        <v>3.6538746940614555</v>
      </c>
      <c r="O294" s="72"/>
    </row>
    <row r="295" spans="1:15" hidden="1" x14ac:dyDescent="0.25">
      <c r="A295" s="141"/>
      <c r="B295" s="64" t="s">
        <v>260</v>
      </c>
      <c r="C295" s="1">
        <f>91*8</f>
        <v>728</v>
      </c>
      <c r="D295" s="62">
        <f>E295/C295*100</f>
        <v>0</v>
      </c>
      <c r="E295" s="1">
        <v>0</v>
      </c>
      <c r="F295" s="2">
        <f>+G295/C295*100</f>
        <v>0</v>
      </c>
      <c r="G295" s="1">
        <v>0</v>
      </c>
      <c r="H295" s="2">
        <f>+I295/C295*100</f>
        <v>1.2362637362637363</v>
      </c>
      <c r="I295" s="1">
        <v>9</v>
      </c>
      <c r="J295" s="2">
        <f>(1*D295)+(0.65*F295)+(0.3*H295)</f>
        <v>0.37087912087912089</v>
      </c>
      <c r="K295" s="1">
        <f>+E295+G295+I295</f>
        <v>9</v>
      </c>
      <c r="L295" s="3">
        <f>K295/C295*100</f>
        <v>1.2362637362637363</v>
      </c>
      <c r="M295" s="9">
        <f>L295*10000</f>
        <v>12362.637362637362</v>
      </c>
      <c r="N295" s="25">
        <f>(NORMSINV(1-M295/1000000))+1.5</f>
        <v>3.7456681029939811</v>
      </c>
      <c r="O295" s="72"/>
    </row>
    <row r="296" spans="1:15" hidden="1" x14ac:dyDescent="0.25">
      <c r="A296" s="141"/>
      <c r="B296" s="64" t="s">
        <v>263</v>
      </c>
      <c r="C296" s="1">
        <f>30*8</f>
        <v>240</v>
      </c>
      <c r="D296" s="62">
        <f t="shared" si="191"/>
        <v>0</v>
      </c>
      <c r="E296" s="1">
        <v>0</v>
      </c>
      <c r="F296" s="2">
        <f t="shared" si="192"/>
        <v>0</v>
      </c>
      <c r="G296" s="1">
        <v>0</v>
      </c>
      <c r="H296" s="2">
        <f t="shared" si="193"/>
        <v>3.3333333333333335</v>
      </c>
      <c r="I296" s="1">
        <v>8</v>
      </c>
      <c r="J296" s="2">
        <f t="shared" si="194"/>
        <v>1</v>
      </c>
      <c r="K296" s="1">
        <f t="shared" si="195"/>
        <v>8</v>
      </c>
      <c r="L296" s="3">
        <f t="shared" si="196"/>
        <v>3.3333333333333335</v>
      </c>
      <c r="M296" s="9">
        <f t="shared" si="197"/>
        <v>33333.333333333336</v>
      </c>
      <c r="N296" s="25">
        <f t="shared" si="198"/>
        <v>3.3339146358159142</v>
      </c>
      <c r="O296" s="72"/>
    </row>
    <row r="297" spans="1:15" ht="15.75" hidden="1" thickBot="1" x14ac:dyDescent="0.3">
      <c r="A297" s="143"/>
      <c r="B297" s="65" t="s">
        <v>18</v>
      </c>
      <c r="C297" s="10">
        <f>SUM(C289:C296)</f>
        <v>3064</v>
      </c>
      <c r="D297" s="11">
        <f t="shared" si="191"/>
        <v>0</v>
      </c>
      <c r="E297" s="10">
        <f>SUM(E289:E296)</f>
        <v>0</v>
      </c>
      <c r="F297" s="11">
        <f t="shared" si="192"/>
        <v>0</v>
      </c>
      <c r="G297" s="10">
        <f>SUM(G289:G296)</f>
        <v>0</v>
      </c>
      <c r="H297" s="73">
        <f t="shared" si="193"/>
        <v>1.370757180156658</v>
      </c>
      <c r="I297" s="10">
        <f>SUM(I289:I296)</f>
        <v>42</v>
      </c>
      <c r="J297" s="11">
        <f t="shared" si="194"/>
        <v>0.41122715404699739</v>
      </c>
      <c r="K297" s="10">
        <f>SUM(K289:K296)</f>
        <v>42</v>
      </c>
      <c r="L297" s="12">
        <f t="shared" si="196"/>
        <v>1.370757180156658</v>
      </c>
      <c r="M297" s="15">
        <f t="shared" si="197"/>
        <v>13707.571801566581</v>
      </c>
      <c r="N297" s="13">
        <f t="shared" si="198"/>
        <v>3.7055554168017353</v>
      </c>
      <c r="O297" s="14"/>
    </row>
    <row r="298" spans="1:15" hidden="1" x14ac:dyDescent="0.25">
      <c r="A298" s="141" t="s">
        <v>265</v>
      </c>
      <c r="B298" s="64" t="s">
        <v>255</v>
      </c>
      <c r="C298" s="1">
        <f>71*8</f>
        <v>568</v>
      </c>
      <c r="D298" s="62">
        <f t="shared" ref="D298:D304" si="199">E298/C298*100</f>
        <v>0</v>
      </c>
      <c r="E298" s="1">
        <v>0</v>
      </c>
      <c r="F298" s="2">
        <f t="shared" ref="F298:F304" si="200">+G298/C298*100</f>
        <v>0</v>
      </c>
      <c r="G298" s="1">
        <v>0</v>
      </c>
      <c r="H298" s="2">
        <f t="shared" ref="H298:H304" si="201">+I298/C298*100</f>
        <v>0.88028169014084512</v>
      </c>
      <c r="I298" s="1">
        <v>5</v>
      </c>
      <c r="J298" s="2">
        <f t="shared" ref="J298:J304" si="202">(1*D298)+(0.65*F298)+(0.3*H298)</f>
        <v>0.2640845070422535</v>
      </c>
      <c r="K298" s="1">
        <f t="shared" ref="K298:K303" si="203">+E298+G298+I298</f>
        <v>5</v>
      </c>
      <c r="L298" s="3">
        <f t="shared" ref="L298:L304" si="204">K298/C298*100</f>
        <v>0.88028169014084512</v>
      </c>
      <c r="M298" s="9">
        <f t="shared" ref="M298:M304" si="205">L298*10000</f>
        <v>8802.8169014084506</v>
      </c>
      <c r="N298" s="25">
        <f t="shared" ref="N298:N304" si="206">(NORMSINV(1-M298/1000000))+1.5</f>
        <v>3.8738094447203117</v>
      </c>
      <c r="O298" s="72"/>
    </row>
    <row r="299" spans="1:15" hidden="1" x14ac:dyDescent="0.25">
      <c r="A299" s="141"/>
      <c r="B299" s="64" t="s">
        <v>261</v>
      </c>
      <c r="C299" s="1">
        <f>55*8</f>
        <v>440</v>
      </c>
      <c r="D299" s="62">
        <f t="shared" si="199"/>
        <v>0</v>
      </c>
      <c r="E299" s="1">
        <v>0</v>
      </c>
      <c r="F299" s="2">
        <f t="shared" si="200"/>
        <v>0</v>
      </c>
      <c r="G299" s="1">
        <v>0</v>
      </c>
      <c r="H299" s="2">
        <f t="shared" si="201"/>
        <v>1.5909090909090908</v>
      </c>
      <c r="I299" s="1">
        <v>7</v>
      </c>
      <c r="J299" s="2">
        <f t="shared" si="202"/>
        <v>0.47727272727272724</v>
      </c>
      <c r="K299" s="1">
        <f t="shared" si="203"/>
        <v>7</v>
      </c>
      <c r="L299" s="3">
        <f t="shared" si="204"/>
        <v>1.5909090909090908</v>
      </c>
      <c r="M299" s="9">
        <f t="shared" si="205"/>
        <v>15909.090909090908</v>
      </c>
      <c r="N299" s="25">
        <f t="shared" si="206"/>
        <v>3.6466873338052612</v>
      </c>
      <c r="O299" s="72"/>
    </row>
    <row r="300" spans="1:15" hidden="1" x14ac:dyDescent="0.25">
      <c r="A300" s="141"/>
      <c r="B300" s="64" t="s">
        <v>266</v>
      </c>
      <c r="C300" s="1">
        <f>24*8</f>
        <v>192</v>
      </c>
      <c r="D300" s="62">
        <f t="shared" si="199"/>
        <v>0</v>
      </c>
      <c r="E300" s="1">
        <v>0</v>
      </c>
      <c r="F300" s="2">
        <f t="shared" si="200"/>
        <v>0</v>
      </c>
      <c r="G300" s="1">
        <v>0</v>
      </c>
      <c r="H300" s="2">
        <f t="shared" si="201"/>
        <v>1.5625</v>
      </c>
      <c r="I300" s="1">
        <v>3</v>
      </c>
      <c r="J300" s="2">
        <f t="shared" si="202"/>
        <v>0.46875</v>
      </c>
      <c r="K300" s="1">
        <f t="shared" si="203"/>
        <v>3</v>
      </c>
      <c r="L300" s="3">
        <f t="shared" si="204"/>
        <v>1.5625</v>
      </c>
      <c r="M300" s="9">
        <f t="shared" si="205"/>
        <v>15625</v>
      </c>
      <c r="N300" s="25">
        <f t="shared" si="206"/>
        <v>3.6538746940614555</v>
      </c>
      <c r="O300" s="72"/>
    </row>
    <row r="301" spans="1:15" ht="30" hidden="1" x14ac:dyDescent="0.25">
      <c r="A301" s="141"/>
      <c r="B301" s="64" t="s">
        <v>262</v>
      </c>
      <c r="C301" s="1">
        <f>111*8</f>
        <v>888</v>
      </c>
      <c r="D301" s="62">
        <f t="shared" si="199"/>
        <v>0</v>
      </c>
      <c r="E301" s="1">
        <v>0</v>
      </c>
      <c r="F301" s="2">
        <f t="shared" si="200"/>
        <v>0</v>
      </c>
      <c r="G301" s="1">
        <v>0</v>
      </c>
      <c r="H301" s="2">
        <f t="shared" si="201"/>
        <v>7.2072072072072073</v>
      </c>
      <c r="I301" s="1">
        <v>64</v>
      </c>
      <c r="J301" s="2">
        <f t="shared" si="202"/>
        <v>2.1621621621621623</v>
      </c>
      <c r="K301" s="1">
        <f t="shared" si="203"/>
        <v>64</v>
      </c>
      <c r="L301" s="3">
        <f t="shared" si="204"/>
        <v>7.2072072072072073</v>
      </c>
      <c r="M301" s="9">
        <f t="shared" si="205"/>
        <v>72072.072072072071</v>
      </c>
      <c r="N301" s="25">
        <f t="shared" si="206"/>
        <v>2.9605311820132307</v>
      </c>
      <c r="O301" s="72" t="s">
        <v>269</v>
      </c>
    </row>
    <row r="302" spans="1:15" ht="30" hidden="1" x14ac:dyDescent="0.25">
      <c r="A302" s="141"/>
      <c r="B302" s="64" t="s">
        <v>260</v>
      </c>
      <c r="C302" s="1">
        <f>125*8</f>
        <v>1000</v>
      </c>
      <c r="D302" s="62">
        <f t="shared" si="199"/>
        <v>0</v>
      </c>
      <c r="E302" s="1">
        <v>0</v>
      </c>
      <c r="F302" s="2">
        <f t="shared" si="200"/>
        <v>0</v>
      </c>
      <c r="G302" s="1">
        <v>0</v>
      </c>
      <c r="H302" s="2">
        <f t="shared" si="201"/>
        <v>6.7</v>
      </c>
      <c r="I302" s="1">
        <v>67</v>
      </c>
      <c r="J302" s="2">
        <f t="shared" si="202"/>
        <v>2.0099999999999998</v>
      </c>
      <c r="K302" s="1">
        <f t="shared" si="203"/>
        <v>67</v>
      </c>
      <c r="L302" s="3">
        <f t="shared" si="204"/>
        <v>6.7</v>
      </c>
      <c r="M302" s="9">
        <f t="shared" si="205"/>
        <v>67000</v>
      </c>
      <c r="N302" s="25">
        <f t="shared" si="206"/>
        <v>2.9985130678799758</v>
      </c>
      <c r="O302" s="72" t="s">
        <v>270</v>
      </c>
    </row>
    <row r="303" spans="1:15" hidden="1" x14ac:dyDescent="0.25">
      <c r="A303" s="141"/>
      <c r="B303" s="64" t="s">
        <v>267</v>
      </c>
      <c r="C303" s="1">
        <f>20*8</f>
        <v>160</v>
      </c>
      <c r="D303" s="62">
        <f t="shared" si="199"/>
        <v>0</v>
      </c>
      <c r="E303" s="1">
        <v>0</v>
      </c>
      <c r="F303" s="2">
        <f t="shared" si="200"/>
        <v>0</v>
      </c>
      <c r="G303" s="1">
        <v>0</v>
      </c>
      <c r="H303" s="2">
        <f t="shared" si="201"/>
        <v>11.25</v>
      </c>
      <c r="I303" s="1">
        <v>18</v>
      </c>
      <c r="J303" s="2">
        <f t="shared" si="202"/>
        <v>3.375</v>
      </c>
      <c r="K303" s="1">
        <f t="shared" si="203"/>
        <v>18</v>
      </c>
      <c r="L303" s="3">
        <f t="shared" si="204"/>
        <v>11.25</v>
      </c>
      <c r="M303" s="9">
        <f t="shared" si="205"/>
        <v>112500</v>
      </c>
      <c r="N303" s="25">
        <f t="shared" si="206"/>
        <v>2.713339622488518</v>
      </c>
      <c r="O303" s="72" t="s">
        <v>268</v>
      </c>
    </row>
    <row r="304" spans="1:15" ht="15.75" hidden="1" thickBot="1" x14ac:dyDescent="0.3">
      <c r="A304" s="143"/>
      <c r="B304" s="65" t="s">
        <v>18</v>
      </c>
      <c r="C304" s="10">
        <f>SUM(C298:C303)</f>
        <v>3248</v>
      </c>
      <c r="D304" s="11">
        <f t="shared" si="199"/>
        <v>0</v>
      </c>
      <c r="E304" s="10">
        <f>SUM(E298:E303)</f>
        <v>0</v>
      </c>
      <c r="F304" s="11">
        <f t="shared" si="200"/>
        <v>0</v>
      </c>
      <c r="G304" s="10">
        <f>SUM(G298:G303)</f>
        <v>0</v>
      </c>
      <c r="H304" s="73">
        <f t="shared" si="201"/>
        <v>5.0492610837438425</v>
      </c>
      <c r="I304" s="10">
        <f>SUM(I298:I303)</f>
        <v>164</v>
      </c>
      <c r="J304" s="11">
        <f t="shared" si="202"/>
        <v>1.5147783251231528</v>
      </c>
      <c r="K304" s="10">
        <f>SUM(K298:K303)</f>
        <v>164</v>
      </c>
      <c r="L304" s="12">
        <f t="shared" si="204"/>
        <v>5.0492610837438425</v>
      </c>
      <c r="M304" s="15">
        <f t="shared" si="205"/>
        <v>50492.610837438428</v>
      </c>
      <c r="N304" s="13">
        <f t="shared" si="206"/>
        <v>3.1400959341682313</v>
      </c>
      <c r="O304" s="14"/>
    </row>
    <row r="305" spans="1:15" hidden="1" x14ac:dyDescent="0.25">
      <c r="A305" s="141" t="s">
        <v>271</v>
      </c>
      <c r="B305" s="64" t="s">
        <v>255</v>
      </c>
      <c r="C305" s="1">
        <f>73*8</f>
        <v>584</v>
      </c>
      <c r="D305" s="62">
        <f t="shared" ref="D305:D310" si="207">E305/C305*100</f>
        <v>0</v>
      </c>
      <c r="E305" s="1">
        <v>0</v>
      </c>
      <c r="F305" s="2">
        <f t="shared" ref="F305:F310" si="208">+G305/C305*100</f>
        <v>0</v>
      </c>
      <c r="G305" s="1">
        <v>0</v>
      </c>
      <c r="H305" s="2">
        <f t="shared" ref="H305:H310" si="209">+I305/C305*100</f>
        <v>0.68493150684931503</v>
      </c>
      <c r="I305" s="1">
        <v>4</v>
      </c>
      <c r="J305" s="2">
        <f t="shared" ref="J305:J310" si="210">(1*D305)+(0.65*F305)+(0.3*H305)</f>
        <v>0.20547945205479451</v>
      </c>
      <c r="K305" s="1">
        <f>+E305+G305+I305</f>
        <v>4</v>
      </c>
      <c r="L305" s="3">
        <f t="shared" ref="L305:L310" si="211">K305/C305*100</f>
        <v>0.68493150684931503</v>
      </c>
      <c r="M305" s="9">
        <f t="shared" ref="M305:M310" si="212">L305*10000</f>
        <v>6849.3150684931506</v>
      </c>
      <c r="N305" s="25">
        <f t="shared" ref="N305:N310" si="213">(NORMSINV(1-M305/1000000))+1.5</f>
        <v>3.9650704846791092</v>
      </c>
      <c r="O305" s="72"/>
    </row>
    <row r="306" spans="1:15" hidden="1" x14ac:dyDescent="0.25">
      <c r="A306" s="141"/>
      <c r="B306" s="64" t="s">
        <v>266</v>
      </c>
      <c r="C306" s="1">
        <f>54*8</f>
        <v>432</v>
      </c>
      <c r="D306" s="62">
        <f t="shared" si="207"/>
        <v>0</v>
      </c>
      <c r="E306" s="1">
        <v>0</v>
      </c>
      <c r="F306" s="2">
        <f t="shared" si="208"/>
        <v>0</v>
      </c>
      <c r="G306" s="1">
        <v>0</v>
      </c>
      <c r="H306" s="2">
        <f t="shared" si="209"/>
        <v>1.1574074074074074</v>
      </c>
      <c r="I306" s="1">
        <v>5</v>
      </c>
      <c r="J306" s="2">
        <f t="shared" si="210"/>
        <v>0.34722222222222221</v>
      </c>
      <c r="K306" s="1">
        <f>+E306+G306+I306</f>
        <v>5</v>
      </c>
      <c r="L306" s="3">
        <f t="shared" si="211"/>
        <v>1.1574074074074074</v>
      </c>
      <c r="M306" s="9">
        <f t="shared" si="212"/>
        <v>11574.074074074075</v>
      </c>
      <c r="N306" s="25">
        <f t="shared" si="213"/>
        <v>3.7709806698803754</v>
      </c>
      <c r="O306" s="72"/>
    </row>
    <row r="307" spans="1:15" hidden="1" x14ac:dyDescent="0.25">
      <c r="A307" s="141"/>
      <c r="B307" s="64" t="s">
        <v>262</v>
      </c>
      <c r="C307" s="1">
        <f>98*8</f>
        <v>784</v>
      </c>
      <c r="D307" s="62">
        <f t="shared" si="207"/>
        <v>0</v>
      </c>
      <c r="E307" s="1">
        <v>0</v>
      </c>
      <c r="F307" s="2">
        <f t="shared" si="208"/>
        <v>0</v>
      </c>
      <c r="G307" s="1">
        <v>0</v>
      </c>
      <c r="H307" s="2">
        <f t="shared" si="209"/>
        <v>1.6581632653061225</v>
      </c>
      <c r="I307" s="1">
        <v>13</v>
      </c>
      <c r="J307" s="2">
        <f t="shared" si="210"/>
        <v>0.4974489795918367</v>
      </c>
      <c r="K307" s="1">
        <f>+E307+G307+I307</f>
        <v>13</v>
      </c>
      <c r="L307" s="3">
        <f t="shared" si="211"/>
        <v>1.6581632653061225</v>
      </c>
      <c r="M307" s="9">
        <f t="shared" si="212"/>
        <v>16581.632653061224</v>
      </c>
      <c r="N307" s="25">
        <f t="shared" si="213"/>
        <v>3.6301011271220536</v>
      </c>
      <c r="O307" s="72"/>
    </row>
    <row r="308" spans="1:15" hidden="1" x14ac:dyDescent="0.25">
      <c r="A308" s="141"/>
      <c r="B308" s="64" t="s">
        <v>272</v>
      </c>
      <c r="C308" s="1">
        <f>86*8</f>
        <v>688</v>
      </c>
      <c r="D308" s="62">
        <f t="shared" si="207"/>
        <v>0</v>
      </c>
      <c r="E308" s="1">
        <v>0</v>
      </c>
      <c r="F308" s="2">
        <f t="shared" si="208"/>
        <v>0</v>
      </c>
      <c r="G308" s="1">
        <v>0</v>
      </c>
      <c r="H308" s="2">
        <f t="shared" si="209"/>
        <v>0.87209302325581395</v>
      </c>
      <c r="I308" s="1">
        <v>6</v>
      </c>
      <c r="J308" s="2">
        <f t="shared" si="210"/>
        <v>0.26162790697674415</v>
      </c>
      <c r="K308" s="1">
        <f>+E308+G308+I308</f>
        <v>6</v>
      </c>
      <c r="L308" s="3">
        <f t="shared" si="211"/>
        <v>0.87209302325581395</v>
      </c>
      <c r="M308" s="9">
        <f t="shared" si="212"/>
        <v>8720.9302325581393</v>
      </c>
      <c r="N308" s="25">
        <f t="shared" si="213"/>
        <v>3.8772584917652404</v>
      </c>
      <c r="O308" s="72"/>
    </row>
    <row r="309" spans="1:15" hidden="1" x14ac:dyDescent="0.25">
      <c r="A309" s="141"/>
      <c r="B309" s="64" t="s">
        <v>273</v>
      </c>
      <c r="C309" s="1">
        <f>22*8</f>
        <v>176</v>
      </c>
      <c r="D309" s="62">
        <f t="shared" si="207"/>
        <v>0</v>
      </c>
      <c r="E309" s="1">
        <v>0</v>
      </c>
      <c r="F309" s="2">
        <f t="shared" si="208"/>
        <v>0</v>
      </c>
      <c r="G309" s="1">
        <v>0</v>
      </c>
      <c r="H309" s="2">
        <f t="shared" si="209"/>
        <v>0.56818181818181823</v>
      </c>
      <c r="I309" s="1">
        <v>1</v>
      </c>
      <c r="J309" s="2">
        <f t="shared" si="210"/>
        <v>0.17045454545454547</v>
      </c>
      <c r="K309" s="1">
        <f>+E309+G309+I309</f>
        <v>1</v>
      </c>
      <c r="L309" s="3">
        <f t="shared" si="211"/>
        <v>0.56818181818181823</v>
      </c>
      <c r="M309" s="9">
        <f t="shared" si="212"/>
        <v>5681.818181818182</v>
      </c>
      <c r="N309" s="25">
        <f t="shared" si="213"/>
        <v>4.031313090899447</v>
      </c>
      <c r="O309" s="72"/>
    </row>
    <row r="310" spans="1:15" ht="15.75" hidden="1" thickBot="1" x14ac:dyDescent="0.3">
      <c r="A310" s="143"/>
      <c r="B310" s="65" t="s">
        <v>18</v>
      </c>
      <c r="C310" s="10">
        <f>SUM(C305:C309)</f>
        <v>2664</v>
      </c>
      <c r="D310" s="11">
        <f t="shared" si="207"/>
        <v>0</v>
      </c>
      <c r="E310" s="10">
        <f>SUM(E305:E309)</f>
        <v>0</v>
      </c>
      <c r="F310" s="11">
        <f t="shared" si="208"/>
        <v>0</v>
      </c>
      <c r="G310" s="10">
        <f>SUM(G305:G309)</f>
        <v>0</v>
      </c>
      <c r="H310" s="73">
        <f t="shared" si="209"/>
        <v>1.0885885885885884</v>
      </c>
      <c r="I310" s="10">
        <f>SUM(I305:I309)</f>
        <v>29</v>
      </c>
      <c r="J310" s="11">
        <f t="shared" si="210"/>
        <v>0.32657657657657652</v>
      </c>
      <c r="K310" s="10">
        <f>SUM(K305:K309)</f>
        <v>29</v>
      </c>
      <c r="L310" s="12">
        <f t="shared" si="211"/>
        <v>1.0885885885885884</v>
      </c>
      <c r="M310" s="15">
        <f t="shared" si="212"/>
        <v>10885.885885885884</v>
      </c>
      <c r="N310" s="13">
        <f t="shared" si="213"/>
        <v>3.7943261469717737</v>
      </c>
      <c r="O310" s="14"/>
    </row>
    <row r="311" spans="1:15" ht="15.75" hidden="1" customHeight="1" x14ac:dyDescent="0.25">
      <c r="A311" s="141" t="s">
        <v>274</v>
      </c>
      <c r="B311" s="64" t="s">
        <v>255</v>
      </c>
      <c r="C311" s="1">
        <f>60*8</f>
        <v>480</v>
      </c>
      <c r="D311" s="62">
        <f t="shared" ref="D311:D316" si="214">E311/C311*100</f>
        <v>0</v>
      </c>
      <c r="E311" s="1">
        <v>0</v>
      </c>
      <c r="F311" s="2">
        <f t="shared" ref="F311:F316" si="215">+G311/C311*100</f>
        <v>0</v>
      </c>
      <c r="G311" s="1">
        <v>0</v>
      </c>
      <c r="H311" s="2">
        <f t="shared" ref="H311:H316" si="216">+I311/C311*100</f>
        <v>1.0416666666666665</v>
      </c>
      <c r="I311" s="1">
        <v>5</v>
      </c>
      <c r="J311" s="2">
        <f t="shared" ref="J311:J316" si="217">(1*D311)+(0.65*F311)+(0.3*H311)</f>
        <v>0.31249999999999994</v>
      </c>
      <c r="K311" s="1">
        <f>+E311+G311+I311</f>
        <v>5</v>
      </c>
      <c r="L311" s="3">
        <f t="shared" ref="L311:L316" si="218">K311/C311*100</f>
        <v>1.0416666666666665</v>
      </c>
      <c r="M311" s="9">
        <f t="shared" ref="M311:M316" si="219">L311*10000</f>
        <v>10416.666666666666</v>
      </c>
      <c r="N311" s="25">
        <f t="shared" ref="N311:N316" si="220">(NORMSINV(1-M311/1000000))+1.5</f>
        <v>3.8109913382574203</v>
      </c>
      <c r="O311" s="72"/>
    </row>
    <row r="312" spans="1:15" hidden="1" x14ac:dyDescent="0.25">
      <c r="A312" s="141"/>
      <c r="B312" s="64" t="s">
        <v>276</v>
      </c>
      <c r="C312" s="1">
        <f>74*8</f>
        <v>592</v>
      </c>
      <c r="D312" s="62">
        <f t="shared" si="214"/>
        <v>0</v>
      </c>
      <c r="E312" s="1">
        <v>0</v>
      </c>
      <c r="F312" s="2">
        <f t="shared" si="215"/>
        <v>0</v>
      </c>
      <c r="G312" s="1">
        <v>0</v>
      </c>
      <c r="H312" s="2">
        <f t="shared" si="216"/>
        <v>1.1824324324324325</v>
      </c>
      <c r="I312" s="1">
        <v>7</v>
      </c>
      <c r="J312" s="2">
        <f t="shared" si="217"/>
        <v>0.35472972972972971</v>
      </c>
      <c r="K312" s="1">
        <f>+E312+G312+I312</f>
        <v>7</v>
      </c>
      <c r="L312" s="3">
        <f t="shared" si="218"/>
        <v>1.1824324324324325</v>
      </c>
      <c r="M312" s="9">
        <f t="shared" si="219"/>
        <v>11824.324324324325</v>
      </c>
      <c r="N312" s="25">
        <f t="shared" si="220"/>
        <v>3.7627898216491396</v>
      </c>
      <c r="O312" s="72"/>
    </row>
    <row r="313" spans="1:15" hidden="1" x14ac:dyDescent="0.25">
      <c r="A313" s="141"/>
      <c r="B313" s="64" t="s">
        <v>277</v>
      </c>
      <c r="C313" s="1">
        <f>30*8</f>
        <v>240</v>
      </c>
      <c r="D313" s="62">
        <f t="shared" si="214"/>
        <v>0</v>
      </c>
      <c r="E313" s="1">
        <v>0</v>
      </c>
      <c r="F313" s="2">
        <f t="shared" si="215"/>
        <v>0</v>
      </c>
      <c r="G313" s="1">
        <v>0</v>
      </c>
      <c r="H313" s="2">
        <f t="shared" si="216"/>
        <v>2.9166666666666665</v>
      </c>
      <c r="I313" s="1">
        <v>7</v>
      </c>
      <c r="J313" s="2">
        <f t="shared" si="217"/>
        <v>0.87499999999999989</v>
      </c>
      <c r="K313" s="1">
        <f>+E313+G313+I313</f>
        <v>7</v>
      </c>
      <c r="L313" s="3">
        <f t="shared" si="218"/>
        <v>2.9166666666666665</v>
      </c>
      <c r="M313" s="9">
        <f t="shared" si="219"/>
        <v>29166.666666666664</v>
      </c>
      <c r="N313" s="25">
        <f t="shared" si="220"/>
        <v>3.3931845346736642</v>
      </c>
      <c r="O313" s="72"/>
    </row>
    <row r="314" spans="1:15" hidden="1" x14ac:dyDescent="0.25">
      <c r="A314" s="141"/>
      <c r="B314" s="64" t="s">
        <v>272</v>
      </c>
      <c r="C314" s="1">
        <f>66*8</f>
        <v>528</v>
      </c>
      <c r="D314" s="62">
        <f t="shared" si="214"/>
        <v>0</v>
      </c>
      <c r="E314" s="1">
        <v>0</v>
      </c>
      <c r="F314" s="2">
        <f t="shared" si="215"/>
        <v>0</v>
      </c>
      <c r="G314" s="1">
        <v>0</v>
      </c>
      <c r="H314" s="2">
        <f t="shared" si="216"/>
        <v>1.5151515151515151</v>
      </c>
      <c r="I314" s="1">
        <v>8</v>
      </c>
      <c r="J314" s="2">
        <f t="shared" si="217"/>
        <v>0.45454545454545453</v>
      </c>
      <c r="K314" s="1">
        <f>+E314+G314+I314</f>
        <v>8</v>
      </c>
      <c r="L314" s="3">
        <f t="shared" si="218"/>
        <v>1.5151515151515151</v>
      </c>
      <c r="M314" s="9">
        <f t="shared" si="219"/>
        <v>15151.515151515152</v>
      </c>
      <c r="N314" s="25">
        <f t="shared" si="220"/>
        <v>3.666106752892329</v>
      </c>
      <c r="O314" s="72"/>
    </row>
    <row r="315" spans="1:15" hidden="1" x14ac:dyDescent="0.25">
      <c r="A315" s="141"/>
      <c r="B315" s="64" t="s">
        <v>273</v>
      </c>
      <c r="C315" s="1">
        <f>56*8</f>
        <v>448</v>
      </c>
      <c r="D315" s="62">
        <f t="shared" si="214"/>
        <v>0</v>
      </c>
      <c r="E315" s="1">
        <v>0</v>
      </c>
      <c r="F315" s="2">
        <f t="shared" si="215"/>
        <v>0</v>
      </c>
      <c r="G315" s="1">
        <v>0</v>
      </c>
      <c r="H315" s="2">
        <f t="shared" si="216"/>
        <v>2.0089285714285716</v>
      </c>
      <c r="I315" s="1">
        <v>9</v>
      </c>
      <c r="J315" s="2">
        <f t="shared" si="217"/>
        <v>0.60267857142857151</v>
      </c>
      <c r="K315" s="1">
        <f>+E315+G315+I315</f>
        <v>9</v>
      </c>
      <c r="L315" s="3">
        <f t="shared" si="218"/>
        <v>2.0089285714285716</v>
      </c>
      <c r="M315" s="9">
        <f t="shared" si="219"/>
        <v>20089.285714285717</v>
      </c>
      <c r="N315" s="25">
        <f t="shared" si="220"/>
        <v>3.5519083375490434</v>
      </c>
      <c r="O315" s="72"/>
    </row>
    <row r="316" spans="1:15" ht="15.75" hidden="1" thickBot="1" x14ac:dyDescent="0.3">
      <c r="A316" s="143"/>
      <c r="B316" s="65" t="s">
        <v>18</v>
      </c>
      <c r="C316" s="10">
        <f>SUM(C311:C315)</f>
        <v>2288</v>
      </c>
      <c r="D316" s="11">
        <f t="shared" si="214"/>
        <v>0</v>
      </c>
      <c r="E316" s="10">
        <f>SUM(E311:E315)</f>
        <v>0</v>
      </c>
      <c r="F316" s="11">
        <f t="shared" si="215"/>
        <v>0</v>
      </c>
      <c r="G316" s="10">
        <f>SUM(G311:G315)</f>
        <v>0</v>
      </c>
      <c r="H316" s="73">
        <f t="shared" si="216"/>
        <v>1.5734265734265735</v>
      </c>
      <c r="I316" s="10">
        <f>SUM(I311:I315)</f>
        <v>36</v>
      </c>
      <c r="J316" s="11">
        <f t="shared" si="217"/>
        <v>0.47202797202797203</v>
      </c>
      <c r="K316" s="10">
        <f>SUM(K311:K315)</f>
        <v>36</v>
      </c>
      <c r="L316" s="12">
        <f t="shared" si="218"/>
        <v>1.5734265734265735</v>
      </c>
      <c r="M316" s="15">
        <f t="shared" si="219"/>
        <v>15734.265734265735</v>
      </c>
      <c r="N316" s="13">
        <f t="shared" si="220"/>
        <v>3.6510971620550077</v>
      </c>
      <c r="O316" s="14"/>
    </row>
    <row r="317" spans="1:15" ht="15.75" hidden="1" customHeight="1" x14ac:dyDescent="0.25">
      <c r="A317" s="141" t="s">
        <v>278</v>
      </c>
      <c r="B317" s="64" t="s">
        <v>255</v>
      </c>
      <c r="C317" s="1">
        <v>512</v>
      </c>
      <c r="D317" s="62">
        <f>E317/C317*100</f>
        <v>0</v>
      </c>
      <c r="E317" s="1">
        <v>0</v>
      </c>
      <c r="F317" s="2">
        <f>+G317/C317*100</f>
        <v>0</v>
      </c>
      <c r="G317" s="1">
        <v>0</v>
      </c>
      <c r="H317" s="2">
        <f>+I317/C317*100</f>
        <v>0.78125</v>
      </c>
      <c r="I317" s="1">
        <v>4</v>
      </c>
      <c r="J317" s="2">
        <f>(1*D317)+(0.65*F317)+(0.3*H317)</f>
        <v>0.234375</v>
      </c>
      <c r="K317" s="1">
        <f>+E317+G317+I317</f>
        <v>4</v>
      </c>
      <c r="L317" s="3">
        <f>K317/C317*100</f>
        <v>0.78125</v>
      </c>
      <c r="M317" s="9">
        <f>L317*10000</f>
        <v>7812.5</v>
      </c>
      <c r="N317" s="25">
        <f>(NORMSINV(1-M317/1000000))+1.5</f>
        <v>3.9175590162365048</v>
      </c>
      <c r="O317" s="72"/>
    </row>
    <row r="318" spans="1:15" hidden="1" x14ac:dyDescent="0.25">
      <c r="A318" s="141"/>
      <c r="B318" s="64" t="s">
        <v>276</v>
      </c>
      <c r="C318" s="1">
        <v>768</v>
      </c>
      <c r="D318" s="62">
        <f>E318/C318*100</f>
        <v>0</v>
      </c>
      <c r="E318" s="1">
        <v>0</v>
      </c>
      <c r="F318" s="2">
        <f>+G318/C318*100</f>
        <v>0</v>
      </c>
      <c r="G318" s="1">
        <v>0</v>
      </c>
      <c r="H318" s="2">
        <f>+I318/C318*100</f>
        <v>0.91145833333333337</v>
      </c>
      <c r="I318" s="1">
        <v>7</v>
      </c>
      <c r="J318" s="2">
        <f>(1*D318)+(0.65*F318)+(0.3*H318)</f>
        <v>0.2734375</v>
      </c>
      <c r="K318" s="1">
        <f>+E318+G318+I318</f>
        <v>7</v>
      </c>
      <c r="L318" s="3">
        <f>K318/C318*100</f>
        <v>0.91145833333333337</v>
      </c>
      <c r="M318" s="9">
        <f>L318*10000</f>
        <v>9114.5833333333339</v>
      </c>
      <c r="N318" s="25">
        <f>(NORMSINV(1-M318/1000000))+1.5</f>
        <v>3.8609300911383335</v>
      </c>
      <c r="O318" s="72"/>
    </row>
    <row r="319" spans="1:15" hidden="1" x14ac:dyDescent="0.25">
      <c r="A319" s="141"/>
      <c r="B319" s="64" t="s">
        <v>277</v>
      </c>
      <c r="C319" s="1">
        <v>896</v>
      </c>
      <c r="D319" s="62">
        <f>E319/C319*100</f>
        <v>0</v>
      </c>
      <c r="E319" s="1">
        <v>0</v>
      </c>
      <c r="F319" s="2">
        <f>+G319/C319*100</f>
        <v>0</v>
      </c>
      <c r="G319" s="1">
        <v>0</v>
      </c>
      <c r="H319" s="2">
        <f>+I319/C319*100</f>
        <v>1.5625</v>
      </c>
      <c r="I319" s="1">
        <v>14</v>
      </c>
      <c r="J319" s="2">
        <f>(1*D319)+(0.65*F319)+(0.3*H319)</f>
        <v>0.46875</v>
      </c>
      <c r="K319" s="1">
        <f>+E319+G319+I319</f>
        <v>14</v>
      </c>
      <c r="L319" s="3">
        <f>K319/C319*100</f>
        <v>1.5625</v>
      </c>
      <c r="M319" s="9">
        <f>L319*10000</f>
        <v>15625</v>
      </c>
      <c r="N319" s="25">
        <f>(NORMSINV(1-M319/1000000))+1.5</f>
        <v>3.6538746940614555</v>
      </c>
      <c r="O319" s="72"/>
    </row>
    <row r="320" spans="1:15" hidden="1" x14ac:dyDescent="0.25">
      <c r="A320" s="141"/>
      <c r="B320" s="64" t="s">
        <v>273</v>
      </c>
      <c r="C320" s="1">
        <v>352</v>
      </c>
      <c r="D320" s="62">
        <f>E320/C320*100</f>
        <v>0</v>
      </c>
      <c r="E320" s="1">
        <v>0</v>
      </c>
      <c r="F320" s="2">
        <f>+G320/C320*100</f>
        <v>0</v>
      </c>
      <c r="G320" s="1">
        <v>0</v>
      </c>
      <c r="H320" s="2">
        <f>+I320/C320*100</f>
        <v>1.9886363636363635</v>
      </c>
      <c r="I320" s="1">
        <v>7</v>
      </c>
      <c r="J320" s="2">
        <f>(1*D320)+(0.65*F320)+(0.3*H320)</f>
        <v>0.59659090909090906</v>
      </c>
      <c r="K320" s="1">
        <f>+E320+G320+I320</f>
        <v>7</v>
      </c>
      <c r="L320" s="3">
        <f>K320/C320*100</f>
        <v>1.9886363636363635</v>
      </c>
      <c r="M320" s="9">
        <f>L320*10000</f>
        <v>19886.363636363636</v>
      </c>
      <c r="N320" s="25">
        <f>(NORMSINV(1-M320/1000000))+1.5</f>
        <v>3.5561015667118974</v>
      </c>
      <c r="O320" s="72"/>
    </row>
    <row r="321" spans="1:15" ht="15.75" hidden="1" thickBot="1" x14ac:dyDescent="0.3">
      <c r="A321" s="143"/>
      <c r="B321" s="65" t="s">
        <v>18</v>
      </c>
      <c r="C321" s="10">
        <f>SUM(C317:C320)</f>
        <v>2528</v>
      </c>
      <c r="D321" s="11">
        <f>E321/C321*100</f>
        <v>0</v>
      </c>
      <c r="E321" s="10">
        <f>SUM(E317:E320)</f>
        <v>0</v>
      </c>
      <c r="F321" s="11">
        <f>+G321/C321*100</f>
        <v>0</v>
      </c>
      <c r="G321" s="10">
        <f>SUM(G317:G320)</f>
        <v>0</v>
      </c>
      <c r="H321" s="73">
        <f>+I321/C321*100</f>
        <v>1.2658227848101267</v>
      </c>
      <c r="I321" s="10">
        <f>SUM(I317:I320)</f>
        <v>32</v>
      </c>
      <c r="J321" s="11">
        <f>(1*D321)+(0.65*F321)+(0.3*H321)</f>
        <v>0.379746835443038</v>
      </c>
      <c r="K321" s="10">
        <f>SUM(K317:K320)</f>
        <v>32</v>
      </c>
      <c r="L321" s="12">
        <f>K321/C321*100</f>
        <v>1.2658227848101267</v>
      </c>
      <c r="M321" s="15">
        <f>L321*10000</f>
        <v>12658.227848101267</v>
      </c>
      <c r="N321" s="13">
        <f>(NORMSINV(1-M321/1000000))+1.5</f>
        <v>3.736539457140851</v>
      </c>
      <c r="O321" s="14"/>
    </row>
    <row r="322" spans="1:15" ht="15.75" hidden="1" customHeight="1" x14ac:dyDescent="0.25">
      <c r="A322" s="141" t="s">
        <v>279</v>
      </c>
      <c r="B322" s="64" t="s">
        <v>255</v>
      </c>
      <c r="C322" s="1">
        <v>256</v>
      </c>
      <c r="D322" s="62">
        <f t="shared" ref="D322:D327" si="221">E322/C322*100</f>
        <v>0</v>
      </c>
      <c r="E322" s="1">
        <v>0</v>
      </c>
      <c r="F322" s="2">
        <f t="shared" ref="F322:F327" si="222">+G322/C322*100</f>
        <v>0</v>
      </c>
      <c r="G322" s="1">
        <v>0</v>
      </c>
      <c r="H322" s="2">
        <f t="shared" ref="H322:H327" si="223">+I322/C322*100</f>
        <v>1.953125</v>
      </c>
      <c r="I322" s="1">
        <v>5</v>
      </c>
      <c r="J322" s="2">
        <f t="shared" ref="J322:J327" si="224">(1*D322)+(0.65*F322)+(0.3*H322)</f>
        <v>0.5859375</v>
      </c>
      <c r="K322" s="1">
        <f>+E322+G322+I322</f>
        <v>5</v>
      </c>
      <c r="L322" s="3">
        <f t="shared" ref="L322:L327" si="225">K322/C322*100</f>
        <v>1.953125</v>
      </c>
      <c r="M322" s="9">
        <f t="shared" ref="M322:M327" si="226">L322*10000</f>
        <v>19531.25</v>
      </c>
      <c r="N322" s="25">
        <f t="shared" ref="N322:N327" si="227">(NORMSINV(1-M322/1000000))+1.5</f>
        <v>3.5635278983162442</v>
      </c>
      <c r="O322" s="72"/>
    </row>
    <row r="323" spans="1:15" hidden="1" x14ac:dyDescent="0.25">
      <c r="A323" s="141"/>
      <c r="B323" s="64" t="s">
        <v>276</v>
      </c>
      <c r="C323" s="1">
        <v>768</v>
      </c>
      <c r="D323" s="62">
        <f t="shared" si="221"/>
        <v>0</v>
      </c>
      <c r="E323" s="1">
        <v>0</v>
      </c>
      <c r="F323" s="2">
        <f t="shared" si="222"/>
        <v>0</v>
      </c>
      <c r="G323" s="1">
        <v>0</v>
      </c>
      <c r="H323" s="2">
        <f t="shared" si="223"/>
        <v>1.5625</v>
      </c>
      <c r="I323" s="1">
        <v>12</v>
      </c>
      <c r="J323" s="2">
        <f t="shared" si="224"/>
        <v>0.46875</v>
      </c>
      <c r="K323" s="1">
        <f>+E323+G323+I323</f>
        <v>12</v>
      </c>
      <c r="L323" s="3">
        <f t="shared" si="225"/>
        <v>1.5625</v>
      </c>
      <c r="M323" s="9">
        <f t="shared" si="226"/>
        <v>15625</v>
      </c>
      <c r="N323" s="25">
        <f t="shared" si="227"/>
        <v>3.6538746940614555</v>
      </c>
      <c r="O323" s="72"/>
    </row>
    <row r="324" spans="1:15" hidden="1" x14ac:dyDescent="0.25">
      <c r="A324" s="141"/>
      <c r="B324" s="64" t="s">
        <v>277</v>
      </c>
      <c r="C324" s="1">
        <v>512</v>
      </c>
      <c r="D324" s="62">
        <f t="shared" si="221"/>
        <v>0</v>
      </c>
      <c r="E324" s="1">
        <v>0</v>
      </c>
      <c r="F324" s="2">
        <f t="shared" si="222"/>
        <v>0</v>
      </c>
      <c r="G324" s="1">
        <v>0</v>
      </c>
      <c r="H324" s="2">
        <f t="shared" si="223"/>
        <v>0.78125</v>
      </c>
      <c r="I324" s="1">
        <v>4</v>
      </c>
      <c r="J324" s="2">
        <f t="shared" si="224"/>
        <v>0.234375</v>
      </c>
      <c r="K324" s="1">
        <f>+E324+G324+I324</f>
        <v>4</v>
      </c>
      <c r="L324" s="3">
        <f t="shared" si="225"/>
        <v>0.78125</v>
      </c>
      <c r="M324" s="9">
        <f t="shared" si="226"/>
        <v>7812.5</v>
      </c>
      <c r="N324" s="25">
        <f t="shared" si="227"/>
        <v>3.9175590162365048</v>
      </c>
      <c r="O324" s="72"/>
    </row>
    <row r="325" spans="1:15" hidden="1" x14ac:dyDescent="0.25">
      <c r="A325" s="141"/>
      <c r="B325" s="64" t="s">
        <v>280</v>
      </c>
      <c r="C325" s="1">
        <v>192</v>
      </c>
      <c r="D325" s="62">
        <f>E325/C325*100</f>
        <v>0</v>
      </c>
      <c r="E325" s="1">
        <v>0</v>
      </c>
      <c r="F325" s="2">
        <f>+G325/C325*100</f>
        <v>0</v>
      </c>
      <c r="G325" s="1">
        <v>0</v>
      </c>
      <c r="H325" s="2">
        <f>+I325/C325*100</f>
        <v>1.5625</v>
      </c>
      <c r="I325" s="1">
        <v>3</v>
      </c>
      <c r="J325" s="2">
        <f>(1*D325)+(0.65*F325)+(0.3*H325)</f>
        <v>0.46875</v>
      </c>
      <c r="K325" s="1">
        <f>+E325+G325+I325</f>
        <v>3</v>
      </c>
      <c r="L325" s="3">
        <f>K325/C325*100</f>
        <v>1.5625</v>
      </c>
      <c r="M325" s="9">
        <f>L325*10000</f>
        <v>15625</v>
      </c>
      <c r="N325" s="25">
        <f>(NORMSINV(1-M325/1000000))+1.5</f>
        <v>3.6538746940614555</v>
      </c>
      <c r="O325" s="72"/>
    </row>
    <row r="326" spans="1:15" hidden="1" x14ac:dyDescent="0.25">
      <c r="A326" s="141"/>
      <c r="B326" s="64" t="s">
        <v>281</v>
      </c>
      <c r="C326" s="1">
        <v>160</v>
      </c>
      <c r="D326" s="62">
        <f t="shared" si="221"/>
        <v>0</v>
      </c>
      <c r="E326" s="1">
        <v>0</v>
      </c>
      <c r="F326" s="2">
        <f t="shared" si="222"/>
        <v>7.5</v>
      </c>
      <c r="G326" s="1">
        <v>12</v>
      </c>
      <c r="H326" s="2">
        <f t="shared" si="223"/>
        <v>0</v>
      </c>
      <c r="I326" s="1">
        <v>0</v>
      </c>
      <c r="J326" s="2">
        <f t="shared" si="224"/>
        <v>4.875</v>
      </c>
      <c r="K326" s="1">
        <f>+E326+G326+I326</f>
        <v>12</v>
      </c>
      <c r="L326" s="3">
        <f t="shared" si="225"/>
        <v>7.5</v>
      </c>
      <c r="M326" s="9">
        <f t="shared" si="226"/>
        <v>75000</v>
      </c>
      <c r="N326" s="25">
        <f t="shared" si="227"/>
        <v>2.9395314709384563</v>
      </c>
      <c r="O326" s="72"/>
    </row>
    <row r="327" spans="1:15" ht="15.75" hidden="1" thickBot="1" x14ac:dyDescent="0.3">
      <c r="A327" s="143"/>
      <c r="B327" s="65" t="s">
        <v>18</v>
      </c>
      <c r="C327" s="10">
        <f>SUM(C322:C326)</f>
        <v>1888</v>
      </c>
      <c r="D327" s="11">
        <f t="shared" si="221"/>
        <v>0</v>
      </c>
      <c r="E327" s="10">
        <f>SUM(E322:E326)</f>
        <v>0</v>
      </c>
      <c r="F327" s="11">
        <f t="shared" si="222"/>
        <v>0.63559322033898313</v>
      </c>
      <c r="G327" s="10">
        <f>SUM(G322:G326)</f>
        <v>12</v>
      </c>
      <c r="H327" s="73">
        <f t="shared" si="223"/>
        <v>1.2711864406779663</v>
      </c>
      <c r="I327" s="10">
        <f>SUM(I322:I326)</f>
        <v>24</v>
      </c>
      <c r="J327" s="11">
        <f t="shared" si="224"/>
        <v>0.79449152542372892</v>
      </c>
      <c r="K327" s="10">
        <f>SUM(K322:K326)</f>
        <v>36</v>
      </c>
      <c r="L327" s="12">
        <f t="shared" si="225"/>
        <v>1.9067796610169492</v>
      </c>
      <c r="M327" s="15">
        <f t="shared" si="226"/>
        <v>19067.796610169491</v>
      </c>
      <c r="N327" s="13">
        <f t="shared" si="227"/>
        <v>3.5733943619845361</v>
      </c>
      <c r="O327" s="14"/>
    </row>
    <row r="328" spans="1:15" x14ac:dyDescent="0.25">
      <c r="A328" s="141" t="s">
        <v>282</v>
      </c>
      <c r="B328" s="64" t="s">
        <v>255</v>
      </c>
      <c r="C328" s="1">
        <f>63*8</f>
        <v>504</v>
      </c>
      <c r="D328" s="62">
        <f t="shared" ref="D328:D336" si="228">E328/C328*100</f>
        <v>0</v>
      </c>
      <c r="E328" s="1">
        <v>0</v>
      </c>
      <c r="F328" s="2">
        <f t="shared" ref="F328:F336" si="229">+G328/C328*100</f>
        <v>0</v>
      </c>
      <c r="G328" s="1">
        <v>0</v>
      </c>
      <c r="H328" s="2">
        <f t="shared" ref="H328:H336" si="230">+I328/C328*100</f>
        <v>0.79365079365079361</v>
      </c>
      <c r="I328" s="1">
        <v>4</v>
      </c>
      <c r="J328" s="2">
        <f t="shared" ref="J328:J336" si="231">(1*D328)+(0.65*F328)+(0.3*H328)</f>
        <v>0.23809523809523808</v>
      </c>
      <c r="K328" s="1">
        <f>+E328+G328+I328</f>
        <v>4</v>
      </c>
      <c r="L328" s="3">
        <f t="shared" ref="L328:L336" si="232">K328/C328*100</f>
        <v>0.79365079365079361</v>
      </c>
      <c r="M328" s="9">
        <f t="shared" ref="M328:M336" si="233">L328*10000</f>
        <v>7936.5079365079364</v>
      </c>
      <c r="N328" s="25">
        <f t="shared" ref="N328:N336" si="234">(NORMSINV(1-M328/1000000))+1.5</f>
        <v>3.9118222958833329</v>
      </c>
      <c r="O328" s="72"/>
    </row>
    <row r="329" spans="1:15" x14ac:dyDescent="0.25">
      <c r="A329" s="141"/>
      <c r="B329" s="64" t="s">
        <v>283</v>
      </c>
      <c r="C329" s="1">
        <f>61*8</f>
        <v>488</v>
      </c>
      <c r="D329" s="62">
        <f t="shared" si="228"/>
        <v>0</v>
      </c>
      <c r="E329" s="1">
        <v>0</v>
      </c>
      <c r="F329" s="2">
        <f t="shared" si="229"/>
        <v>0</v>
      </c>
      <c r="G329" s="1">
        <v>0</v>
      </c>
      <c r="H329" s="2">
        <f t="shared" si="230"/>
        <v>0.61475409836065575</v>
      </c>
      <c r="I329" s="1">
        <v>3</v>
      </c>
      <c r="J329" s="2">
        <f t="shared" si="231"/>
        <v>0.18442622950819673</v>
      </c>
      <c r="K329" s="1">
        <f>+E329+G329+I329</f>
        <v>3</v>
      </c>
      <c r="L329" s="3">
        <f t="shared" si="232"/>
        <v>0.61475409836065575</v>
      </c>
      <c r="M329" s="9">
        <f t="shared" si="233"/>
        <v>6147.5409836065573</v>
      </c>
      <c r="N329" s="25">
        <f t="shared" si="234"/>
        <v>4.0035600336567523</v>
      </c>
      <c r="O329" s="72"/>
    </row>
    <row r="330" spans="1:15" x14ac:dyDescent="0.25">
      <c r="A330" s="141"/>
      <c r="B330" s="64" t="s">
        <v>284</v>
      </c>
      <c r="C330" s="1">
        <f>102*8</f>
        <v>816</v>
      </c>
      <c r="D330" s="62">
        <f t="shared" si="228"/>
        <v>0</v>
      </c>
      <c r="E330" s="1">
        <v>0</v>
      </c>
      <c r="F330" s="2">
        <f t="shared" si="229"/>
        <v>0</v>
      </c>
      <c r="G330" s="1">
        <v>0</v>
      </c>
      <c r="H330" s="2">
        <f t="shared" si="230"/>
        <v>1.4705882352941175</v>
      </c>
      <c r="I330" s="1">
        <v>12</v>
      </c>
      <c r="J330" s="2">
        <f t="shared" si="231"/>
        <v>0.44117647058823523</v>
      </c>
      <c r="K330" s="1">
        <f>+E330+G330+I330</f>
        <v>12</v>
      </c>
      <c r="L330" s="3">
        <f t="shared" si="232"/>
        <v>1.4705882352941175</v>
      </c>
      <c r="M330" s="9">
        <f t="shared" si="233"/>
        <v>14705.882352941175</v>
      </c>
      <c r="N330" s="25">
        <f t="shared" si="234"/>
        <v>3.6779230690821856</v>
      </c>
      <c r="O330" s="72"/>
    </row>
    <row r="331" spans="1:15" x14ac:dyDescent="0.25">
      <c r="A331" s="141"/>
      <c r="B331" s="64" t="s">
        <v>281</v>
      </c>
      <c r="C331" s="1">
        <f>50*8</f>
        <v>400</v>
      </c>
      <c r="D331" s="62">
        <f t="shared" si="228"/>
        <v>0</v>
      </c>
      <c r="E331" s="1">
        <v>0</v>
      </c>
      <c r="F331" s="2">
        <f t="shared" si="229"/>
        <v>0</v>
      </c>
      <c r="G331" s="1">
        <v>0</v>
      </c>
      <c r="H331" s="2">
        <f t="shared" si="230"/>
        <v>2</v>
      </c>
      <c r="I331" s="1">
        <v>8</v>
      </c>
      <c r="J331" s="2">
        <f t="shared" si="231"/>
        <v>0.6</v>
      </c>
      <c r="K331" s="1">
        <f>+E331+G331+I331</f>
        <v>8</v>
      </c>
      <c r="L331" s="3">
        <f t="shared" si="232"/>
        <v>2</v>
      </c>
      <c r="M331" s="9">
        <f t="shared" si="233"/>
        <v>20000</v>
      </c>
      <c r="N331" s="25">
        <f t="shared" si="234"/>
        <v>3.5537489106318221</v>
      </c>
      <c r="O331" s="72"/>
    </row>
    <row r="332" spans="1:15" ht="15.75" thickBot="1" x14ac:dyDescent="0.3">
      <c r="A332" s="143"/>
      <c r="B332" s="65" t="s">
        <v>18</v>
      </c>
      <c r="C332" s="10">
        <f>SUM(C328:C331)</f>
        <v>2208</v>
      </c>
      <c r="D332" s="11">
        <f t="shared" si="228"/>
        <v>0</v>
      </c>
      <c r="E332" s="10">
        <f>SUM(E328:E331)</f>
        <v>0</v>
      </c>
      <c r="F332" s="11">
        <f t="shared" si="229"/>
        <v>0</v>
      </c>
      <c r="G332" s="10">
        <f>SUM(G328:G331)</f>
        <v>0</v>
      </c>
      <c r="H332" s="73">
        <f t="shared" si="230"/>
        <v>1.2228260869565217</v>
      </c>
      <c r="I332" s="10">
        <f>SUM(I328:I331)</f>
        <v>27</v>
      </c>
      <c r="J332" s="11">
        <f t="shared" si="231"/>
        <v>0.36684782608695649</v>
      </c>
      <c r="K332" s="10">
        <f>SUM(K328:K331)</f>
        <v>27</v>
      </c>
      <c r="L332" s="12">
        <f t="shared" si="232"/>
        <v>1.2228260869565217</v>
      </c>
      <c r="M332" s="15">
        <f t="shared" si="233"/>
        <v>12228.260869565218</v>
      </c>
      <c r="N332" s="13">
        <f t="shared" si="234"/>
        <v>3.7498806632791806</v>
      </c>
      <c r="O332" s="14"/>
    </row>
    <row r="333" spans="1:15" x14ac:dyDescent="0.25">
      <c r="A333" s="141" t="s">
        <v>285</v>
      </c>
      <c r="B333" s="64" t="s">
        <v>255</v>
      </c>
      <c r="C333" s="1">
        <f>73*8</f>
        <v>584</v>
      </c>
      <c r="D333" s="62">
        <f t="shared" si="228"/>
        <v>0</v>
      </c>
      <c r="E333" s="1">
        <v>0</v>
      </c>
      <c r="F333" s="2">
        <f t="shared" si="229"/>
        <v>0</v>
      </c>
      <c r="G333" s="1">
        <v>0</v>
      </c>
      <c r="H333" s="2">
        <f t="shared" si="230"/>
        <v>0.85616438356164382</v>
      </c>
      <c r="I333" s="1">
        <v>5</v>
      </c>
      <c r="J333" s="2">
        <f t="shared" si="231"/>
        <v>0.25684931506849312</v>
      </c>
      <c r="K333" s="1">
        <f>+E333+G333+I333</f>
        <v>5</v>
      </c>
      <c r="L333" s="3">
        <f t="shared" si="232"/>
        <v>0.85616438356164382</v>
      </c>
      <c r="M333" s="9">
        <f t="shared" si="233"/>
        <v>8561.6438356164381</v>
      </c>
      <c r="N333" s="25">
        <f t="shared" si="234"/>
        <v>3.8840497424372948</v>
      </c>
      <c r="O333" s="72"/>
    </row>
    <row r="334" spans="1:15" x14ac:dyDescent="0.25">
      <c r="A334" s="141"/>
      <c r="B334" s="64" t="s">
        <v>283</v>
      </c>
      <c r="C334" s="1">
        <f>79*8</f>
        <v>632</v>
      </c>
      <c r="D334" s="62">
        <f t="shared" si="228"/>
        <v>0</v>
      </c>
      <c r="E334" s="1">
        <v>0</v>
      </c>
      <c r="F334" s="2">
        <f t="shared" si="229"/>
        <v>0</v>
      </c>
      <c r="G334" s="1">
        <v>0</v>
      </c>
      <c r="H334" s="2">
        <f t="shared" si="230"/>
        <v>0.4746835443037975</v>
      </c>
      <c r="I334" s="1">
        <v>3</v>
      </c>
      <c r="J334" s="2">
        <f t="shared" si="231"/>
        <v>0.14240506329113925</v>
      </c>
      <c r="K334" s="1">
        <f>+E334+G334+I334</f>
        <v>3</v>
      </c>
      <c r="L334" s="3">
        <f t="shared" si="232"/>
        <v>0.4746835443037975</v>
      </c>
      <c r="M334" s="9">
        <f t="shared" si="233"/>
        <v>4746.835443037975</v>
      </c>
      <c r="N334" s="25">
        <f t="shared" si="234"/>
        <v>4.0937455879647064</v>
      </c>
      <c r="O334" s="72"/>
    </row>
    <row r="335" spans="1:15" x14ac:dyDescent="0.25">
      <c r="A335" s="141"/>
      <c r="B335" s="64" t="s">
        <v>284</v>
      </c>
      <c r="C335" s="1">
        <f>89*8</f>
        <v>712</v>
      </c>
      <c r="D335" s="62">
        <f t="shared" si="228"/>
        <v>0</v>
      </c>
      <c r="E335" s="1">
        <v>0</v>
      </c>
      <c r="F335" s="2">
        <f t="shared" si="229"/>
        <v>0</v>
      </c>
      <c r="G335" s="1">
        <v>0</v>
      </c>
      <c r="H335" s="2">
        <f t="shared" si="230"/>
        <v>0.5617977528089888</v>
      </c>
      <c r="I335" s="1">
        <v>4</v>
      </c>
      <c r="J335" s="2">
        <f t="shared" si="231"/>
        <v>0.16853932584269662</v>
      </c>
      <c r="K335" s="1">
        <f>+E335+G335+I335</f>
        <v>4</v>
      </c>
      <c r="L335" s="3">
        <f t="shared" si="232"/>
        <v>0.5617977528089888</v>
      </c>
      <c r="M335" s="9">
        <f t="shared" si="233"/>
        <v>5617.9775280898884</v>
      </c>
      <c r="N335" s="25">
        <f t="shared" si="234"/>
        <v>4.0352735399592436</v>
      </c>
      <c r="O335" s="72"/>
    </row>
    <row r="336" spans="1:15" x14ac:dyDescent="0.25">
      <c r="A336" s="141"/>
      <c r="B336" s="64" t="s">
        <v>281</v>
      </c>
      <c r="C336" s="1">
        <f>31*8</f>
        <v>248</v>
      </c>
      <c r="D336" s="62">
        <f t="shared" si="228"/>
        <v>0</v>
      </c>
      <c r="E336" s="1">
        <v>0</v>
      </c>
      <c r="F336" s="2">
        <f t="shared" si="229"/>
        <v>0</v>
      </c>
      <c r="G336" s="1">
        <v>0</v>
      </c>
      <c r="H336" s="2">
        <f t="shared" si="230"/>
        <v>2.4193548387096775</v>
      </c>
      <c r="I336" s="1">
        <v>6</v>
      </c>
      <c r="J336" s="2">
        <f t="shared" si="231"/>
        <v>0.72580645161290325</v>
      </c>
      <c r="K336" s="1">
        <f>+E336+G336+I336</f>
        <v>6</v>
      </c>
      <c r="L336" s="3">
        <f t="shared" si="232"/>
        <v>2.4193548387096775</v>
      </c>
      <c r="M336" s="9">
        <f t="shared" si="233"/>
        <v>24193.548387096776</v>
      </c>
      <c r="N336" s="25">
        <f t="shared" si="234"/>
        <v>3.4739529178022819</v>
      </c>
      <c r="O336" s="72"/>
    </row>
    <row r="337" spans="1:15" ht="15.75" thickBot="1" x14ac:dyDescent="0.3">
      <c r="A337" s="143"/>
      <c r="B337" s="65" t="s">
        <v>18</v>
      </c>
      <c r="C337" s="10">
        <f>SUM(C333:C336)</f>
        <v>2176</v>
      </c>
      <c r="D337" s="11">
        <f t="shared" ref="D337:D342" si="235">E337/C337*100</f>
        <v>0</v>
      </c>
      <c r="E337" s="10">
        <f>SUM(E333:E336)</f>
        <v>0</v>
      </c>
      <c r="F337" s="11">
        <f t="shared" ref="F337:F342" si="236">+G337/C337*100</f>
        <v>0</v>
      </c>
      <c r="G337" s="10">
        <f>SUM(G333:G336)</f>
        <v>0</v>
      </c>
      <c r="H337" s="73">
        <f t="shared" ref="H337:H342" si="237">+I337/C337*100</f>
        <v>0.82720588235294124</v>
      </c>
      <c r="I337" s="10">
        <f>SUM(I333:I336)</f>
        <v>18</v>
      </c>
      <c r="J337" s="11">
        <f t="shared" ref="J337:J342" si="238">(1*D337)+(0.65*F337)+(0.3*H337)</f>
        <v>0.24816176470588236</v>
      </c>
      <c r="K337" s="10">
        <f>SUM(K333:K336)</f>
        <v>18</v>
      </c>
      <c r="L337" s="12">
        <f t="shared" ref="L337:L342" si="239">K337/C337*100</f>
        <v>0.82720588235294124</v>
      </c>
      <c r="M337" s="15">
        <f t="shared" ref="M337:M342" si="240">L337*10000</f>
        <v>8272.0588235294126</v>
      </c>
      <c r="N337" s="13">
        <f t="shared" ref="N337:N342" si="241">(NORMSINV(1-M337/1000000))+1.5</f>
        <v>3.8966854844309888</v>
      </c>
      <c r="O337" s="14"/>
    </row>
    <row r="338" spans="1:15" x14ac:dyDescent="0.25">
      <c r="A338" s="141" t="s">
        <v>289</v>
      </c>
      <c r="B338" s="64" t="s">
        <v>255</v>
      </c>
      <c r="C338" s="1">
        <f>57*8</f>
        <v>456</v>
      </c>
      <c r="D338" s="62">
        <f t="shared" si="235"/>
        <v>0</v>
      </c>
      <c r="E338" s="1">
        <v>0</v>
      </c>
      <c r="F338" s="2">
        <f t="shared" si="236"/>
        <v>0</v>
      </c>
      <c r="G338" s="1">
        <v>0</v>
      </c>
      <c r="H338" s="2">
        <f t="shared" si="237"/>
        <v>0.43859649122807015</v>
      </c>
      <c r="I338" s="1">
        <v>2</v>
      </c>
      <c r="J338" s="2">
        <f t="shared" si="238"/>
        <v>0.13157894736842105</v>
      </c>
      <c r="K338" s="1">
        <f>+E338+G338+I338</f>
        <v>2</v>
      </c>
      <c r="L338" s="3">
        <f t="shared" si="239"/>
        <v>0.43859649122807015</v>
      </c>
      <c r="M338" s="9">
        <f t="shared" si="240"/>
        <v>4385.9649122807014</v>
      </c>
      <c r="N338" s="25">
        <f t="shared" si="241"/>
        <v>4.1208171426363442</v>
      </c>
      <c r="O338" s="72"/>
    </row>
    <row r="339" spans="1:15" x14ac:dyDescent="0.25">
      <c r="A339" s="141"/>
      <c r="B339" s="64" t="s">
        <v>290</v>
      </c>
      <c r="C339" s="1">
        <f>65*8</f>
        <v>520</v>
      </c>
      <c r="D339" s="62">
        <f t="shared" si="235"/>
        <v>0</v>
      </c>
      <c r="E339" s="1">
        <v>0</v>
      </c>
      <c r="F339" s="2">
        <f t="shared" si="236"/>
        <v>0</v>
      </c>
      <c r="G339" s="1">
        <v>0</v>
      </c>
      <c r="H339" s="2">
        <f t="shared" si="237"/>
        <v>0.19230769230769232</v>
      </c>
      <c r="I339" s="1">
        <v>1</v>
      </c>
      <c r="J339" s="2">
        <f t="shared" si="238"/>
        <v>5.7692307692307696E-2</v>
      </c>
      <c r="K339" s="1">
        <f>+E339+G339+I339</f>
        <v>1</v>
      </c>
      <c r="L339" s="3">
        <f t="shared" si="239"/>
        <v>0.19230769230769232</v>
      </c>
      <c r="M339" s="9">
        <f t="shared" si="240"/>
        <v>1923.0769230769231</v>
      </c>
      <c r="N339" s="25">
        <f t="shared" si="241"/>
        <v>4.3905115606917384</v>
      </c>
      <c r="O339" s="72"/>
    </row>
    <row r="340" spans="1:15" x14ac:dyDescent="0.25">
      <c r="A340" s="141"/>
      <c r="B340" s="64" t="s">
        <v>284</v>
      </c>
      <c r="C340" s="1">
        <f>104*8</f>
        <v>832</v>
      </c>
      <c r="D340" s="62">
        <f t="shared" si="235"/>
        <v>0</v>
      </c>
      <c r="E340" s="1">
        <v>0</v>
      </c>
      <c r="F340" s="2">
        <f t="shared" si="236"/>
        <v>0</v>
      </c>
      <c r="G340" s="1">
        <v>0</v>
      </c>
      <c r="H340" s="2">
        <f t="shared" si="237"/>
        <v>0.84134615384615385</v>
      </c>
      <c r="I340" s="1">
        <v>7</v>
      </c>
      <c r="J340" s="2">
        <f t="shared" si="238"/>
        <v>0.25240384615384615</v>
      </c>
      <c r="K340" s="1">
        <f>+E340+G340+I340</f>
        <v>7</v>
      </c>
      <c r="L340" s="3">
        <f t="shared" si="239"/>
        <v>0.84134615384615385</v>
      </c>
      <c r="M340" s="9">
        <f t="shared" si="240"/>
        <v>8413.461538461539</v>
      </c>
      <c r="N340" s="25">
        <f t="shared" si="241"/>
        <v>3.8904678333168725</v>
      </c>
      <c r="O340" s="72"/>
    </row>
    <row r="341" spans="1:15" x14ac:dyDescent="0.25">
      <c r="A341" s="141"/>
      <c r="B341" s="64" t="s">
        <v>281</v>
      </c>
      <c r="C341" s="1">
        <f>46*8</f>
        <v>368</v>
      </c>
      <c r="D341" s="62">
        <f t="shared" si="235"/>
        <v>0</v>
      </c>
      <c r="E341" s="1">
        <v>0</v>
      </c>
      <c r="F341" s="2">
        <f t="shared" si="236"/>
        <v>0</v>
      </c>
      <c r="G341" s="1">
        <v>0</v>
      </c>
      <c r="H341" s="2">
        <f t="shared" si="237"/>
        <v>1.0869565217391304</v>
      </c>
      <c r="I341" s="1">
        <v>4</v>
      </c>
      <c r="J341" s="2">
        <f t="shared" si="238"/>
        <v>0.32608695652173908</v>
      </c>
      <c r="K341" s="1">
        <f>+E341+G341+I341</f>
        <v>4</v>
      </c>
      <c r="L341" s="3">
        <f t="shared" si="239"/>
        <v>1.0869565217391304</v>
      </c>
      <c r="M341" s="9">
        <f t="shared" si="240"/>
        <v>10869.565217391304</v>
      </c>
      <c r="N341" s="25">
        <f t="shared" si="241"/>
        <v>3.7948952092430948</v>
      </c>
      <c r="O341" s="72"/>
    </row>
    <row r="342" spans="1:15" ht="15.75" thickBot="1" x14ac:dyDescent="0.3">
      <c r="A342" s="143"/>
      <c r="B342" s="65" t="s">
        <v>18</v>
      </c>
      <c r="C342" s="10">
        <f>SUM(C338:C341)</f>
        <v>2176</v>
      </c>
      <c r="D342" s="11">
        <f t="shared" si="235"/>
        <v>0</v>
      </c>
      <c r="E342" s="10">
        <f>SUM(E338:E341)</f>
        <v>0</v>
      </c>
      <c r="F342" s="11">
        <f t="shared" si="236"/>
        <v>0</v>
      </c>
      <c r="G342" s="10">
        <f>SUM(G338:G341)</f>
        <v>0</v>
      </c>
      <c r="H342" s="73">
        <f t="shared" si="237"/>
        <v>0.64338235294117641</v>
      </c>
      <c r="I342" s="10">
        <f>SUM(I338:I341)</f>
        <v>14</v>
      </c>
      <c r="J342" s="11">
        <f t="shared" si="238"/>
        <v>0.19301470588235292</v>
      </c>
      <c r="K342" s="10">
        <f>SUM(K338:K341)</f>
        <v>14</v>
      </c>
      <c r="L342" s="12">
        <f t="shared" si="239"/>
        <v>0.64338235294117641</v>
      </c>
      <c r="M342" s="15">
        <f t="shared" si="240"/>
        <v>6433.823529411764</v>
      </c>
      <c r="N342" s="13">
        <f t="shared" si="241"/>
        <v>3.9874114832603267</v>
      </c>
      <c r="O342" s="14"/>
    </row>
    <row r="343" spans="1:15" x14ac:dyDescent="0.25">
      <c r="A343" s="141" t="s">
        <v>292</v>
      </c>
      <c r="B343" s="64" t="s">
        <v>297</v>
      </c>
      <c r="C343" s="1">
        <f>8*8</f>
        <v>64</v>
      </c>
      <c r="D343" s="62">
        <f t="shared" ref="D343:D350" si="242">E343/C343*100</f>
        <v>0</v>
      </c>
      <c r="E343" s="1">
        <v>0</v>
      </c>
      <c r="F343" s="2">
        <f t="shared" ref="F343:F350" si="243">+G343/C343*100</f>
        <v>0</v>
      </c>
      <c r="G343" s="1">
        <v>0</v>
      </c>
      <c r="H343" s="2">
        <f t="shared" ref="H343:H350" si="244">+I343/C343*100</f>
        <v>0</v>
      </c>
      <c r="I343" s="1">
        <v>0</v>
      </c>
      <c r="J343" s="2">
        <f t="shared" ref="J343:J350" si="245">(1*D343)+(0.65*F343)+(0.3*H343)</f>
        <v>0</v>
      </c>
      <c r="K343" s="1">
        <f t="shared" ref="K343:K349" si="246">+E343+G343+I343</f>
        <v>0</v>
      </c>
      <c r="L343" s="3">
        <f t="shared" ref="L343:L350" si="247">K343/C343*100</f>
        <v>0</v>
      </c>
      <c r="M343" s="9">
        <f t="shared" ref="M343:M350" si="248">L343*10000</f>
        <v>0</v>
      </c>
      <c r="N343" s="25" t="e">
        <f t="shared" ref="N343:N350" si="249">(NORMSINV(1-M343/1000000))+1.5</f>
        <v>#NUM!</v>
      </c>
      <c r="O343" s="72"/>
    </row>
    <row r="344" spans="1:15" x14ac:dyDescent="0.25">
      <c r="A344" s="141"/>
      <c r="B344" s="64" t="s">
        <v>255</v>
      </c>
      <c r="C344" s="1">
        <f>46*8</f>
        <v>368</v>
      </c>
      <c r="D344" s="62">
        <f>E344/C344*100</f>
        <v>0</v>
      </c>
      <c r="E344" s="1">
        <v>0</v>
      </c>
      <c r="F344" s="2">
        <f>+G344/C344*100</f>
        <v>0</v>
      </c>
      <c r="G344" s="1">
        <v>0</v>
      </c>
      <c r="H344" s="2">
        <f>+I344/C344*100</f>
        <v>0.81521739130434778</v>
      </c>
      <c r="I344" s="1">
        <v>3</v>
      </c>
      <c r="J344" s="2">
        <f>(1*D344)+(0.65*F344)+(0.3*H344)</f>
        <v>0.24456521739130432</v>
      </c>
      <c r="K344" s="1">
        <f>+E344+G344+I344</f>
        <v>3</v>
      </c>
      <c r="L344" s="3">
        <f>K344/C344*100</f>
        <v>0.81521739130434778</v>
      </c>
      <c r="M344" s="9">
        <f>L344*10000</f>
        <v>8152.173913043478</v>
      </c>
      <c r="N344" s="25">
        <f>(NORMSINV(1-M344/1000000))+1.5</f>
        <v>3.9020305254184109</v>
      </c>
      <c r="O344" s="72"/>
    </row>
    <row r="345" spans="1:15" x14ac:dyDescent="0.25">
      <c r="A345" s="141"/>
      <c r="B345" s="64" t="s">
        <v>290</v>
      </c>
      <c r="C345" s="1">
        <f>8*8</f>
        <v>64</v>
      </c>
      <c r="D345" s="62">
        <f t="shared" si="242"/>
        <v>0</v>
      </c>
      <c r="E345" s="1">
        <v>0</v>
      </c>
      <c r="F345" s="2">
        <f t="shared" si="243"/>
        <v>0</v>
      </c>
      <c r="G345" s="1">
        <v>0</v>
      </c>
      <c r="H345" s="2">
        <f t="shared" si="244"/>
        <v>0</v>
      </c>
      <c r="I345" s="1">
        <v>0</v>
      </c>
      <c r="J345" s="2">
        <f t="shared" si="245"/>
        <v>0</v>
      </c>
      <c r="K345" s="1">
        <f t="shared" si="246"/>
        <v>0</v>
      </c>
      <c r="L345" s="3">
        <f t="shared" si="247"/>
        <v>0</v>
      </c>
      <c r="M345" s="9">
        <f t="shared" si="248"/>
        <v>0</v>
      </c>
      <c r="N345" s="25" t="e">
        <f t="shared" si="249"/>
        <v>#NUM!</v>
      </c>
      <c r="O345" s="72"/>
    </row>
    <row r="346" spans="1:15" x14ac:dyDescent="0.25">
      <c r="A346" s="141"/>
      <c r="B346" s="64" t="s">
        <v>296</v>
      </c>
      <c r="C346" s="1">
        <f>35*8</f>
        <v>280</v>
      </c>
      <c r="D346" s="62">
        <f t="shared" si="242"/>
        <v>0</v>
      </c>
      <c r="E346" s="1">
        <v>0</v>
      </c>
      <c r="F346" s="2">
        <f t="shared" si="243"/>
        <v>0</v>
      </c>
      <c r="G346" s="1">
        <v>0</v>
      </c>
      <c r="H346" s="2">
        <f t="shared" si="244"/>
        <v>1.7857142857142856</v>
      </c>
      <c r="I346" s="1">
        <v>5</v>
      </c>
      <c r="J346" s="2">
        <f t="shared" si="245"/>
        <v>0.5357142857142857</v>
      </c>
      <c r="K346" s="1">
        <f t="shared" si="246"/>
        <v>5</v>
      </c>
      <c r="L346" s="3">
        <f t="shared" si="247"/>
        <v>1.7857142857142856</v>
      </c>
      <c r="M346" s="9">
        <f t="shared" si="248"/>
        <v>17857.142857142855</v>
      </c>
      <c r="N346" s="25">
        <f t="shared" si="249"/>
        <v>3.600165492844468</v>
      </c>
      <c r="O346" s="72"/>
    </row>
    <row r="347" spans="1:15" x14ac:dyDescent="0.25">
      <c r="A347" s="141"/>
      <c r="B347" s="64" t="s">
        <v>295</v>
      </c>
      <c r="C347" s="1">
        <f>29*8</f>
        <v>232</v>
      </c>
      <c r="D347" s="62">
        <f>E347/C347*100</f>
        <v>0</v>
      </c>
      <c r="E347" s="1">
        <v>0</v>
      </c>
      <c r="F347" s="2">
        <f>+G347/C347*100</f>
        <v>0</v>
      </c>
      <c r="G347" s="1">
        <v>0</v>
      </c>
      <c r="H347" s="2">
        <f>+I347/C347*100</f>
        <v>1.2931034482758621</v>
      </c>
      <c r="I347" s="1">
        <v>3</v>
      </c>
      <c r="J347" s="2">
        <f>(1*D347)+(0.65*F347)+(0.3*H347)</f>
        <v>0.38793103448275862</v>
      </c>
      <c r="K347" s="1">
        <f>+E347+G347+I347</f>
        <v>3</v>
      </c>
      <c r="L347" s="3">
        <f>K347/C347*100</f>
        <v>1.2931034482758621</v>
      </c>
      <c r="M347" s="9">
        <f>L347*10000</f>
        <v>12931.034482758621</v>
      </c>
      <c r="N347" s="25">
        <f>(NORMSINV(1-M347/1000000))+1.5</f>
        <v>3.7282767019916974</v>
      </c>
      <c r="O347" s="72"/>
    </row>
    <row r="348" spans="1:15" ht="30" x14ac:dyDescent="0.25">
      <c r="A348" s="141"/>
      <c r="B348" s="64" t="s">
        <v>284</v>
      </c>
      <c r="C348" s="1">
        <f>100*8</f>
        <v>800</v>
      </c>
      <c r="D348" s="62">
        <f t="shared" si="242"/>
        <v>0</v>
      </c>
      <c r="E348" s="1">
        <v>0</v>
      </c>
      <c r="F348" s="2">
        <f t="shared" si="243"/>
        <v>1.5</v>
      </c>
      <c r="G348" s="1">
        <v>12</v>
      </c>
      <c r="H348" s="2">
        <f t="shared" si="244"/>
        <v>1.25</v>
      </c>
      <c r="I348" s="1">
        <v>10</v>
      </c>
      <c r="J348" s="2">
        <f t="shared" si="245"/>
        <v>1.35</v>
      </c>
      <c r="K348" s="1">
        <f t="shared" si="246"/>
        <v>22</v>
      </c>
      <c r="L348" s="3">
        <f t="shared" si="247"/>
        <v>2.75</v>
      </c>
      <c r="M348" s="9">
        <f t="shared" si="248"/>
        <v>27500</v>
      </c>
      <c r="N348" s="25">
        <f t="shared" si="249"/>
        <v>3.4188762262165762</v>
      </c>
      <c r="O348" s="72" t="s">
        <v>294</v>
      </c>
    </row>
    <row r="349" spans="1:15" x14ac:dyDescent="0.25">
      <c r="A349" s="141"/>
      <c r="B349" s="64" t="s">
        <v>281</v>
      </c>
      <c r="C349" s="1">
        <f>26*8</f>
        <v>208</v>
      </c>
      <c r="D349" s="62">
        <f t="shared" si="242"/>
        <v>0</v>
      </c>
      <c r="E349" s="1">
        <v>0</v>
      </c>
      <c r="F349" s="2">
        <f t="shared" si="243"/>
        <v>0</v>
      </c>
      <c r="G349" s="1">
        <v>0</v>
      </c>
      <c r="H349" s="2">
        <f t="shared" si="244"/>
        <v>2.4038461538461542</v>
      </c>
      <c r="I349" s="1">
        <v>5</v>
      </c>
      <c r="J349" s="2">
        <f t="shared" si="245"/>
        <v>0.72115384615384626</v>
      </c>
      <c r="K349" s="1">
        <f t="shared" si="246"/>
        <v>5</v>
      </c>
      <c r="L349" s="3">
        <f t="shared" si="247"/>
        <v>2.4038461538461542</v>
      </c>
      <c r="M349" s="9">
        <f t="shared" si="248"/>
        <v>24038.461538461543</v>
      </c>
      <c r="N349" s="25">
        <f t="shared" si="249"/>
        <v>3.4766878672442765</v>
      </c>
      <c r="O349" s="72"/>
    </row>
    <row r="350" spans="1:15" ht="15.75" thickBot="1" x14ac:dyDescent="0.3">
      <c r="A350" s="143"/>
      <c r="B350" s="65" t="s">
        <v>18</v>
      </c>
      <c r="C350" s="10">
        <f>SUM(C343:C349)</f>
        <v>2016</v>
      </c>
      <c r="D350" s="11">
        <f t="shared" si="242"/>
        <v>0</v>
      </c>
      <c r="E350" s="10">
        <f>SUM(E343:E349)</f>
        <v>0</v>
      </c>
      <c r="F350" s="11">
        <f t="shared" si="243"/>
        <v>0.59523809523809523</v>
      </c>
      <c r="G350" s="10">
        <f>SUM(G343:G349)</f>
        <v>12</v>
      </c>
      <c r="H350" s="73">
        <f t="shared" si="244"/>
        <v>1.2896825396825395</v>
      </c>
      <c r="I350" s="10">
        <f>SUM(I343:I349)</f>
        <v>26</v>
      </c>
      <c r="J350" s="11">
        <f t="shared" si="245"/>
        <v>0.77380952380952372</v>
      </c>
      <c r="K350" s="10">
        <f>SUM(K343:K349)</f>
        <v>38</v>
      </c>
      <c r="L350" s="12">
        <f t="shared" si="247"/>
        <v>1.8849206349206349</v>
      </c>
      <c r="M350" s="15">
        <f t="shared" si="248"/>
        <v>18849.20634920635</v>
      </c>
      <c r="N350" s="13">
        <f t="shared" si="249"/>
        <v>3.5781188630323602</v>
      </c>
      <c r="O350" s="14"/>
    </row>
    <row r="351" spans="1:15" x14ac:dyDescent="0.25">
      <c r="A351" s="141" t="s">
        <v>298</v>
      </c>
      <c r="B351" s="64" t="s">
        <v>297</v>
      </c>
      <c r="C351" s="1">
        <f>5*8</f>
        <v>40</v>
      </c>
      <c r="D351" s="62">
        <f t="shared" ref="D351:D357" si="250">E351/C351*100</f>
        <v>0</v>
      </c>
      <c r="E351" s="1">
        <v>0</v>
      </c>
      <c r="F351" s="2">
        <f t="shared" ref="F351:F357" si="251">+G351/C351*100</f>
        <v>0</v>
      </c>
      <c r="G351" s="1">
        <v>0</v>
      </c>
      <c r="H351" s="2">
        <f t="shared" ref="H351:H357" si="252">+I351/C351*100</f>
        <v>2.5</v>
      </c>
      <c r="I351" s="1">
        <v>1</v>
      </c>
      <c r="J351" s="2">
        <f t="shared" ref="J351:J357" si="253">(1*D351)+(0.65*F351)+(0.3*H351)</f>
        <v>0.75</v>
      </c>
      <c r="K351" s="1">
        <f t="shared" ref="K351:K356" si="254">+E351+G351+I351</f>
        <v>1</v>
      </c>
      <c r="L351" s="3">
        <f t="shared" ref="L351:L357" si="255">K351/C351*100</f>
        <v>2.5</v>
      </c>
      <c r="M351" s="9">
        <f t="shared" ref="M351:M357" si="256">L351*10000</f>
        <v>25000</v>
      </c>
      <c r="N351" s="25">
        <f t="shared" ref="N351:N357" si="257">(NORMSINV(1-M351/1000000))+1.5</f>
        <v>3.4599639845400536</v>
      </c>
      <c r="O351" s="72"/>
    </row>
    <row r="352" spans="1:15" x14ac:dyDescent="0.25">
      <c r="A352" s="141"/>
      <c r="B352" s="64" t="s">
        <v>301</v>
      </c>
      <c r="C352" s="1">
        <f>29*8</f>
        <v>232</v>
      </c>
      <c r="D352" s="62">
        <f t="shared" si="250"/>
        <v>0</v>
      </c>
      <c r="E352" s="1">
        <v>0</v>
      </c>
      <c r="F352" s="2">
        <f t="shared" si="251"/>
        <v>0</v>
      </c>
      <c r="G352" s="1">
        <v>0</v>
      </c>
      <c r="H352" s="2">
        <f t="shared" si="252"/>
        <v>0.43103448275862066</v>
      </c>
      <c r="I352" s="1">
        <v>1</v>
      </c>
      <c r="J352" s="2">
        <f t="shared" si="253"/>
        <v>0.12931034482758619</v>
      </c>
      <c r="K352" s="1">
        <f t="shared" si="254"/>
        <v>1</v>
      </c>
      <c r="L352" s="3">
        <f t="shared" si="255"/>
        <v>0.43103448275862066</v>
      </c>
      <c r="M352" s="9">
        <f t="shared" si="256"/>
        <v>4310.3448275862065</v>
      </c>
      <c r="N352" s="25">
        <f>(NORMSINV(1-M352/1000000))+1.5</f>
        <v>4.1267411018404809</v>
      </c>
      <c r="O352" s="72"/>
    </row>
    <row r="353" spans="1:15" x14ac:dyDescent="0.25">
      <c r="A353" s="141"/>
      <c r="B353" s="64" t="s">
        <v>302</v>
      </c>
      <c r="C353" s="1">
        <f>40*8</f>
        <v>320</v>
      </c>
      <c r="D353" s="62">
        <f t="shared" si="250"/>
        <v>0</v>
      </c>
      <c r="E353" s="1">
        <v>0</v>
      </c>
      <c r="F353" s="2">
        <f t="shared" si="251"/>
        <v>0</v>
      </c>
      <c r="G353" s="1">
        <v>0</v>
      </c>
      <c r="H353" s="2">
        <f t="shared" si="252"/>
        <v>1.5625</v>
      </c>
      <c r="I353" s="1">
        <v>5</v>
      </c>
      <c r="J353" s="2">
        <f t="shared" si="253"/>
        <v>0.46875</v>
      </c>
      <c r="K353" s="1">
        <f t="shared" si="254"/>
        <v>5</v>
      </c>
      <c r="L353" s="3">
        <f t="shared" si="255"/>
        <v>1.5625</v>
      </c>
      <c r="M353" s="9">
        <f t="shared" si="256"/>
        <v>15625</v>
      </c>
      <c r="N353" s="25">
        <f t="shared" si="257"/>
        <v>3.6538746940614555</v>
      </c>
      <c r="O353" s="72"/>
    </row>
    <row r="354" spans="1:15" x14ac:dyDescent="0.25">
      <c r="A354" s="141"/>
      <c r="B354" s="64" t="s">
        <v>300</v>
      </c>
      <c r="C354" s="1">
        <f>48*8</f>
        <v>384</v>
      </c>
      <c r="D354" s="62">
        <f t="shared" si="250"/>
        <v>0</v>
      </c>
      <c r="E354" s="1">
        <v>0</v>
      </c>
      <c r="F354" s="2">
        <f t="shared" si="251"/>
        <v>0</v>
      </c>
      <c r="G354" s="1">
        <v>0</v>
      </c>
      <c r="H354" s="2">
        <f t="shared" si="252"/>
        <v>1.3020833333333335</v>
      </c>
      <c r="I354" s="1">
        <v>5</v>
      </c>
      <c r="J354" s="2">
        <f t="shared" si="253"/>
        <v>0.39062500000000006</v>
      </c>
      <c r="K354" s="1">
        <f t="shared" si="254"/>
        <v>5</v>
      </c>
      <c r="L354" s="3">
        <f t="shared" si="255"/>
        <v>1.3020833333333335</v>
      </c>
      <c r="M354" s="9">
        <f t="shared" si="256"/>
        <v>13020.833333333334</v>
      </c>
      <c r="N354" s="25">
        <f t="shared" si="257"/>
        <v>3.7255898502637632</v>
      </c>
      <c r="O354" s="72"/>
    </row>
    <row r="355" spans="1:15" x14ac:dyDescent="0.25">
      <c r="A355" s="141"/>
      <c r="B355" s="64" t="s">
        <v>284</v>
      </c>
      <c r="C355" s="1">
        <f>79*8</f>
        <v>632</v>
      </c>
      <c r="D355" s="62">
        <f t="shared" si="250"/>
        <v>0</v>
      </c>
      <c r="E355" s="1">
        <v>0</v>
      </c>
      <c r="F355" s="2">
        <f t="shared" si="251"/>
        <v>0</v>
      </c>
      <c r="G355" s="1">
        <v>0</v>
      </c>
      <c r="H355" s="2">
        <f t="shared" si="252"/>
        <v>1.1075949367088607</v>
      </c>
      <c r="I355" s="1">
        <v>7</v>
      </c>
      <c r="J355" s="2">
        <f t="shared" si="253"/>
        <v>0.33227848101265817</v>
      </c>
      <c r="K355" s="1">
        <f t="shared" si="254"/>
        <v>7</v>
      </c>
      <c r="L355" s="3">
        <f t="shared" si="255"/>
        <v>1.1075949367088607</v>
      </c>
      <c r="M355" s="9">
        <f t="shared" si="256"/>
        <v>11075.949367088606</v>
      </c>
      <c r="N355" s="25">
        <f t="shared" si="257"/>
        <v>3.7877531814420253</v>
      </c>
      <c r="O355" s="72"/>
    </row>
    <row r="356" spans="1:15" ht="30" x14ac:dyDescent="0.25">
      <c r="A356" s="141"/>
      <c r="B356" s="64" t="s">
        <v>303</v>
      </c>
      <c r="C356" s="1">
        <f>90*8</f>
        <v>720</v>
      </c>
      <c r="D356" s="62">
        <f t="shared" si="250"/>
        <v>0</v>
      </c>
      <c r="E356" s="1">
        <v>0</v>
      </c>
      <c r="F356" s="2">
        <f t="shared" si="251"/>
        <v>32.222222222222221</v>
      </c>
      <c r="G356" s="1">
        <v>232</v>
      </c>
      <c r="H356" s="2">
        <f t="shared" si="252"/>
        <v>0.97222222222222221</v>
      </c>
      <c r="I356" s="1">
        <v>7</v>
      </c>
      <c r="J356" s="2">
        <f t="shared" si="253"/>
        <v>21.236111111111114</v>
      </c>
      <c r="K356" s="1">
        <f t="shared" si="254"/>
        <v>239</v>
      </c>
      <c r="L356" s="3">
        <f t="shared" si="255"/>
        <v>33.194444444444443</v>
      </c>
      <c r="M356" s="9">
        <f t="shared" si="256"/>
        <v>331944.44444444444</v>
      </c>
      <c r="N356" s="25">
        <f t="shared" si="257"/>
        <v>1.9345502832476902</v>
      </c>
      <c r="O356" s="72" t="s">
        <v>304</v>
      </c>
    </row>
    <row r="357" spans="1:15" ht="15.75" thickBot="1" x14ac:dyDescent="0.3">
      <c r="A357" s="143"/>
      <c r="B357" s="65" t="s">
        <v>18</v>
      </c>
      <c r="C357" s="10">
        <f>SUM(C351:C356)</f>
        <v>2328</v>
      </c>
      <c r="D357" s="11">
        <f t="shared" si="250"/>
        <v>0</v>
      </c>
      <c r="E357" s="10">
        <f>SUM(E351:E356)</f>
        <v>0</v>
      </c>
      <c r="F357" s="11">
        <f t="shared" si="251"/>
        <v>9.9656357388316152</v>
      </c>
      <c r="G357" s="10">
        <f>SUM(G351:G356)</f>
        <v>232</v>
      </c>
      <c r="H357" s="73">
        <f t="shared" si="252"/>
        <v>1.1168384879725086</v>
      </c>
      <c r="I357" s="10">
        <f>SUM(I351:I356)</f>
        <v>26</v>
      </c>
      <c r="J357" s="11">
        <f t="shared" si="253"/>
        <v>6.8127147766323022</v>
      </c>
      <c r="K357" s="10">
        <f>SUM(K351:K356)</f>
        <v>258</v>
      </c>
      <c r="L357" s="12">
        <f t="shared" si="255"/>
        <v>11.082474226804123</v>
      </c>
      <c r="M357" s="15">
        <f t="shared" si="256"/>
        <v>110824.74226804123</v>
      </c>
      <c r="N357" s="13">
        <f t="shared" si="257"/>
        <v>2.7221537646747898</v>
      </c>
      <c r="O357" s="14"/>
    </row>
    <row r="358" spans="1:15" x14ac:dyDescent="0.25">
      <c r="A358" s="141" t="s">
        <v>305</v>
      </c>
      <c r="B358" s="64" t="s">
        <v>301</v>
      </c>
      <c r="C358" s="1">
        <f>56*8</f>
        <v>448</v>
      </c>
      <c r="D358" s="62">
        <f t="shared" ref="D358:D363" si="258">E358/C358*100</f>
        <v>0</v>
      </c>
      <c r="E358" s="1">
        <v>0</v>
      </c>
      <c r="F358" s="2">
        <f t="shared" ref="F358:F363" si="259">+G358/C358*100</f>
        <v>0</v>
      </c>
      <c r="G358" s="1">
        <v>0</v>
      </c>
      <c r="H358" s="2">
        <f t="shared" ref="H358:H363" si="260">+I358/C358*100</f>
        <v>0.2232142857142857</v>
      </c>
      <c r="I358" s="1">
        <v>1</v>
      </c>
      <c r="J358" s="2">
        <f t="shared" ref="J358:J363" si="261">(1*D358)+(0.65*F358)+(0.3*H358)</f>
        <v>6.6964285714285712E-2</v>
      </c>
      <c r="K358" s="1">
        <f>+E358+G358+I358</f>
        <v>1</v>
      </c>
      <c r="L358" s="3">
        <f t="shared" ref="L358:L363" si="262">K358/C358*100</f>
        <v>0.2232142857142857</v>
      </c>
      <c r="M358" s="9">
        <f t="shared" ref="M358:M363" si="263">L358*10000</f>
        <v>2232.1428571428569</v>
      </c>
      <c r="N358" s="25">
        <f t="shared" ref="N358:N381" si="264">(NORMSINV(1-M358/1000000))+1.5</f>
        <v>4.3433440043264477</v>
      </c>
      <c r="O358" s="72"/>
    </row>
    <row r="359" spans="1:15" x14ac:dyDescent="0.25">
      <c r="A359" s="141"/>
      <c r="B359" s="64" t="s">
        <v>313</v>
      </c>
      <c r="C359" s="1">
        <f>82*8</f>
        <v>656</v>
      </c>
      <c r="D359" s="62">
        <f t="shared" si="258"/>
        <v>0</v>
      </c>
      <c r="E359" s="1">
        <v>0</v>
      </c>
      <c r="F359" s="2">
        <f t="shared" si="259"/>
        <v>0.3048780487804878</v>
      </c>
      <c r="G359" s="1">
        <v>2</v>
      </c>
      <c r="H359" s="2">
        <f t="shared" si="260"/>
        <v>0.76219512195121952</v>
      </c>
      <c r="I359" s="1">
        <v>5</v>
      </c>
      <c r="J359" s="2">
        <f t="shared" si="261"/>
        <v>0.42682926829268292</v>
      </c>
      <c r="K359" s="1">
        <f>+E359+G359+I359</f>
        <v>7</v>
      </c>
      <c r="L359" s="3">
        <f t="shared" si="262"/>
        <v>1.0670731707317074</v>
      </c>
      <c r="M359" s="9">
        <f t="shared" si="263"/>
        <v>10670.731707317074</v>
      </c>
      <c r="N359" s="25">
        <f t="shared" si="264"/>
        <v>3.8018884555980978</v>
      </c>
      <c r="O359" s="72"/>
    </row>
    <row r="360" spans="1:15" x14ac:dyDescent="0.25">
      <c r="A360" s="141"/>
      <c r="B360" s="64" t="s">
        <v>300</v>
      </c>
      <c r="C360" s="1">
        <f>57*8</f>
        <v>456</v>
      </c>
      <c r="D360" s="62">
        <f t="shared" si="258"/>
        <v>0</v>
      </c>
      <c r="E360" s="1">
        <v>0</v>
      </c>
      <c r="F360" s="2">
        <f t="shared" si="259"/>
        <v>0</v>
      </c>
      <c r="G360" s="1">
        <v>0</v>
      </c>
      <c r="H360" s="2">
        <f t="shared" si="260"/>
        <v>1.7543859649122806</v>
      </c>
      <c r="I360" s="1">
        <v>8</v>
      </c>
      <c r="J360" s="2">
        <f t="shared" si="261"/>
        <v>0.52631578947368418</v>
      </c>
      <c r="K360" s="1">
        <f>+E360+G360+I360</f>
        <v>8</v>
      </c>
      <c r="L360" s="3">
        <f t="shared" si="262"/>
        <v>1.7543859649122806</v>
      </c>
      <c r="M360" s="9">
        <f t="shared" si="263"/>
        <v>17543.859649122805</v>
      </c>
      <c r="N360" s="25">
        <f t="shared" si="264"/>
        <v>3.6073446081072977</v>
      </c>
      <c r="O360" s="72"/>
    </row>
    <row r="361" spans="1:15" x14ac:dyDescent="0.25">
      <c r="A361" s="141"/>
      <c r="B361" s="64" t="s">
        <v>284</v>
      </c>
      <c r="C361" s="1">
        <f>82*8</f>
        <v>656</v>
      </c>
      <c r="D361" s="62">
        <f t="shared" si="258"/>
        <v>0</v>
      </c>
      <c r="E361" s="1">
        <v>0</v>
      </c>
      <c r="F361" s="2">
        <f t="shared" si="259"/>
        <v>0</v>
      </c>
      <c r="G361" s="1">
        <v>0</v>
      </c>
      <c r="H361" s="2">
        <f t="shared" si="260"/>
        <v>1.6768292682926831</v>
      </c>
      <c r="I361" s="1">
        <v>11</v>
      </c>
      <c r="J361" s="2">
        <f t="shared" si="261"/>
        <v>0.50304878048780488</v>
      </c>
      <c r="K361" s="1">
        <f>+E361+G361+I361</f>
        <v>11</v>
      </c>
      <c r="L361" s="3">
        <f t="shared" si="262"/>
        <v>1.6768292682926831</v>
      </c>
      <c r="M361" s="9">
        <f t="shared" si="263"/>
        <v>16768.292682926833</v>
      </c>
      <c r="N361" s="25">
        <f t="shared" si="264"/>
        <v>3.6255999310586802</v>
      </c>
      <c r="O361" s="72"/>
    </row>
    <row r="362" spans="1:15" x14ac:dyDescent="0.25">
      <c r="A362" s="141"/>
      <c r="B362" s="64" t="s">
        <v>303</v>
      </c>
      <c r="C362" s="1">
        <f>33*8</f>
        <v>264</v>
      </c>
      <c r="D362" s="62">
        <f t="shared" si="258"/>
        <v>0</v>
      </c>
      <c r="E362" s="1">
        <v>0</v>
      </c>
      <c r="F362" s="2">
        <f t="shared" si="259"/>
        <v>0</v>
      </c>
      <c r="G362" s="1">
        <v>0</v>
      </c>
      <c r="H362" s="2">
        <f t="shared" si="260"/>
        <v>0.75757575757575757</v>
      </c>
      <c r="I362" s="1">
        <v>2</v>
      </c>
      <c r="J362" s="2">
        <f t="shared" si="261"/>
        <v>0.22727272727272727</v>
      </c>
      <c r="K362" s="1">
        <f>+E362+G362+I362</f>
        <v>2</v>
      </c>
      <c r="L362" s="3">
        <f t="shared" si="262"/>
        <v>0.75757575757575757</v>
      </c>
      <c r="M362" s="9">
        <f t="shared" si="263"/>
        <v>7575.757575757576</v>
      </c>
      <c r="N362" s="25">
        <f t="shared" si="264"/>
        <v>3.9287370866922795</v>
      </c>
      <c r="O362" s="72"/>
    </row>
    <row r="363" spans="1:15" ht="15.75" thickBot="1" x14ac:dyDescent="0.3">
      <c r="A363" s="143"/>
      <c r="B363" s="65" t="s">
        <v>18</v>
      </c>
      <c r="C363" s="10">
        <f>SUM(C358:C362)</f>
        <v>2480</v>
      </c>
      <c r="D363" s="11">
        <f t="shared" si="258"/>
        <v>0</v>
      </c>
      <c r="E363" s="10">
        <f>SUM(E358:E362)</f>
        <v>0</v>
      </c>
      <c r="F363" s="11">
        <f t="shared" si="259"/>
        <v>8.0645161290322578E-2</v>
      </c>
      <c r="G363" s="10">
        <f>SUM(G358:G362)</f>
        <v>2</v>
      </c>
      <c r="H363" s="73">
        <f t="shared" si="260"/>
        <v>1.0887096774193548</v>
      </c>
      <c r="I363" s="10">
        <f>SUM(I358:I362)</f>
        <v>27</v>
      </c>
      <c r="J363" s="11">
        <f t="shared" si="261"/>
        <v>0.37903225806451613</v>
      </c>
      <c r="K363" s="10">
        <f>SUM(K358:K362)</f>
        <v>29</v>
      </c>
      <c r="L363" s="12">
        <f t="shared" si="262"/>
        <v>1.1693548387096775</v>
      </c>
      <c r="M363" s="15">
        <f t="shared" si="263"/>
        <v>11693.548387096775</v>
      </c>
      <c r="N363" s="13">
        <f t="shared" si="264"/>
        <v>3.7670512230417912</v>
      </c>
      <c r="O363" s="14"/>
    </row>
    <row r="364" spans="1:15" x14ac:dyDescent="0.25">
      <c r="A364" s="141" t="s">
        <v>306</v>
      </c>
      <c r="B364" s="64" t="s">
        <v>301</v>
      </c>
      <c r="C364" s="1">
        <f>62*8</f>
        <v>496</v>
      </c>
      <c r="D364" s="62">
        <f t="shared" ref="D364:D369" si="265">E364/C364*100</f>
        <v>0</v>
      </c>
      <c r="E364" s="1">
        <v>0</v>
      </c>
      <c r="F364" s="2">
        <f t="shared" ref="F364:F369" si="266">+G364/C364*100</f>
        <v>0</v>
      </c>
      <c r="G364" s="1">
        <v>0</v>
      </c>
      <c r="H364" s="2">
        <f t="shared" ref="H364:H369" si="267">+I364/C364*100</f>
        <v>0.80645161290322576</v>
      </c>
      <c r="I364" s="1">
        <v>4</v>
      </c>
      <c r="J364" s="2">
        <f t="shared" ref="J364:J369" si="268">(1*D364)+(0.65*F364)+(0.3*H364)</f>
        <v>0.24193548387096772</v>
      </c>
      <c r="K364" s="1">
        <f>+E364+G364+I364</f>
        <v>4</v>
      </c>
      <c r="L364" s="3">
        <f t="shared" ref="L364:L369" si="269">K364/C364*100</f>
        <v>0.80645161290322576</v>
      </c>
      <c r="M364" s="9">
        <f t="shared" ref="M364:M369" si="270">L364*10000</f>
        <v>8064.5161290322576</v>
      </c>
      <c r="N364" s="25">
        <f t="shared" si="264"/>
        <v>3.905982614630743</v>
      </c>
      <c r="O364" s="72"/>
    </row>
    <row r="365" spans="1:15" x14ac:dyDescent="0.25">
      <c r="A365" s="141"/>
      <c r="B365" s="64" t="s">
        <v>309</v>
      </c>
      <c r="C365" s="1">
        <f>68*8</f>
        <v>544</v>
      </c>
      <c r="D365" s="62">
        <f t="shared" si="265"/>
        <v>0</v>
      </c>
      <c r="E365" s="1">
        <v>0</v>
      </c>
      <c r="F365" s="2">
        <f t="shared" si="266"/>
        <v>0</v>
      </c>
      <c r="G365" s="1">
        <v>0</v>
      </c>
      <c r="H365" s="2">
        <f t="shared" si="267"/>
        <v>1.1029411764705883</v>
      </c>
      <c r="I365" s="1">
        <v>6</v>
      </c>
      <c r="J365" s="2">
        <f t="shared" si="268"/>
        <v>0.33088235294117646</v>
      </c>
      <c r="K365" s="1">
        <f>+E365+G365+I365</f>
        <v>6</v>
      </c>
      <c r="L365" s="3">
        <f t="shared" si="269"/>
        <v>1.1029411764705883</v>
      </c>
      <c r="M365" s="9">
        <f t="shared" si="270"/>
        <v>11029.411764705883</v>
      </c>
      <c r="N365" s="25">
        <f t="shared" si="264"/>
        <v>3.7893534662194091</v>
      </c>
      <c r="O365" s="72"/>
    </row>
    <row r="366" spans="1:15" x14ac:dyDescent="0.25">
      <c r="A366" s="141"/>
      <c r="B366" s="64" t="s">
        <v>300</v>
      </c>
      <c r="C366" s="1">
        <f>14*8</f>
        <v>112</v>
      </c>
      <c r="D366" s="62">
        <f t="shared" si="265"/>
        <v>0</v>
      </c>
      <c r="E366" s="1">
        <v>0</v>
      </c>
      <c r="F366" s="2">
        <f t="shared" si="266"/>
        <v>0</v>
      </c>
      <c r="G366" s="1">
        <v>0</v>
      </c>
      <c r="H366" s="2">
        <f t="shared" si="267"/>
        <v>1.7857142857142856</v>
      </c>
      <c r="I366" s="1">
        <v>2</v>
      </c>
      <c r="J366" s="2">
        <f t="shared" si="268"/>
        <v>0.5357142857142857</v>
      </c>
      <c r="K366" s="1">
        <f>+E366+G366+I366</f>
        <v>2</v>
      </c>
      <c r="L366" s="3">
        <f t="shared" si="269"/>
        <v>1.7857142857142856</v>
      </c>
      <c r="M366" s="9">
        <f t="shared" si="270"/>
        <v>17857.142857142855</v>
      </c>
      <c r="N366" s="25">
        <f t="shared" si="264"/>
        <v>3.600165492844468</v>
      </c>
      <c r="O366" s="72"/>
    </row>
    <row r="367" spans="1:15" x14ac:dyDescent="0.25">
      <c r="A367" s="141"/>
      <c r="B367" s="64" t="s">
        <v>310</v>
      </c>
      <c r="C367" s="1">
        <f>62*8</f>
        <v>496</v>
      </c>
      <c r="D367" s="62">
        <f t="shared" si="265"/>
        <v>0</v>
      </c>
      <c r="E367" s="1">
        <v>0</v>
      </c>
      <c r="F367" s="2">
        <f t="shared" si="266"/>
        <v>0</v>
      </c>
      <c r="G367" s="1">
        <v>0</v>
      </c>
      <c r="H367" s="2">
        <f t="shared" si="267"/>
        <v>2.82258064516129</v>
      </c>
      <c r="I367" s="1">
        <v>14</v>
      </c>
      <c r="J367" s="2">
        <f t="shared" si="268"/>
        <v>0.84677419354838701</v>
      </c>
      <c r="K367" s="1">
        <f>+E367+G367+I367</f>
        <v>14</v>
      </c>
      <c r="L367" s="3">
        <f t="shared" si="269"/>
        <v>2.82258064516129</v>
      </c>
      <c r="M367" s="9">
        <f t="shared" si="270"/>
        <v>28225.806451612902</v>
      </c>
      <c r="N367" s="25">
        <f t="shared" si="264"/>
        <v>3.4075329151166578</v>
      </c>
      <c r="O367" s="72"/>
    </row>
    <row r="368" spans="1:15" x14ac:dyDescent="0.25">
      <c r="A368" s="141"/>
      <c r="B368" s="64" t="s">
        <v>312</v>
      </c>
      <c r="C368" s="1">
        <f>84*8</f>
        <v>672</v>
      </c>
      <c r="D368" s="62">
        <f t="shared" si="265"/>
        <v>0</v>
      </c>
      <c r="E368" s="1">
        <v>0</v>
      </c>
      <c r="F368" s="2">
        <f t="shared" si="266"/>
        <v>0</v>
      </c>
      <c r="G368" s="1">
        <v>0</v>
      </c>
      <c r="H368" s="2">
        <f t="shared" si="267"/>
        <v>2.083333333333333</v>
      </c>
      <c r="I368" s="1">
        <v>14</v>
      </c>
      <c r="J368" s="2">
        <f t="shared" si="268"/>
        <v>0.62499999999999989</v>
      </c>
      <c r="K368" s="1">
        <f>+E368+G368+I368</f>
        <v>14</v>
      </c>
      <c r="L368" s="3">
        <f t="shared" si="269"/>
        <v>2.083333333333333</v>
      </c>
      <c r="M368" s="9">
        <f t="shared" si="270"/>
        <v>20833.333333333332</v>
      </c>
      <c r="N368" s="25">
        <f t="shared" si="264"/>
        <v>3.5368341317013874</v>
      </c>
      <c r="O368" s="72" t="s">
        <v>311</v>
      </c>
    </row>
    <row r="369" spans="1:15" ht="15.75" thickBot="1" x14ac:dyDescent="0.3">
      <c r="A369" s="143"/>
      <c r="B369" s="65" t="s">
        <v>18</v>
      </c>
      <c r="C369" s="10">
        <f>SUM(C364:C368)</f>
        <v>2320</v>
      </c>
      <c r="D369" s="11">
        <f t="shared" si="265"/>
        <v>0</v>
      </c>
      <c r="E369" s="10">
        <f>SUM(E364:E368)</f>
        <v>0</v>
      </c>
      <c r="F369" s="11">
        <f t="shared" si="266"/>
        <v>0</v>
      </c>
      <c r="G369" s="10">
        <f>SUM(G364:G368)</f>
        <v>0</v>
      </c>
      <c r="H369" s="73">
        <f t="shared" si="267"/>
        <v>1.7241379310344827</v>
      </c>
      <c r="I369" s="10">
        <f>SUM(I364:I368)</f>
        <v>40</v>
      </c>
      <c r="J369" s="11">
        <f t="shared" si="268"/>
        <v>0.51724137931034475</v>
      </c>
      <c r="K369" s="10">
        <f>SUM(K364:K368)</f>
        <v>40</v>
      </c>
      <c r="L369" s="12">
        <f t="shared" si="269"/>
        <v>1.7241379310344827</v>
      </c>
      <c r="M369" s="15">
        <f t="shared" si="270"/>
        <v>17241.379310344826</v>
      </c>
      <c r="N369" s="13">
        <f t="shared" si="264"/>
        <v>3.6143807715275598</v>
      </c>
      <c r="O369" s="14"/>
    </row>
    <row r="370" spans="1:15" x14ac:dyDescent="0.25">
      <c r="A370" s="141" t="s">
        <v>314</v>
      </c>
      <c r="B370" s="64" t="s">
        <v>301</v>
      </c>
      <c r="C370" s="1">
        <f>49*8</f>
        <v>392</v>
      </c>
      <c r="D370" s="62">
        <f>E370/C370*100</f>
        <v>0</v>
      </c>
      <c r="E370" s="1">
        <v>0</v>
      </c>
      <c r="F370" s="2">
        <f>+G370/C370*100</f>
        <v>0</v>
      </c>
      <c r="G370" s="1">
        <v>0</v>
      </c>
      <c r="H370" s="2">
        <f>+I370/C370*100</f>
        <v>0.76530612244897955</v>
      </c>
      <c r="I370" s="1">
        <v>3</v>
      </c>
      <c r="J370" s="2">
        <f>(1*D370)+(0.65*F370)+(0.3*H370)</f>
        <v>0.22959183673469385</v>
      </c>
      <c r="K370" s="1">
        <f>+E370+G370+I370</f>
        <v>3</v>
      </c>
      <c r="L370" s="3">
        <f>K370/C370*100</f>
        <v>0.76530612244897955</v>
      </c>
      <c r="M370" s="9">
        <f>L370*10000</f>
        <v>7653.0612244897957</v>
      </c>
      <c r="N370" s="25">
        <f t="shared" si="264"/>
        <v>3.9250537012979998</v>
      </c>
      <c r="O370" s="72"/>
    </row>
    <row r="371" spans="1:15" x14ac:dyDescent="0.25">
      <c r="A371" s="141"/>
      <c r="B371" s="64" t="s">
        <v>309</v>
      </c>
      <c r="C371" s="1">
        <f>92*8</f>
        <v>736</v>
      </c>
      <c r="D371" s="62">
        <f>E371/C371*100</f>
        <v>0</v>
      </c>
      <c r="E371" s="1">
        <v>0</v>
      </c>
      <c r="F371" s="2">
        <f>+G371/C371*100</f>
        <v>0</v>
      </c>
      <c r="G371" s="1">
        <v>0</v>
      </c>
      <c r="H371" s="2">
        <f>+I371/C371*100</f>
        <v>1.0869565217391304</v>
      </c>
      <c r="I371" s="1">
        <v>8</v>
      </c>
      <c r="J371" s="2">
        <f>(1*D371)+(0.65*F371)+(0.3*H371)</f>
        <v>0.32608695652173908</v>
      </c>
      <c r="K371" s="1">
        <f>+E371+G371+I371</f>
        <v>8</v>
      </c>
      <c r="L371" s="3">
        <f>K371/C371*100</f>
        <v>1.0869565217391304</v>
      </c>
      <c r="M371" s="9">
        <f>L371*10000</f>
        <v>10869.565217391304</v>
      </c>
      <c r="N371" s="25">
        <f t="shared" si="264"/>
        <v>3.7948952092430948</v>
      </c>
      <c r="O371" s="72"/>
    </row>
    <row r="372" spans="1:15" x14ac:dyDescent="0.25">
      <c r="A372" s="141"/>
      <c r="B372" s="64" t="s">
        <v>315</v>
      </c>
      <c r="C372" s="1">
        <f>48*8</f>
        <v>384</v>
      </c>
      <c r="D372" s="62">
        <f>E372/C372*100</f>
        <v>0</v>
      </c>
      <c r="E372" s="1">
        <v>0</v>
      </c>
      <c r="F372" s="2">
        <f>+G372/C372*100</f>
        <v>0</v>
      </c>
      <c r="G372" s="1">
        <v>0</v>
      </c>
      <c r="H372" s="2">
        <f>+I372/C372*100</f>
        <v>1.3020833333333335</v>
      </c>
      <c r="I372" s="1">
        <v>5</v>
      </c>
      <c r="J372" s="2">
        <f>(1*D372)+(0.65*F372)+(0.3*H372)</f>
        <v>0.39062500000000006</v>
      </c>
      <c r="K372" s="1">
        <f>+E372+G372+I372</f>
        <v>5</v>
      </c>
      <c r="L372" s="3">
        <f>K372/C372*100</f>
        <v>1.3020833333333335</v>
      </c>
      <c r="M372" s="9">
        <f>L372*10000</f>
        <v>13020.833333333334</v>
      </c>
      <c r="N372" s="25">
        <f t="shared" si="264"/>
        <v>3.7255898502637632</v>
      </c>
      <c r="O372" s="72"/>
    </row>
    <row r="373" spans="1:15" x14ac:dyDescent="0.25">
      <c r="A373" s="141"/>
      <c r="B373" s="64" t="s">
        <v>191</v>
      </c>
      <c r="C373" s="1">
        <f>28*8</f>
        <v>224</v>
      </c>
      <c r="D373" s="62">
        <f>E373/C373*100</f>
        <v>0</v>
      </c>
      <c r="E373" s="1">
        <v>0</v>
      </c>
      <c r="F373" s="2">
        <f>+G373/C373*100</f>
        <v>0</v>
      </c>
      <c r="G373" s="1">
        <v>0</v>
      </c>
      <c r="H373" s="2">
        <f>+I373/C373*100</f>
        <v>2.2321428571428572</v>
      </c>
      <c r="I373" s="1">
        <v>5</v>
      </c>
      <c r="J373" s="2">
        <f>(1*D373)+(0.65*F373)+(0.3*H373)</f>
        <v>0.6696428571428571</v>
      </c>
      <c r="K373" s="1">
        <f>+E373+G373+I373</f>
        <v>5</v>
      </c>
      <c r="L373" s="3">
        <f>K373/C373*100</f>
        <v>2.2321428571428572</v>
      </c>
      <c r="M373" s="9">
        <f>L373*10000</f>
        <v>22321.428571428572</v>
      </c>
      <c r="N373" s="25">
        <f t="shared" si="264"/>
        <v>3.5080040891184914</v>
      </c>
      <c r="O373" s="72"/>
    </row>
    <row r="374" spans="1:15" ht="15.75" thickBot="1" x14ac:dyDescent="0.3">
      <c r="A374" s="143"/>
      <c r="B374" s="65" t="s">
        <v>18</v>
      </c>
      <c r="C374" s="10">
        <f>SUM(C370:C373)</f>
        <v>1736</v>
      </c>
      <c r="D374" s="11">
        <f>E374/C374*100</f>
        <v>0</v>
      </c>
      <c r="E374" s="10">
        <f>SUM(E370:E373)</f>
        <v>0</v>
      </c>
      <c r="F374" s="11">
        <f>+G374/C374*100</f>
        <v>0</v>
      </c>
      <c r="G374" s="10">
        <f>SUM(G370:G373)</f>
        <v>0</v>
      </c>
      <c r="H374" s="73">
        <f>+I374/C374*100</f>
        <v>1.2096774193548387</v>
      </c>
      <c r="I374" s="10">
        <f>SUM(I370:I373)</f>
        <v>21</v>
      </c>
      <c r="J374" s="11">
        <f>(1*D374)+(0.65*F374)+(0.3*H374)</f>
        <v>0.36290322580645162</v>
      </c>
      <c r="K374" s="10">
        <f>SUM(K370:K373)</f>
        <v>21</v>
      </c>
      <c r="L374" s="12">
        <f>K374/C374*100</f>
        <v>1.2096774193548387</v>
      </c>
      <c r="M374" s="15">
        <f>L374*10000</f>
        <v>12096.774193548388</v>
      </c>
      <c r="N374" s="13">
        <f t="shared" si="264"/>
        <v>3.7540416421715435</v>
      </c>
      <c r="O374" s="14"/>
    </row>
    <row r="375" spans="1:15" x14ac:dyDescent="0.25">
      <c r="A375" s="141" t="s">
        <v>317</v>
      </c>
      <c r="B375" s="64" t="s">
        <v>318</v>
      </c>
      <c r="C375" s="1">
        <f>52*8</f>
        <v>416</v>
      </c>
      <c r="D375" s="62">
        <f t="shared" ref="D375:D380" si="271">E375/C375*100</f>
        <v>0</v>
      </c>
      <c r="E375" s="1">
        <v>0</v>
      </c>
      <c r="F375" s="2">
        <f t="shared" ref="F375:F380" si="272">+G375/C375*100</f>
        <v>0</v>
      </c>
      <c r="G375" s="1">
        <v>0</v>
      </c>
      <c r="H375" s="2">
        <f t="shared" ref="H375:H380" si="273">+I375/C375*100</f>
        <v>0.72115384615384615</v>
      </c>
      <c r="I375" s="1">
        <v>3</v>
      </c>
      <c r="J375" s="2">
        <f t="shared" ref="J375:J380" si="274">(1*D375)+(0.65*F375)+(0.3*H375)</f>
        <v>0.21634615384615383</v>
      </c>
      <c r="K375" s="1">
        <f>+E375+G375+I375</f>
        <v>3</v>
      </c>
      <c r="L375" s="3">
        <f t="shared" ref="L375:L380" si="275">K375/C375*100</f>
        <v>0.72115384615384615</v>
      </c>
      <c r="M375" s="9">
        <f t="shared" ref="M375:M380" si="276">L375*10000</f>
        <v>7211.5384615384619</v>
      </c>
      <c r="N375" s="25">
        <f t="shared" si="264"/>
        <v>3.9465500532949904</v>
      </c>
      <c r="O375" s="72"/>
    </row>
    <row r="376" spans="1:15" x14ac:dyDescent="0.25">
      <c r="A376" s="141"/>
      <c r="B376" s="64" t="s">
        <v>309</v>
      </c>
      <c r="C376" s="1">
        <f>94*8</f>
        <v>752</v>
      </c>
      <c r="D376" s="62">
        <f t="shared" si="271"/>
        <v>0</v>
      </c>
      <c r="E376" s="1">
        <v>0</v>
      </c>
      <c r="F376" s="2">
        <f t="shared" si="272"/>
        <v>0</v>
      </c>
      <c r="G376" s="1">
        <v>0</v>
      </c>
      <c r="H376" s="2">
        <f t="shared" si="273"/>
        <v>1.4627659574468086</v>
      </c>
      <c r="I376" s="1">
        <v>11</v>
      </c>
      <c r="J376" s="2">
        <f t="shared" si="274"/>
        <v>0.43882978723404259</v>
      </c>
      <c r="K376" s="1">
        <f>+E376+G376+I376</f>
        <v>11</v>
      </c>
      <c r="L376" s="3">
        <f t="shared" si="275"/>
        <v>1.4627659574468086</v>
      </c>
      <c r="M376" s="9">
        <f t="shared" si="276"/>
        <v>14627.659574468085</v>
      </c>
      <c r="N376" s="25">
        <f t="shared" si="264"/>
        <v>3.6800289031611957</v>
      </c>
      <c r="O376" s="72"/>
    </row>
    <row r="377" spans="1:15" x14ac:dyDescent="0.25">
      <c r="A377" s="141"/>
      <c r="B377" s="64" t="s">
        <v>191</v>
      </c>
      <c r="C377" s="1">
        <f>54*8</f>
        <v>432</v>
      </c>
      <c r="D377" s="62">
        <f>E377/C377*100</f>
        <v>0</v>
      </c>
      <c r="E377" s="1">
        <v>0</v>
      </c>
      <c r="F377" s="2">
        <f>+G377/C377*100</f>
        <v>0</v>
      </c>
      <c r="G377" s="1">
        <v>0</v>
      </c>
      <c r="H377" s="2">
        <f>+I377/C377*100</f>
        <v>1.1574074074074074</v>
      </c>
      <c r="I377" s="1">
        <v>5</v>
      </c>
      <c r="J377" s="2">
        <f>(1*D377)+(0.65*F377)+(0.3*H377)</f>
        <v>0.34722222222222221</v>
      </c>
      <c r="K377" s="1">
        <f>+E377+G377+I377</f>
        <v>5</v>
      </c>
      <c r="L377" s="3">
        <f>K377/C377*100</f>
        <v>1.1574074074074074</v>
      </c>
      <c r="M377" s="9">
        <f>L377*10000</f>
        <v>11574.074074074075</v>
      </c>
      <c r="N377" s="25">
        <f t="shared" si="264"/>
        <v>3.7709806698803754</v>
      </c>
      <c r="O377" s="72"/>
    </row>
    <row r="378" spans="1:15" x14ac:dyDescent="0.25">
      <c r="A378" s="141"/>
      <c r="B378" s="64" t="s">
        <v>322</v>
      </c>
      <c r="C378" s="1">
        <f>19*8</f>
        <v>152</v>
      </c>
      <c r="D378" s="62">
        <f>E378/C378*100</f>
        <v>0</v>
      </c>
      <c r="E378" s="1">
        <v>0</v>
      </c>
      <c r="F378" s="2">
        <f>+G378/C378*100</f>
        <v>0</v>
      </c>
      <c r="G378" s="1">
        <v>0</v>
      </c>
      <c r="H378" s="2">
        <f>+I378/C378*100</f>
        <v>1.3157894736842104</v>
      </c>
      <c r="I378" s="1">
        <v>2</v>
      </c>
      <c r="J378" s="2">
        <f>(1*D378)+(0.65*F378)+(0.3*H378)</f>
        <v>0.39473684210526311</v>
      </c>
      <c r="K378" s="1">
        <f>+E378+G378+I378</f>
        <v>2</v>
      </c>
      <c r="L378" s="3">
        <f>K378/C378*100</f>
        <v>1.3157894736842104</v>
      </c>
      <c r="M378" s="9">
        <f>L378*10000</f>
        <v>13157.894736842103</v>
      </c>
      <c r="N378" s="25">
        <f t="shared" si="264"/>
        <v>3.7215195883378365</v>
      </c>
      <c r="O378" s="72"/>
    </row>
    <row r="379" spans="1:15" x14ac:dyDescent="0.25">
      <c r="A379" s="141"/>
      <c r="B379" s="64" t="s">
        <v>321</v>
      </c>
      <c r="C379" s="1">
        <f>47*8</f>
        <v>376</v>
      </c>
      <c r="D379" s="62">
        <f t="shared" si="271"/>
        <v>0</v>
      </c>
      <c r="E379" s="1">
        <v>0</v>
      </c>
      <c r="F379" s="2">
        <f t="shared" si="272"/>
        <v>0</v>
      </c>
      <c r="G379" s="1">
        <v>0</v>
      </c>
      <c r="H379" s="2">
        <f t="shared" si="273"/>
        <v>0.26595744680851063</v>
      </c>
      <c r="I379" s="1">
        <v>1</v>
      </c>
      <c r="J379" s="2">
        <f t="shared" si="274"/>
        <v>7.9787234042553182E-2</v>
      </c>
      <c r="K379" s="1">
        <f>+E379+G379+I379</f>
        <v>1</v>
      </c>
      <c r="L379" s="3">
        <f t="shared" si="275"/>
        <v>0.26595744680851063</v>
      </c>
      <c r="M379" s="9">
        <f t="shared" si="276"/>
        <v>2659.5744680851062</v>
      </c>
      <c r="N379" s="25">
        <f t="shared" si="264"/>
        <v>4.2870425797324252</v>
      </c>
      <c r="O379" s="72"/>
    </row>
    <row r="380" spans="1:15" ht="15.75" thickBot="1" x14ac:dyDescent="0.3">
      <c r="A380" s="143"/>
      <c r="B380" s="65" t="s">
        <v>18</v>
      </c>
      <c r="C380" s="10">
        <f>SUM(C375:C379)</f>
        <v>2128</v>
      </c>
      <c r="D380" s="11">
        <f t="shared" si="271"/>
        <v>0</v>
      </c>
      <c r="E380" s="10">
        <f>SUM(E375:E379)</f>
        <v>0</v>
      </c>
      <c r="F380" s="11">
        <f t="shared" si="272"/>
        <v>0</v>
      </c>
      <c r="G380" s="10">
        <f>SUM(G375:G379)</f>
        <v>0</v>
      </c>
      <c r="H380" s="73">
        <f t="shared" si="273"/>
        <v>1.0338345864661653</v>
      </c>
      <c r="I380" s="10">
        <f>SUM(I375:I379)</f>
        <v>22</v>
      </c>
      <c r="J380" s="11">
        <f t="shared" si="274"/>
        <v>0.31015037593984957</v>
      </c>
      <c r="K380" s="10">
        <f>SUM(K375:K379)</f>
        <v>22</v>
      </c>
      <c r="L380" s="12">
        <f t="shared" si="275"/>
        <v>1.0338345864661653</v>
      </c>
      <c r="M380" s="15">
        <f t="shared" si="276"/>
        <v>10338.345864661653</v>
      </c>
      <c r="N380" s="13">
        <f t="shared" si="264"/>
        <v>3.813836511918943</v>
      </c>
      <c r="O380" s="14"/>
    </row>
    <row r="381" spans="1:15" x14ac:dyDescent="0.25">
      <c r="A381" s="141" t="s">
        <v>323</v>
      </c>
      <c r="B381" s="64" t="s">
        <v>318</v>
      </c>
      <c r="C381" s="1">
        <f>55*8</f>
        <v>440</v>
      </c>
      <c r="D381" s="62">
        <f t="shared" ref="D381:D387" si="277">E381/C381*100</f>
        <v>0</v>
      </c>
      <c r="E381" s="1">
        <v>0</v>
      </c>
      <c r="F381" s="2">
        <f t="shared" ref="F381:F387" si="278">+G381/C381*100</f>
        <v>0</v>
      </c>
      <c r="G381" s="1">
        <v>0</v>
      </c>
      <c r="H381" s="2">
        <f t="shared" ref="H381:H387" si="279">+I381/C381*100</f>
        <v>0.45454545454545453</v>
      </c>
      <c r="I381" s="1">
        <v>2</v>
      </c>
      <c r="J381" s="2">
        <f t="shared" ref="J381:J387" si="280">(1*D381)+(0.65*F381)+(0.3*H381)</f>
        <v>0.13636363636363635</v>
      </c>
      <c r="K381" s="1">
        <f t="shared" ref="K381:K386" si="281">+E381+G381+I381</f>
        <v>2</v>
      </c>
      <c r="L381" s="3">
        <f t="shared" ref="L381:L387" si="282">K381/C381*100</f>
        <v>0.45454545454545453</v>
      </c>
      <c r="M381" s="9">
        <f t="shared" ref="M381:M387" si="283">L381*10000</f>
        <v>4545.454545454545</v>
      </c>
      <c r="N381" s="25">
        <f t="shared" si="264"/>
        <v>4.1086163873605486</v>
      </c>
      <c r="O381" s="72"/>
    </row>
    <row r="382" spans="1:15" x14ac:dyDescent="0.25">
      <c r="A382" s="141"/>
      <c r="B382" s="64" t="s">
        <v>324</v>
      </c>
      <c r="C382" s="1">
        <f>48*8</f>
        <v>384</v>
      </c>
      <c r="D382" s="62">
        <f t="shared" si="277"/>
        <v>0</v>
      </c>
      <c r="E382" s="1">
        <v>0</v>
      </c>
      <c r="F382" s="2">
        <f t="shared" si="278"/>
        <v>0</v>
      </c>
      <c r="G382" s="1">
        <v>0</v>
      </c>
      <c r="H382" s="2">
        <f t="shared" si="279"/>
        <v>2.34375</v>
      </c>
      <c r="I382" s="1">
        <v>9</v>
      </c>
      <c r="J382" s="2">
        <f t="shared" si="280"/>
        <v>0.703125</v>
      </c>
      <c r="K382" s="1">
        <f t="shared" si="281"/>
        <v>9</v>
      </c>
      <c r="L382" s="3">
        <f t="shared" si="282"/>
        <v>2.34375</v>
      </c>
      <c r="M382" s="9">
        <f t="shared" si="283"/>
        <v>23437.5</v>
      </c>
      <c r="N382" s="25">
        <f t="shared" ref="N382:N387" si="284">(NORMSINV(1-M382/1000000))+1.5</f>
        <v>3.4874278859298959</v>
      </c>
      <c r="O382" s="72"/>
    </row>
    <row r="383" spans="1:15" x14ac:dyDescent="0.25">
      <c r="A383" s="141"/>
      <c r="B383" s="64" t="s">
        <v>309</v>
      </c>
      <c r="C383" s="1">
        <f>15*8</f>
        <v>120</v>
      </c>
      <c r="D383" s="62">
        <f>E383/C383*100</f>
        <v>0</v>
      </c>
      <c r="E383" s="1">
        <v>0</v>
      </c>
      <c r="F383" s="2">
        <f>+G383/C383*100</f>
        <v>0</v>
      </c>
      <c r="G383" s="1">
        <v>0</v>
      </c>
      <c r="H383" s="2">
        <f>+I383/C383*100</f>
        <v>0</v>
      </c>
      <c r="I383" s="1"/>
      <c r="J383" s="2">
        <f>(1*D383)+(0.65*F383)+(0.3*H383)</f>
        <v>0</v>
      </c>
      <c r="K383" s="1">
        <f>+E383+G383+I383</f>
        <v>0</v>
      </c>
      <c r="L383" s="3">
        <f>K383/C383*100</f>
        <v>0</v>
      </c>
      <c r="M383" s="9">
        <f>L383*10000</f>
        <v>0</v>
      </c>
      <c r="N383" s="25" t="e">
        <f>(NORMSINV(1-M383/1000000))+1.5</f>
        <v>#NUM!</v>
      </c>
      <c r="O383" s="72"/>
    </row>
    <row r="384" spans="1:15" x14ac:dyDescent="0.25">
      <c r="A384" s="141"/>
      <c r="B384" s="64" t="s">
        <v>191</v>
      </c>
      <c r="C384" s="1">
        <f>85*8</f>
        <v>680</v>
      </c>
      <c r="D384" s="62">
        <f t="shared" si="277"/>
        <v>0</v>
      </c>
      <c r="E384" s="1">
        <v>0</v>
      </c>
      <c r="F384" s="2">
        <f t="shared" si="278"/>
        <v>0</v>
      </c>
      <c r="G384" s="1">
        <v>0</v>
      </c>
      <c r="H384" s="2">
        <f t="shared" si="279"/>
        <v>0.88235294117647056</v>
      </c>
      <c r="I384" s="1">
        <v>6</v>
      </c>
      <c r="J384" s="2">
        <f t="shared" si="280"/>
        <v>0.26470588235294118</v>
      </c>
      <c r="K384" s="1">
        <f t="shared" si="281"/>
        <v>6</v>
      </c>
      <c r="L384" s="3">
        <f t="shared" si="282"/>
        <v>0.88235294117647056</v>
      </c>
      <c r="M384" s="9">
        <f t="shared" si="283"/>
        <v>8823.5294117647063</v>
      </c>
      <c r="N384" s="25">
        <f t="shared" si="284"/>
        <v>3.8729414966960265</v>
      </c>
      <c r="O384" s="72"/>
    </row>
    <row r="385" spans="1:15" x14ac:dyDescent="0.25">
      <c r="A385" s="141"/>
      <c r="B385" s="64" t="s">
        <v>322</v>
      </c>
      <c r="C385" s="1">
        <f>51*8</f>
        <v>408</v>
      </c>
      <c r="D385" s="62">
        <f t="shared" si="277"/>
        <v>0</v>
      </c>
      <c r="E385" s="1">
        <v>0</v>
      </c>
      <c r="F385" s="2">
        <f t="shared" si="278"/>
        <v>0</v>
      </c>
      <c r="G385" s="1">
        <v>0</v>
      </c>
      <c r="H385" s="2">
        <f t="shared" si="279"/>
        <v>1.715686274509804</v>
      </c>
      <c r="I385" s="1">
        <v>7</v>
      </c>
      <c r="J385" s="2">
        <f t="shared" si="280"/>
        <v>0.51470588235294124</v>
      </c>
      <c r="K385" s="1">
        <f t="shared" si="281"/>
        <v>7</v>
      </c>
      <c r="L385" s="3">
        <f t="shared" si="282"/>
        <v>1.715686274509804</v>
      </c>
      <c r="M385" s="9">
        <f t="shared" si="283"/>
        <v>17156.862745098042</v>
      </c>
      <c r="N385" s="25">
        <f t="shared" si="284"/>
        <v>3.6163655991972452</v>
      </c>
      <c r="O385" s="72"/>
    </row>
    <row r="386" spans="1:15" ht="30" x14ac:dyDescent="0.25">
      <c r="A386" s="141"/>
      <c r="B386" s="64" t="s">
        <v>325</v>
      </c>
      <c r="C386" s="1">
        <f>20*8</f>
        <v>160</v>
      </c>
      <c r="D386" s="62">
        <f t="shared" si="277"/>
        <v>0</v>
      </c>
      <c r="E386" s="1">
        <v>0</v>
      </c>
      <c r="F386" s="2">
        <f t="shared" si="278"/>
        <v>75</v>
      </c>
      <c r="G386" s="1">
        <v>120</v>
      </c>
      <c r="H386" s="2">
        <f t="shared" si="279"/>
        <v>0.625</v>
      </c>
      <c r="I386" s="1">
        <v>1</v>
      </c>
      <c r="J386" s="2">
        <f t="shared" si="280"/>
        <v>48.9375</v>
      </c>
      <c r="K386" s="1">
        <f t="shared" si="281"/>
        <v>121</v>
      </c>
      <c r="L386" s="3">
        <f t="shared" si="282"/>
        <v>75.625</v>
      </c>
      <c r="M386" s="9">
        <f t="shared" si="283"/>
        <v>756250</v>
      </c>
      <c r="N386" s="25">
        <f t="shared" si="284"/>
        <v>0.80570942429691694</v>
      </c>
      <c r="O386" s="72" t="s">
        <v>326</v>
      </c>
    </row>
    <row r="387" spans="1:15" ht="15.75" thickBot="1" x14ac:dyDescent="0.3">
      <c r="A387" s="143"/>
      <c r="B387" s="65" t="s">
        <v>18</v>
      </c>
      <c r="C387" s="10">
        <f>SUM(C381:C386)</f>
        <v>2192</v>
      </c>
      <c r="D387" s="11">
        <f t="shared" si="277"/>
        <v>0</v>
      </c>
      <c r="E387" s="10">
        <f>SUM(E381:E386)</f>
        <v>0</v>
      </c>
      <c r="F387" s="11">
        <f t="shared" si="278"/>
        <v>5.4744525547445262</v>
      </c>
      <c r="G387" s="10">
        <f>SUM(G381:G386)</f>
        <v>120</v>
      </c>
      <c r="H387" s="73">
        <f t="shared" si="279"/>
        <v>1.1405109489051095</v>
      </c>
      <c r="I387" s="10">
        <f>SUM(I381:I386)</f>
        <v>25</v>
      </c>
      <c r="J387" s="11">
        <f t="shared" si="280"/>
        <v>3.9005474452554747</v>
      </c>
      <c r="K387" s="10">
        <f>SUM(K381:K386)</f>
        <v>145</v>
      </c>
      <c r="L387" s="12">
        <f t="shared" si="282"/>
        <v>6.6149635036496344</v>
      </c>
      <c r="M387" s="15">
        <f t="shared" si="283"/>
        <v>66149.635036496344</v>
      </c>
      <c r="N387" s="13">
        <f t="shared" si="284"/>
        <v>3.0050964947707981</v>
      </c>
      <c r="O387" s="14"/>
    </row>
    <row r="388" spans="1:15" x14ac:dyDescent="0.25">
      <c r="A388" s="141" t="s">
        <v>327</v>
      </c>
      <c r="B388" s="64" t="s">
        <v>318</v>
      </c>
      <c r="C388" s="1">
        <f>38*8</f>
        <v>304</v>
      </c>
      <c r="D388" s="62">
        <f t="shared" ref="D388:D393" si="285">E388/C388*100</f>
        <v>0</v>
      </c>
      <c r="E388" s="1">
        <v>0</v>
      </c>
      <c r="F388" s="2">
        <f t="shared" ref="F388:F393" si="286">+G388/C388*100</f>
        <v>0</v>
      </c>
      <c r="G388" s="1">
        <v>0</v>
      </c>
      <c r="H388" s="2">
        <f t="shared" ref="H388:H393" si="287">+I388/C388*100</f>
        <v>2.6315789473684208</v>
      </c>
      <c r="I388" s="1">
        <v>8</v>
      </c>
      <c r="J388" s="2">
        <f t="shared" ref="J388:J393" si="288">(1*D388)+(0.65*F388)+(0.3*H388)</f>
        <v>0.78947368421052622</v>
      </c>
      <c r="K388" s="1">
        <f>+E388+G388+I388</f>
        <v>8</v>
      </c>
      <c r="L388" s="3">
        <f t="shared" ref="L388:L393" si="289">K388/C388*100</f>
        <v>2.6315789473684208</v>
      </c>
      <c r="M388" s="9">
        <f t="shared" ref="M388:M393" si="290">L388*10000</f>
        <v>26315.789473684206</v>
      </c>
      <c r="N388" s="25">
        <f t="shared" ref="N388:N419" si="291">(NORMSINV(1-M388/1000000))+1.5</f>
        <v>3.4379315108528292</v>
      </c>
      <c r="O388" s="72"/>
    </row>
    <row r="389" spans="1:15" x14ac:dyDescent="0.25">
      <c r="A389" s="141"/>
      <c r="B389" s="64" t="s">
        <v>328</v>
      </c>
      <c r="C389" s="1">
        <f>8*8</f>
        <v>64</v>
      </c>
      <c r="D389" s="62">
        <f>E389/C389*100</f>
        <v>0</v>
      </c>
      <c r="E389" s="1">
        <v>0</v>
      </c>
      <c r="F389" s="2">
        <f>+G389/C389*100</f>
        <v>0</v>
      </c>
      <c r="G389" s="1">
        <v>0</v>
      </c>
      <c r="H389" s="2">
        <f>+I389/C389*100</f>
        <v>0</v>
      </c>
      <c r="I389" s="1">
        <v>0</v>
      </c>
      <c r="J389" s="2">
        <f>(1*D389)+(0.65*F389)+(0.3*H389)</f>
        <v>0</v>
      </c>
      <c r="K389" s="1">
        <f>+E389+G389+I389</f>
        <v>0</v>
      </c>
      <c r="L389" s="3">
        <f>K389/C389*100</f>
        <v>0</v>
      </c>
      <c r="M389" s="9">
        <f>L389*10000</f>
        <v>0</v>
      </c>
      <c r="N389" s="25" t="e">
        <f t="shared" si="291"/>
        <v>#NUM!</v>
      </c>
      <c r="O389" s="72"/>
    </row>
    <row r="390" spans="1:15" x14ac:dyDescent="0.25">
      <c r="A390" s="141"/>
      <c r="B390" s="64" t="s">
        <v>324</v>
      </c>
      <c r="C390" s="1">
        <f>90*8</f>
        <v>720</v>
      </c>
      <c r="D390" s="62">
        <f t="shared" si="285"/>
        <v>0</v>
      </c>
      <c r="E390" s="1">
        <v>0</v>
      </c>
      <c r="F390" s="2">
        <f t="shared" si="286"/>
        <v>0</v>
      </c>
      <c r="G390" s="1">
        <v>0</v>
      </c>
      <c r="H390" s="2">
        <f t="shared" si="287"/>
        <v>1.25</v>
      </c>
      <c r="I390" s="1">
        <v>9</v>
      </c>
      <c r="J390" s="2">
        <f t="shared" si="288"/>
        <v>0.375</v>
      </c>
      <c r="K390" s="1">
        <f>+E390+G390+I390</f>
        <v>9</v>
      </c>
      <c r="L390" s="3">
        <f t="shared" si="289"/>
        <v>1.25</v>
      </c>
      <c r="M390" s="9">
        <f t="shared" si="290"/>
        <v>12500</v>
      </c>
      <c r="N390" s="25">
        <f t="shared" si="291"/>
        <v>3.7414027276049464</v>
      </c>
      <c r="O390" s="72"/>
    </row>
    <row r="391" spans="1:15" x14ac:dyDescent="0.25">
      <c r="A391" s="141"/>
      <c r="B391" s="64" t="s">
        <v>191</v>
      </c>
      <c r="C391" s="1">
        <f>78*8</f>
        <v>624</v>
      </c>
      <c r="D391" s="62">
        <f t="shared" si="285"/>
        <v>0</v>
      </c>
      <c r="E391" s="1">
        <v>0</v>
      </c>
      <c r="F391" s="2">
        <f t="shared" si="286"/>
        <v>0</v>
      </c>
      <c r="G391" s="1">
        <v>0</v>
      </c>
      <c r="H391" s="2">
        <f t="shared" si="287"/>
        <v>1.2820512820512819</v>
      </c>
      <c r="I391" s="1">
        <v>8</v>
      </c>
      <c r="J391" s="2">
        <f t="shared" si="288"/>
        <v>0.38461538461538458</v>
      </c>
      <c r="K391" s="1">
        <f>+E391+G391+I391</f>
        <v>8</v>
      </c>
      <c r="L391" s="3">
        <f t="shared" si="289"/>
        <v>1.2820512820512819</v>
      </c>
      <c r="M391" s="9">
        <f t="shared" si="290"/>
        <v>12820.512820512819</v>
      </c>
      <c r="N391" s="25">
        <f t="shared" si="291"/>
        <v>3.7316058352609245</v>
      </c>
      <c r="O391" s="72"/>
    </row>
    <row r="392" spans="1:15" x14ac:dyDescent="0.25">
      <c r="A392" s="141"/>
      <c r="B392" s="64" t="s">
        <v>115</v>
      </c>
      <c r="C392" s="1">
        <f>50*8</f>
        <v>400</v>
      </c>
      <c r="D392" s="62">
        <f t="shared" si="285"/>
        <v>0</v>
      </c>
      <c r="E392" s="1">
        <v>0</v>
      </c>
      <c r="F392" s="2">
        <f t="shared" si="286"/>
        <v>1</v>
      </c>
      <c r="G392" s="1">
        <v>4</v>
      </c>
      <c r="H392" s="2">
        <f t="shared" si="287"/>
        <v>1.7500000000000002</v>
      </c>
      <c r="I392" s="1">
        <v>7</v>
      </c>
      <c r="J392" s="2">
        <f t="shared" si="288"/>
        <v>1.175</v>
      </c>
      <c r="K392" s="1">
        <f>+E392+G392+I392</f>
        <v>11</v>
      </c>
      <c r="L392" s="3">
        <f t="shared" si="289"/>
        <v>2.75</v>
      </c>
      <c r="M392" s="9">
        <f t="shared" si="290"/>
        <v>27500</v>
      </c>
      <c r="N392" s="25">
        <f t="shared" si="291"/>
        <v>3.4188762262165762</v>
      </c>
      <c r="O392" s="72"/>
    </row>
    <row r="393" spans="1:15" ht="15.75" thickBot="1" x14ac:dyDescent="0.3">
      <c r="A393" s="143"/>
      <c r="B393" s="65" t="s">
        <v>18</v>
      </c>
      <c r="C393" s="10">
        <f>SUM(C388:C392)</f>
        <v>2112</v>
      </c>
      <c r="D393" s="11">
        <f t="shared" si="285"/>
        <v>0</v>
      </c>
      <c r="E393" s="10">
        <f>SUM(E388:E392)</f>
        <v>0</v>
      </c>
      <c r="F393" s="11">
        <f t="shared" si="286"/>
        <v>0.18939393939393939</v>
      </c>
      <c r="G393" s="10">
        <f>SUM(G388:G392)</f>
        <v>4</v>
      </c>
      <c r="H393" s="73">
        <f t="shared" si="287"/>
        <v>1.5151515151515151</v>
      </c>
      <c r="I393" s="10">
        <f>SUM(I388:I392)</f>
        <v>32</v>
      </c>
      <c r="J393" s="11">
        <f t="shared" si="288"/>
        <v>0.57765151515151514</v>
      </c>
      <c r="K393" s="10">
        <f>SUM(K388:K392)</f>
        <v>36</v>
      </c>
      <c r="L393" s="12">
        <f t="shared" si="289"/>
        <v>1.7045454545454544</v>
      </c>
      <c r="M393" s="15">
        <f t="shared" si="290"/>
        <v>17045.454545454544</v>
      </c>
      <c r="N393" s="13">
        <f t="shared" si="291"/>
        <v>3.618994768287743</v>
      </c>
      <c r="O393" s="14"/>
    </row>
    <row r="394" spans="1:15" x14ac:dyDescent="0.25">
      <c r="A394" s="141" t="s">
        <v>329</v>
      </c>
      <c r="B394" s="64" t="s">
        <v>328</v>
      </c>
      <c r="C394" s="1">
        <f>59*8</f>
        <v>472</v>
      </c>
      <c r="D394" s="62">
        <f t="shared" ref="D394:D403" si="292">E394/C394*100</f>
        <v>0</v>
      </c>
      <c r="E394" s="1">
        <v>0</v>
      </c>
      <c r="F394" s="2">
        <f t="shared" ref="F394:F403" si="293">+G394/C394*100</f>
        <v>0</v>
      </c>
      <c r="G394" s="1">
        <v>0</v>
      </c>
      <c r="H394" s="2">
        <f t="shared" ref="H394:H403" si="294">+I394/C394*100</f>
        <v>0.63559322033898313</v>
      </c>
      <c r="I394" s="1">
        <v>3</v>
      </c>
      <c r="J394" s="2">
        <f t="shared" ref="J394:J403" si="295">(1*D394)+(0.65*F394)+(0.3*H394)</f>
        <v>0.19067796610169493</v>
      </c>
      <c r="K394" s="1">
        <f>+E394+G394+I394</f>
        <v>3</v>
      </c>
      <c r="L394" s="3">
        <f t="shared" ref="L394:L403" si="296">K394/C394*100</f>
        <v>0.63559322033898313</v>
      </c>
      <c r="M394" s="9">
        <f t="shared" ref="M394:M403" si="297">L394*10000</f>
        <v>6355.9322033898316</v>
      </c>
      <c r="N394" s="25">
        <f t="shared" si="291"/>
        <v>3.9917411427642295</v>
      </c>
      <c r="O394" s="72"/>
    </row>
    <row r="395" spans="1:15" x14ac:dyDescent="0.25">
      <c r="A395" s="141"/>
      <c r="B395" s="64" t="s">
        <v>324</v>
      </c>
      <c r="C395" s="1">
        <f>84*8</f>
        <v>672</v>
      </c>
      <c r="D395" s="62">
        <f t="shared" si="292"/>
        <v>0</v>
      </c>
      <c r="E395" s="1">
        <v>0</v>
      </c>
      <c r="F395" s="2">
        <f t="shared" si="293"/>
        <v>0</v>
      </c>
      <c r="G395" s="1">
        <v>0</v>
      </c>
      <c r="H395" s="2">
        <f t="shared" si="294"/>
        <v>1.0416666666666665</v>
      </c>
      <c r="I395" s="1">
        <v>7</v>
      </c>
      <c r="J395" s="2">
        <f t="shared" si="295"/>
        <v>0.31249999999999994</v>
      </c>
      <c r="K395" s="1">
        <f>+E395+G395+I395</f>
        <v>7</v>
      </c>
      <c r="L395" s="3">
        <f t="shared" si="296"/>
        <v>1.0416666666666665</v>
      </c>
      <c r="M395" s="9">
        <f t="shared" si="297"/>
        <v>10416.666666666666</v>
      </c>
      <c r="N395" s="25">
        <f t="shared" si="291"/>
        <v>3.8109913382574203</v>
      </c>
      <c r="O395" s="72"/>
    </row>
    <row r="396" spans="1:15" x14ac:dyDescent="0.25">
      <c r="A396" s="141"/>
      <c r="B396" s="64" t="s">
        <v>191</v>
      </c>
      <c r="C396" s="1">
        <f>103*8</f>
        <v>824</v>
      </c>
      <c r="D396" s="62">
        <f t="shared" si="292"/>
        <v>0</v>
      </c>
      <c r="E396" s="1">
        <v>0</v>
      </c>
      <c r="F396" s="2">
        <f t="shared" si="293"/>
        <v>0</v>
      </c>
      <c r="G396" s="1">
        <v>0</v>
      </c>
      <c r="H396" s="2">
        <f t="shared" si="294"/>
        <v>0.72815533980582525</v>
      </c>
      <c r="I396" s="1">
        <v>6</v>
      </c>
      <c r="J396" s="2">
        <f t="shared" si="295"/>
        <v>0.21844660194174756</v>
      </c>
      <c r="K396" s="1">
        <f>+E396+G396+I396</f>
        <v>6</v>
      </c>
      <c r="L396" s="3">
        <f t="shared" si="296"/>
        <v>0.72815533980582525</v>
      </c>
      <c r="M396" s="9">
        <f t="shared" si="297"/>
        <v>7281.5533980582522</v>
      </c>
      <c r="N396" s="25">
        <f t="shared" si="291"/>
        <v>3.9430651807328898</v>
      </c>
      <c r="O396" s="72"/>
    </row>
    <row r="397" spans="1:15" x14ac:dyDescent="0.25">
      <c r="A397" s="141"/>
      <c r="B397" s="64" t="s">
        <v>115</v>
      </c>
      <c r="C397" s="1">
        <f>64*8</f>
        <v>512</v>
      </c>
      <c r="D397" s="62">
        <f t="shared" si="292"/>
        <v>0</v>
      </c>
      <c r="E397" s="1">
        <v>0</v>
      </c>
      <c r="F397" s="2">
        <f t="shared" si="293"/>
        <v>0.78125</v>
      </c>
      <c r="G397" s="1">
        <v>4</v>
      </c>
      <c r="H397" s="2">
        <f t="shared" si="294"/>
        <v>1.5625</v>
      </c>
      <c r="I397" s="1">
        <v>8</v>
      </c>
      <c r="J397" s="2">
        <f t="shared" si="295"/>
        <v>0.9765625</v>
      </c>
      <c r="K397" s="1">
        <f>+E397+G397+I397</f>
        <v>12</v>
      </c>
      <c r="L397" s="3">
        <f t="shared" si="296"/>
        <v>2.34375</v>
      </c>
      <c r="M397" s="9">
        <f t="shared" si="297"/>
        <v>23437.5</v>
      </c>
      <c r="N397" s="25">
        <f t="shared" si="291"/>
        <v>3.4874278859298959</v>
      </c>
      <c r="O397" s="72"/>
    </row>
    <row r="398" spans="1:15" ht="15.75" thickBot="1" x14ac:dyDescent="0.3">
      <c r="A398" s="143"/>
      <c r="B398" s="65" t="s">
        <v>18</v>
      </c>
      <c r="C398" s="10">
        <f>SUM(C394:C397)</f>
        <v>2480</v>
      </c>
      <c r="D398" s="11">
        <f t="shared" si="292"/>
        <v>0</v>
      </c>
      <c r="E398" s="10">
        <f>SUM(E394:E397)</f>
        <v>0</v>
      </c>
      <c r="F398" s="11">
        <f t="shared" si="293"/>
        <v>0.16129032258064516</v>
      </c>
      <c r="G398" s="10">
        <f>SUM(G394:G397)</f>
        <v>4</v>
      </c>
      <c r="H398" s="73">
        <f t="shared" si="294"/>
        <v>0.967741935483871</v>
      </c>
      <c r="I398" s="10">
        <f>SUM(I394:I397)</f>
        <v>24</v>
      </c>
      <c r="J398" s="11">
        <f t="shared" si="295"/>
        <v>0.39516129032258068</v>
      </c>
      <c r="K398" s="10">
        <f>SUM(K394:K397)</f>
        <v>28</v>
      </c>
      <c r="L398" s="12">
        <f t="shared" si="296"/>
        <v>1.129032258064516</v>
      </c>
      <c r="M398" s="15">
        <f t="shared" si="297"/>
        <v>11290.322580645161</v>
      </c>
      <c r="N398" s="13">
        <f t="shared" si="291"/>
        <v>3.7804562091153087</v>
      </c>
      <c r="O398" s="14"/>
    </row>
    <row r="399" spans="1:15" x14ac:dyDescent="0.25">
      <c r="A399" s="141" t="s">
        <v>330</v>
      </c>
      <c r="B399" s="64" t="s">
        <v>328</v>
      </c>
      <c r="C399" s="1">
        <f>28*8</f>
        <v>224</v>
      </c>
      <c r="D399" s="62">
        <f t="shared" si="292"/>
        <v>0</v>
      </c>
      <c r="E399" s="1">
        <v>0</v>
      </c>
      <c r="F399" s="2">
        <f t="shared" si="293"/>
        <v>0</v>
      </c>
      <c r="G399" s="1">
        <v>0</v>
      </c>
      <c r="H399" s="2">
        <f t="shared" si="294"/>
        <v>0.4464285714285714</v>
      </c>
      <c r="I399" s="1">
        <v>1</v>
      </c>
      <c r="J399" s="2">
        <f t="shared" si="295"/>
        <v>0.13392857142857142</v>
      </c>
      <c r="K399" s="1">
        <f>+E399+G399+I399</f>
        <v>1</v>
      </c>
      <c r="L399" s="3">
        <f t="shared" si="296"/>
        <v>0.4464285714285714</v>
      </c>
      <c r="M399" s="9">
        <f t="shared" si="297"/>
        <v>4464.2857142857138</v>
      </c>
      <c r="N399" s="25">
        <f t="shared" si="291"/>
        <v>4.1147770556013414</v>
      </c>
      <c r="O399" s="72"/>
    </row>
    <row r="400" spans="1:15" x14ac:dyDescent="0.25">
      <c r="A400" s="141"/>
      <c r="B400" s="64" t="s">
        <v>324</v>
      </c>
      <c r="C400" s="1">
        <f>86*8</f>
        <v>688</v>
      </c>
      <c r="D400" s="62">
        <f t="shared" si="292"/>
        <v>0</v>
      </c>
      <c r="E400" s="1">
        <v>0</v>
      </c>
      <c r="F400" s="2">
        <f t="shared" si="293"/>
        <v>0</v>
      </c>
      <c r="G400" s="1">
        <v>0</v>
      </c>
      <c r="H400" s="2">
        <f t="shared" si="294"/>
        <v>1.4534883720930232</v>
      </c>
      <c r="I400" s="1">
        <v>10</v>
      </c>
      <c r="J400" s="2">
        <f t="shared" si="295"/>
        <v>0.43604651162790692</v>
      </c>
      <c r="K400" s="1">
        <f>+E400+G400+I400</f>
        <v>10</v>
      </c>
      <c r="L400" s="3">
        <f t="shared" si="296"/>
        <v>1.4534883720930232</v>
      </c>
      <c r="M400" s="9">
        <f t="shared" si="297"/>
        <v>14534.883720930231</v>
      </c>
      <c r="N400" s="25">
        <f t="shared" si="291"/>
        <v>3.6825391187534429</v>
      </c>
      <c r="O400" s="72"/>
    </row>
    <row r="401" spans="1:15" x14ac:dyDescent="0.25">
      <c r="A401" s="141"/>
      <c r="B401" s="64" t="s">
        <v>191</v>
      </c>
      <c r="C401" s="1">
        <f>98*8</f>
        <v>784</v>
      </c>
      <c r="D401" s="62">
        <f t="shared" si="292"/>
        <v>0</v>
      </c>
      <c r="E401" s="1">
        <v>0</v>
      </c>
      <c r="F401" s="2">
        <f t="shared" si="293"/>
        <v>0</v>
      </c>
      <c r="G401" s="1">
        <v>0</v>
      </c>
      <c r="H401" s="2">
        <f t="shared" si="294"/>
        <v>0.76530612244897955</v>
      </c>
      <c r="I401" s="1">
        <v>6</v>
      </c>
      <c r="J401" s="2">
        <f t="shared" si="295"/>
        <v>0.22959183673469385</v>
      </c>
      <c r="K401" s="1">
        <f>+E401+G401+I401</f>
        <v>6</v>
      </c>
      <c r="L401" s="3">
        <f t="shared" si="296"/>
        <v>0.76530612244897955</v>
      </c>
      <c r="M401" s="9">
        <f t="shared" si="297"/>
        <v>7653.0612244897957</v>
      </c>
      <c r="N401" s="25">
        <f t="shared" si="291"/>
        <v>3.9250537012979998</v>
      </c>
      <c r="O401" s="72"/>
    </row>
    <row r="402" spans="1:15" ht="30" x14ac:dyDescent="0.25">
      <c r="A402" s="141"/>
      <c r="B402" s="64" t="s">
        <v>115</v>
      </c>
      <c r="C402" s="1">
        <f>29*8</f>
        <v>232</v>
      </c>
      <c r="D402" s="62">
        <f t="shared" si="292"/>
        <v>0</v>
      </c>
      <c r="E402" s="1">
        <v>0</v>
      </c>
      <c r="F402" s="2">
        <f t="shared" si="293"/>
        <v>4.3103448275862073</v>
      </c>
      <c r="G402" s="1">
        <v>10</v>
      </c>
      <c r="H402" s="2">
        <f t="shared" si="294"/>
        <v>3.0172413793103448</v>
      </c>
      <c r="I402" s="1">
        <v>7</v>
      </c>
      <c r="J402" s="2">
        <f t="shared" si="295"/>
        <v>3.7068965517241379</v>
      </c>
      <c r="K402" s="1">
        <f>+E402+G402+I402</f>
        <v>17</v>
      </c>
      <c r="L402" s="3">
        <f t="shared" si="296"/>
        <v>7.3275862068965507</v>
      </c>
      <c r="M402" s="9">
        <f t="shared" si="297"/>
        <v>73275.862068965507</v>
      </c>
      <c r="N402" s="25">
        <f t="shared" si="291"/>
        <v>2.9518197741764585</v>
      </c>
      <c r="O402" s="72" t="s">
        <v>334</v>
      </c>
    </row>
    <row r="403" spans="1:15" ht="15.75" thickBot="1" x14ac:dyDescent="0.3">
      <c r="A403" s="143"/>
      <c r="B403" s="65" t="s">
        <v>18</v>
      </c>
      <c r="C403" s="10">
        <f>SUM(C399:C402)</f>
        <v>1928</v>
      </c>
      <c r="D403" s="11">
        <f t="shared" si="292"/>
        <v>0</v>
      </c>
      <c r="E403" s="10">
        <f>SUM(E399:E402)</f>
        <v>0</v>
      </c>
      <c r="F403" s="11">
        <f t="shared" si="293"/>
        <v>0.51867219917012441</v>
      </c>
      <c r="G403" s="10">
        <f>SUM(G399:G402)</f>
        <v>10</v>
      </c>
      <c r="H403" s="73">
        <f t="shared" si="294"/>
        <v>1.2448132780082988</v>
      </c>
      <c r="I403" s="10">
        <f>SUM(I399:I402)</f>
        <v>24</v>
      </c>
      <c r="J403" s="11">
        <f t="shared" si="295"/>
        <v>0.71058091286307046</v>
      </c>
      <c r="K403" s="10">
        <f>SUM(K399:K402)</f>
        <v>34</v>
      </c>
      <c r="L403" s="12">
        <f t="shared" si="296"/>
        <v>1.7634854771784232</v>
      </c>
      <c r="M403" s="15">
        <f t="shared" si="297"/>
        <v>17634.85477178423</v>
      </c>
      <c r="N403" s="13">
        <f t="shared" si="291"/>
        <v>3.605248188811923</v>
      </c>
      <c r="O403" s="14"/>
    </row>
    <row r="404" spans="1:15" x14ac:dyDescent="0.25">
      <c r="A404" s="141" t="s">
        <v>331</v>
      </c>
      <c r="B404" s="64" t="s">
        <v>332</v>
      </c>
      <c r="C404" s="1">
        <f>40*8</f>
        <v>320</v>
      </c>
      <c r="D404" s="62">
        <f t="shared" ref="D404:D409" si="298">E404/C404*100</f>
        <v>0</v>
      </c>
      <c r="E404" s="1">
        <v>0</v>
      </c>
      <c r="F404" s="2">
        <f t="shared" ref="F404:F409" si="299">+G404/C404*100</f>
        <v>0</v>
      </c>
      <c r="G404" s="1">
        <v>0</v>
      </c>
      <c r="H404" s="2">
        <f t="shared" ref="H404:H409" si="300">+I404/C404*100</f>
        <v>0.625</v>
      </c>
      <c r="I404" s="1">
        <v>2</v>
      </c>
      <c r="J404" s="2">
        <f t="shared" ref="J404:J409" si="301">(1*D404)+(0.65*F404)+(0.3*H404)</f>
        <v>0.1875</v>
      </c>
      <c r="K404" s="1">
        <f>+E404+G404+I404</f>
        <v>2</v>
      </c>
      <c r="L404" s="3">
        <f t="shared" ref="L404:L409" si="302">K404/C404*100</f>
        <v>0.625</v>
      </c>
      <c r="M404" s="9">
        <f t="shared" ref="M404:M409" si="303">L404*10000</f>
        <v>6250</v>
      </c>
      <c r="N404" s="25">
        <f t="shared" si="291"/>
        <v>3.9977054744123737</v>
      </c>
      <c r="O404" s="72"/>
    </row>
    <row r="405" spans="1:15" x14ac:dyDescent="0.25">
      <c r="A405" s="141"/>
      <c r="B405" s="64" t="s">
        <v>324</v>
      </c>
      <c r="C405" s="1">
        <f>97*8</f>
        <v>776</v>
      </c>
      <c r="D405" s="62">
        <f t="shared" si="298"/>
        <v>0</v>
      </c>
      <c r="E405" s="1">
        <v>0</v>
      </c>
      <c r="F405" s="2">
        <f t="shared" si="299"/>
        <v>0</v>
      </c>
      <c r="G405" s="1">
        <v>0</v>
      </c>
      <c r="H405" s="2">
        <f t="shared" si="300"/>
        <v>1.5463917525773196</v>
      </c>
      <c r="I405" s="1">
        <v>12</v>
      </c>
      <c r="J405" s="2">
        <f t="shared" si="301"/>
        <v>0.46391752577319589</v>
      </c>
      <c r="K405" s="1">
        <f>+E405+G405+I405</f>
        <v>12</v>
      </c>
      <c r="L405" s="3">
        <f t="shared" si="302"/>
        <v>1.5463917525773196</v>
      </c>
      <c r="M405" s="9">
        <f t="shared" si="303"/>
        <v>15463.917525773197</v>
      </c>
      <c r="N405" s="25">
        <f t="shared" si="291"/>
        <v>3.657999958155886</v>
      </c>
      <c r="O405" s="72"/>
    </row>
    <row r="406" spans="1:15" x14ac:dyDescent="0.25">
      <c r="A406" s="141"/>
      <c r="B406" s="64" t="s">
        <v>191</v>
      </c>
      <c r="C406" s="1">
        <f>89*8</f>
        <v>712</v>
      </c>
      <c r="D406" s="62">
        <f t="shared" si="298"/>
        <v>0</v>
      </c>
      <c r="E406" s="1">
        <v>0</v>
      </c>
      <c r="F406" s="2">
        <f t="shared" si="299"/>
        <v>0</v>
      </c>
      <c r="G406" s="1">
        <v>0</v>
      </c>
      <c r="H406" s="2">
        <f t="shared" si="300"/>
        <v>1.2640449438202246</v>
      </c>
      <c r="I406" s="1">
        <v>9</v>
      </c>
      <c r="J406" s="2">
        <f t="shared" si="301"/>
        <v>0.37921348314606734</v>
      </c>
      <c r="K406" s="1">
        <f>+E406+G406+I406</f>
        <v>9</v>
      </c>
      <c r="L406" s="3">
        <f t="shared" si="302"/>
        <v>1.2640449438202246</v>
      </c>
      <c r="M406" s="9">
        <f t="shared" si="303"/>
        <v>12640.449438202246</v>
      </c>
      <c r="N406" s="25">
        <f t="shared" si="291"/>
        <v>3.7370832594640131</v>
      </c>
      <c r="O406" s="72"/>
    </row>
    <row r="407" spans="1:15" x14ac:dyDescent="0.25">
      <c r="A407" s="141"/>
      <c r="B407" s="64" t="s">
        <v>115</v>
      </c>
      <c r="C407" s="1">
        <f>44*8</f>
        <v>352</v>
      </c>
      <c r="D407" s="62">
        <f>E407/C407*100</f>
        <v>0.56818181818181823</v>
      </c>
      <c r="E407" s="1">
        <v>2</v>
      </c>
      <c r="F407" s="2">
        <f>+G407/C407*100</f>
        <v>0</v>
      </c>
      <c r="G407" s="1">
        <v>0</v>
      </c>
      <c r="H407" s="2">
        <f>+I407/C407*100</f>
        <v>0.56818181818181823</v>
      </c>
      <c r="I407" s="1">
        <v>2</v>
      </c>
      <c r="J407" s="2">
        <f>(1*D407)+(0.65*F407)+(0.3*H407)</f>
        <v>0.73863636363636376</v>
      </c>
      <c r="K407" s="1">
        <f>+E407+G407+I407</f>
        <v>4</v>
      </c>
      <c r="L407" s="3">
        <f>K407/C407*100</f>
        <v>1.1363636363636365</v>
      </c>
      <c r="M407" s="9">
        <f>L407*10000</f>
        <v>11363.636363636364</v>
      </c>
      <c r="N407" s="25">
        <f t="shared" si="291"/>
        <v>3.7779883330287345</v>
      </c>
      <c r="O407" s="72"/>
    </row>
    <row r="408" spans="1:15" x14ac:dyDescent="0.25">
      <c r="A408" s="141"/>
      <c r="B408" s="64" t="s">
        <v>333</v>
      </c>
      <c r="C408" s="1">
        <f>15*8</f>
        <v>120</v>
      </c>
      <c r="D408" s="62">
        <f t="shared" si="298"/>
        <v>0</v>
      </c>
      <c r="E408" s="1">
        <v>0</v>
      </c>
      <c r="F408" s="2">
        <f t="shared" si="299"/>
        <v>0</v>
      </c>
      <c r="G408" s="1">
        <v>0</v>
      </c>
      <c r="H408" s="2">
        <f t="shared" si="300"/>
        <v>1.6666666666666667</v>
      </c>
      <c r="I408" s="1">
        <v>2</v>
      </c>
      <c r="J408" s="2">
        <f t="shared" si="301"/>
        <v>0.5</v>
      </c>
      <c r="K408" s="1">
        <f>+E408+G408+I408</f>
        <v>2</v>
      </c>
      <c r="L408" s="3">
        <f t="shared" si="302"/>
        <v>1.6666666666666667</v>
      </c>
      <c r="M408" s="9">
        <f t="shared" si="303"/>
        <v>16666.666666666668</v>
      </c>
      <c r="N408" s="25">
        <f t="shared" si="291"/>
        <v>3.628045234184984</v>
      </c>
      <c r="O408" s="72"/>
    </row>
    <row r="409" spans="1:15" ht="15.75" thickBot="1" x14ac:dyDescent="0.3">
      <c r="A409" s="143"/>
      <c r="B409" s="65" t="s">
        <v>18</v>
      </c>
      <c r="C409" s="10">
        <f>SUM(C404:C408)</f>
        <v>2280</v>
      </c>
      <c r="D409" s="11">
        <f t="shared" si="298"/>
        <v>8.771929824561403E-2</v>
      </c>
      <c r="E409" s="10">
        <f>SUM(E404:E408)</f>
        <v>2</v>
      </c>
      <c r="F409" s="11">
        <f t="shared" si="299"/>
        <v>0</v>
      </c>
      <c r="G409" s="10">
        <f>SUM(G404:G408)</f>
        <v>0</v>
      </c>
      <c r="H409" s="73">
        <f t="shared" si="300"/>
        <v>1.1842105263157896</v>
      </c>
      <c r="I409" s="10">
        <f>SUM(I404:I408)</f>
        <v>27</v>
      </c>
      <c r="J409" s="11">
        <f t="shared" si="301"/>
        <v>0.44298245614035092</v>
      </c>
      <c r="K409" s="10">
        <f>SUM(K404:K408)</f>
        <v>29</v>
      </c>
      <c r="L409" s="12">
        <f t="shared" si="302"/>
        <v>1.2719298245614035</v>
      </c>
      <c r="M409" s="15">
        <f t="shared" si="303"/>
        <v>12719.298245614034</v>
      </c>
      <c r="N409" s="13">
        <f t="shared" si="291"/>
        <v>3.7346764695787305</v>
      </c>
      <c r="O409" s="14"/>
    </row>
    <row r="410" spans="1:15" x14ac:dyDescent="0.25">
      <c r="A410" s="141" t="s">
        <v>335</v>
      </c>
      <c r="B410" s="64" t="s">
        <v>332</v>
      </c>
      <c r="C410" s="1">
        <f>16*8</f>
        <v>128</v>
      </c>
      <c r="D410" s="62">
        <f>E410/C410*100</f>
        <v>0</v>
      </c>
      <c r="E410" s="1">
        <v>0</v>
      </c>
      <c r="F410" s="2">
        <f>+G410/C410*100</f>
        <v>0</v>
      </c>
      <c r="G410" s="1">
        <v>0</v>
      </c>
      <c r="H410" s="2">
        <f>+I410/C410*100</f>
        <v>0</v>
      </c>
      <c r="I410" s="1">
        <v>0</v>
      </c>
      <c r="J410" s="2">
        <f>(1*D410)+(0.65*F410)+(0.3*H410)</f>
        <v>0</v>
      </c>
      <c r="K410" s="1">
        <f>+E410+G410+I410</f>
        <v>0</v>
      </c>
      <c r="L410" s="3">
        <f>K410/C410*100</f>
        <v>0</v>
      </c>
      <c r="M410" s="9">
        <f>L410*10000</f>
        <v>0</v>
      </c>
      <c r="N410" s="25" t="e">
        <f t="shared" si="291"/>
        <v>#NUM!</v>
      </c>
      <c r="O410" s="72"/>
    </row>
    <row r="411" spans="1:15" x14ac:dyDescent="0.25">
      <c r="A411" s="141"/>
      <c r="B411" s="64" t="s">
        <v>324</v>
      </c>
      <c r="C411" s="1">
        <f>79*8</f>
        <v>632</v>
      </c>
      <c r="D411" s="62">
        <f>E411/C411*100</f>
        <v>0</v>
      </c>
      <c r="E411" s="1">
        <v>0</v>
      </c>
      <c r="F411" s="2">
        <f>+G411/C411*100</f>
        <v>0</v>
      </c>
      <c r="G411" s="1">
        <v>0</v>
      </c>
      <c r="H411" s="2">
        <f>+I411/C411*100</f>
        <v>0.31645569620253167</v>
      </c>
      <c r="I411" s="1">
        <v>2</v>
      </c>
      <c r="J411" s="2">
        <f>(1*D411)+(0.65*F411)+(0.3*H411)</f>
        <v>9.49367088607595E-2</v>
      </c>
      <c r="K411" s="1">
        <f>+E411+G411+I411</f>
        <v>2</v>
      </c>
      <c r="L411" s="3">
        <f>K411/C411*100</f>
        <v>0.31645569620253167</v>
      </c>
      <c r="M411" s="9">
        <f>L411*10000</f>
        <v>3164.5569620253168</v>
      </c>
      <c r="N411" s="25">
        <f t="shared" si="291"/>
        <v>4.2302248619499725</v>
      </c>
      <c r="O411" s="72"/>
    </row>
    <row r="412" spans="1:15" x14ac:dyDescent="0.25">
      <c r="A412" s="141"/>
      <c r="B412" s="64" t="s">
        <v>191</v>
      </c>
      <c r="C412" s="1">
        <f>104*8</f>
        <v>832</v>
      </c>
      <c r="D412" s="62">
        <f>E412/C412*100</f>
        <v>0</v>
      </c>
      <c r="E412" s="1">
        <v>0</v>
      </c>
      <c r="F412" s="2">
        <f>+G412/C412*100</f>
        <v>0</v>
      </c>
      <c r="G412" s="1">
        <v>0</v>
      </c>
      <c r="H412" s="2">
        <f>+I412/C412*100</f>
        <v>0.36057692307692307</v>
      </c>
      <c r="I412" s="1">
        <v>3</v>
      </c>
      <c r="J412" s="2">
        <f>(1*D412)+(0.65*F412)+(0.3*H412)</f>
        <v>0.10817307692307691</v>
      </c>
      <c r="K412" s="1">
        <f>+E412+G412+I412</f>
        <v>3</v>
      </c>
      <c r="L412" s="3">
        <f>K412/C412*100</f>
        <v>0.36057692307692307</v>
      </c>
      <c r="M412" s="9">
        <f>L412*10000</f>
        <v>3605.7692307692309</v>
      </c>
      <c r="N412" s="25">
        <f t="shared" si="291"/>
        <v>4.186914616129231</v>
      </c>
      <c r="O412" s="72"/>
    </row>
    <row r="413" spans="1:15" x14ac:dyDescent="0.25">
      <c r="A413" s="141"/>
      <c r="B413" s="64" t="s">
        <v>333</v>
      </c>
      <c r="C413" s="1">
        <f>15*8</f>
        <v>120</v>
      </c>
      <c r="D413" s="62">
        <f>E413/C413*100</f>
        <v>0</v>
      </c>
      <c r="E413" s="1">
        <v>0</v>
      </c>
      <c r="F413" s="2">
        <f>+G413/C413*100</f>
        <v>0</v>
      </c>
      <c r="G413" s="1">
        <v>0</v>
      </c>
      <c r="H413" s="2">
        <f>+I413/C413*100</f>
        <v>0</v>
      </c>
      <c r="I413" s="1">
        <v>0</v>
      </c>
      <c r="J413" s="2">
        <f>(1*D413)+(0.65*F413)+(0.3*H413)</f>
        <v>0</v>
      </c>
      <c r="K413" s="1">
        <f>+E413+G413+I413</f>
        <v>0</v>
      </c>
      <c r="L413" s="3">
        <f>K413/C413*100</f>
        <v>0</v>
      </c>
      <c r="M413" s="9">
        <f>L413*10000</f>
        <v>0</v>
      </c>
      <c r="N413" s="25" t="e">
        <f t="shared" si="291"/>
        <v>#NUM!</v>
      </c>
      <c r="O413" s="72"/>
    </row>
    <row r="414" spans="1:15" ht="15.75" thickBot="1" x14ac:dyDescent="0.3">
      <c r="A414" s="143"/>
      <c r="B414" s="65" t="s">
        <v>18</v>
      </c>
      <c r="C414" s="10">
        <f>SUM(C410:C413)</f>
        <v>1712</v>
      </c>
      <c r="D414" s="11">
        <f>E414/C414*100</f>
        <v>0</v>
      </c>
      <c r="E414" s="10">
        <f>SUM(E410:E413)</f>
        <v>0</v>
      </c>
      <c r="F414" s="11">
        <f>+G414/C414*100</f>
        <v>0</v>
      </c>
      <c r="G414" s="10">
        <f>SUM(G410:G413)</f>
        <v>0</v>
      </c>
      <c r="H414" s="73">
        <f>+I414/C414*100</f>
        <v>0.29205607476635514</v>
      </c>
      <c r="I414" s="10">
        <f>SUM(I410:I413)</f>
        <v>5</v>
      </c>
      <c r="J414" s="11">
        <f>(1*D414)+(0.65*F414)+(0.3*H414)</f>
        <v>8.7616822429906538E-2</v>
      </c>
      <c r="K414" s="10">
        <f>SUM(K410:K413)</f>
        <v>5</v>
      </c>
      <c r="L414" s="12">
        <f>K414/C414*100</f>
        <v>0.29205607476635514</v>
      </c>
      <c r="M414" s="15">
        <f>L414*10000</f>
        <v>2920.5607476635514</v>
      </c>
      <c r="N414" s="13">
        <f t="shared" si="291"/>
        <v>4.2565694052654033</v>
      </c>
      <c r="O414" s="14"/>
    </row>
    <row r="415" spans="1:15" x14ac:dyDescent="0.25">
      <c r="A415" s="141" t="s">
        <v>339</v>
      </c>
      <c r="B415" s="64" t="s">
        <v>340</v>
      </c>
      <c r="C415" s="1">
        <f>20*8</f>
        <v>160</v>
      </c>
      <c r="D415" s="62">
        <f t="shared" ref="D415:D420" si="304">E415/C415*100</f>
        <v>0</v>
      </c>
      <c r="E415" s="1">
        <v>0</v>
      </c>
      <c r="F415" s="2">
        <f t="shared" ref="F415:F420" si="305">+G415/C415*100</f>
        <v>0</v>
      </c>
      <c r="G415" s="1">
        <v>0</v>
      </c>
      <c r="H415" s="2">
        <f t="shared" ref="H415:H420" si="306">+I415/C415*100</f>
        <v>0.625</v>
      </c>
      <c r="I415" s="1">
        <v>1</v>
      </c>
      <c r="J415" s="2">
        <f t="shared" ref="J415:J420" si="307">(1*D415)+(0.65*F415)+(0.3*H415)</f>
        <v>0.1875</v>
      </c>
      <c r="K415" s="1">
        <f>+E415+G415+I415</f>
        <v>1</v>
      </c>
      <c r="L415" s="3">
        <f t="shared" ref="L415:L420" si="308">K415/C415*100</f>
        <v>0.625</v>
      </c>
      <c r="M415" s="9">
        <f t="shared" ref="M415:M420" si="309">L415*10000</f>
        <v>6250</v>
      </c>
      <c r="N415" s="25">
        <f t="shared" si="291"/>
        <v>3.9977054744123737</v>
      </c>
      <c r="O415" s="72"/>
    </row>
    <row r="416" spans="1:15" x14ac:dyDescent="0.25">
      <c r="A416" s="141"/>
      <c r="B416" s="64" t="s">
        <v>341</v>
      </c>
      <c r="C416" s="1">
        <f>3*8</f>
        <v>24</v>
      </c>
      <c r="D416" s="62">
        <f>E416/C416*100</f>
        <v>0</v>
      </c>
      <c r="E416" s="1">
        <v>0</v>
      </c>
      <c r="F416" s="2">
        <f>+G416/C416*100</f>
        <v>0</v>
      </c>
      <c r="G416" s="1">
        <v>0</v>
      </c>
      <c r="H416" s="2">
        <f>+I416/C416*100</f>
        <v>0</v>
      </c>
      <c r="I416" s="1">
        <v>0</v>
      </c>
      <c r="J416" s="2">
        <f>(1*D416)+(0.65*F416)+(0.3*H416)</f>
        <v>0</v>
      </c>
      <c r="K416" s="1">
        <f>+E416+G416+I416</f>
        <v>0</v>
      </c>
      <c r="L416" s="3">
        <f>K416/C416*100</f>
        <v>0</v>
      </c>
      <c r="M416" s="9">
        <f>L416*10000</f>
        <v>0</v>
      </c>
      <c r="N416" s="25" t="e">
        <f t="shared" si="291"/>
        <v>#NUM!</v>
      </c>
      <c r="O416" s="72"/>
    </row>
    <row r="417" spans="1:15" x14ac:dyDescent="0.25">
      <c r="A417" s="141"/>
      <c r="B417" s="64" t="s">
        <v>324</v>
      </c>
      <c r="C417" s="1">
        <f>98*8</f>
        <v>784</v>
      </c>
      <c r="D417" s="62">
        <f t="shared" si="304"/>
        <v>0</v>
      </c>
      <c r="E417" s="1">
        <v>0</v>
      </c>
      <c r="F417" s="2">
        <f t="shared" si="305"/>
        <v>0</v>
      </c>
      <c r="G417" s="1">
        <v>0</v>
      </c>
      <c r="H417" s="2">
        <f t="shared" si="306"/>
        <v>1.1479591836734695</v>
      </c>
      <c r="I417" s="1">
        <v>9</v>
      </c>
      <c r="J417" s="2">
        <f t="shared" si="307"/>
        <v>0.34438775510204084</v>
      </c>
      <c r="K417" s="1">
        <f>+E417+G417+I417</f>
        <v>9</v>
      </c>
      <c r="L417" s="3">
        <f t="shared" si="308"/>
        <v>1.1479591836734695</v>
      </c>
      <c r="M417" s="9">
        <f t="shared" si="309"/>
        <v>11479.591836734695</v>
      </c>
      <c r="N417" s="25">
        <f t="shared" si="291"/>
        <v>3.7741131596554611</v>
      </c>
      <c r="O417" s="72"/>
    </row>
    <row r="418" spans="1:15" x14ac:dyDescent="0.25">
      <c r="A418" s="141"/>
      <c r="B418" s="64" t="s">
        <v>191</v>
      </c>
      <c r="C418" s="1">
        <f>54*8</f>
        <v>432</v>
      </c>
      <c r="D418" s="62">
        <f t="shared" si="304"/>
        <v>0</v>
      </c>
      <c r="E418" s="1">
        <v>0</v>
      </c>
      <c r="F418" s="2">
        <f t="shared" si="305"/>
        <v>0</v>
      </c>
      <c r="G418" s="1">
        <v>0</v>
      </c>
      <c r="H418" s="2">
        <f t="shared" si="306"/>
        <v>1.1574074074074074</v>
      </c>
      <c r="I418" s="1">
        <v>5</v>
      </c>
      <c r="J418" s="2">
        <f t="shared" si="307"/>
        <v>0.34722222222222221</v>
      </c>
      <c r="K418" s="1">
        <f>+E418+G418+I418</f>
        <v>5</v>
      </c>
      <c r="L418" s="3">
        <f t="shared" si="308"/>
        <v>1.1574074074074074</v>
      </c>
      <c r="M418" s="9">
        <f t="shared" si="309"/>
        <v>11574.074074074075</v>
      </c>
      <c r="N418" s="25">
        <f t="shared" si="291"/>
        <v>3.7709806698803754</v>
      </c>
      <c r="O418" s="72"/>
    </row>
    <row r="419" spans="1:15" x14ac:dyDescent="0.25">
      <c r="A419" s="141"/>
      <c r="B419" s="64" t="s">
        <v>210</v>
      </c>
      <c r="C419" s="1">
        <f>56*8</f>
        <v>448</v>
      </c>
      <c r="D419" s="62">
        <f>E419/C419*100</f>
        <v>0</v>
      </c>
      <c r="E419" s="1">
        <v>0</v>
      </c>
      <c r="F419" s="2">
        <f>+G419/C419*100</f>
        <v>0</v>
      </c>
      <c r="G419" s="1">
        <v>0</v>
      </c>
      <c r="H419" s="2">
        <f>+I419/C419*100</f>
        <v>1.1160714285714286</v>
      </c>
      <c r="I419" s="1">
        <v>5</v>
      </c>
      <c r="J419" s="2">
        <f>(1*D419)+(0.65*F419)+(0.3*H419)</f>
        <v>0.33482142857142855</v>
      </c>
      <c r="K419" s="1">
        <f>+E419+G419+I419</f>
        <v>5</v>
      </c>
      <c r="L419" s="3">
        <f>K419/C419*100</f>
        <v>1.1160714285714286</v>
      </c>
      <c r="M419" s="9">
        <f>L419*10000</f>
        <v>11160.714285714286</v>
      </c>
      <c r="N419" s="25">
        <f t="shared" si="291"/>
        <v>3.7848533435419447</v>
      </c>
      <c r="O419" s="72"/>
    </row>
    <row r="420" spans="1:15" ht="15.75" thickBot="1" x14ac:dyDescent="0.3">
      <c r="A420" s="143"/>
      <c r="B420" s="65" t="s">
        <v>18</v>
      </c>
      <c r="C420" s="10">
        <f>SUM(C415:C419)</f>
        <v>1848</v>
      </c>
      <c r="D420" s="11">
        <f t="shared" si="304"/>
        <v>0</v>
      </c>
      <c r="E420" s="10">
        <f>SUM(E415:E419)</f>
        <v>0</v>
      </c>
      <c r="F420" s="11">
        <f t="shared" si="305"/>
        <v>0</v>
      </c>
      <c r="G420" s="10">
        <f>SUM(G415:G419)</f>
        <v>0</v>
      </c>
      <c r="H420" s="73">
        <f t="shared" si="306"/>
        <v>1.0822510822510822</v>
      </c>
      <c r="I420" s="10">
        <f>SUM(I415:I419)</f>
        <v>20</v>
      </c>
      <c r="J420" s="11">
        <f t="shared" si="307"/>
        <v>0.32467532467532467</v>
      </c>
      <c r="K420" s="10">
        <f>SUM(K415:K419)</f>
        <v>20</v>
      </c>
      <c r="L420" s="12">
        <f t="shared" si="308"/>
        <v>1.0822510822510822</v>
      </c>
      <c r="M420" s="15">
        <f t="shared" si="309"/>
        <v>10822.510822510822</v>
      </c>
      <c r="N420" s="13">
        <f t="shared" ref="N420:N451" si="310">(NORMSINV(1-M420/1000000))+1.5</f>
        <v>3.7965400552495323</v>
      </c>
      <c r="O420" s="14"/>
    </row>
    <row r="421" spans="1:15" x14ac:dyDescent="0.25">
      <c r="A421" s="141" t="s">
        <v>343</v>
      </c>
      <c r="B421" s="64" t="s">
        <v>345</v>
      </c>
      <c r="C421" s="1">
        <f>67*8</f>
        <v>536</v>
      </c>
      <c r="D421" s="62">
        <f>E421/C421*100</f>
        <v>0</v>
      </c>
      <c r="E421" s="1">
        <v>0</v>
      </c>
      <c r="F421" s="2">
        <f>+G421/C421*100</f>
        <v>0</v>
      </c>
      <c r="G421" s="1">
        <v>0</v>
      </c>
      <c r="H421" s="2">
        <f>+I421/C421*100</f>
        <v>0.55970149253731338</v>
      </c>
      <c r="I421" s="1">
        <v>3</v>
      </c>
      <c r="J421" s="2">
        <f>(1*D421)+(0.65*F421)+(0.3*H421)</f>
        <v>0.16791044776119401</v>
      </c>
      <c r="K421" s="1">
        <f>+E421+G421+I421</f>
        <v>3</v>
      </c>
      <c r="L421" s="3">
        <f>K421/C421*100</f>
        <v>0.55970149253731338</v>
      </c>
      <c r="M421" s="9">
        <f>L421*10000</f>
        <v>5597.0149253731342</v>
      </c>
      <c r="N421" s="25">
        <f t="shared" si="310"/>
        <v>4.0365827037597359</v>
      </c>
      <c r="O421" s="72"/>
    </row>
    <row r="422" spans="1:15" x14ac:dyDescent="0.25">
      <c r="A422" s="141"/>
      <c r="B422" s="64" t="s">
        <v>341</v>
      </c>
      <c r="C422" s="1">
        <f>95*8</f>
        <v>760</v>
      </c>
      <c r="D422" s="62">
        <f>E422/C422*100</f>
        <v>0</v>
      </c>
      <c r="E422" s="1">
        <v>0</v>
      </c>
      <c r="F422" s="2">
        <f>+G422/C422*100</f>
        <v>0</v>
      </c>
      <c r="G422" s="1">
        <v>0</v>
      </c>
      <c r="H422" s="2">
        <f>+I422/C422*100</f>
        <v>0.78947368421052633</v>
      </c>
      <c r="I422" s="1">
        <v>6</v>
      </c>
      <c r="J422" s="2">
        <f>(1*D422)+(0.65*F422)+(0.3*H422)</f>
        <v>0.23684210526315788</v>
      </c>
      <c r="K422" s="1">
        <f>+E422+G422+I422</f>
        <v>6</v>
      </c>
      <c r="L422" s="3">
        <f>K422/C422*100</f>
        <v>0.78947368421052633</v>
      </c>
      <c r="M422" s="9">
        <f>L422*10000</f>
        <v>7894.7368421052633</v>
      </c>
      <c r="N422" s="25">
        <f t="shared" si="310"/>
        <v>3.9137458037352211</v>
      </c>
      <c r="O422" s="72"/>
    </row>
    <row r="423" spans="1:15" x14ac:dyDescent="0.25">
      <c r="A423" s="141"/>
      <c r="B423" s="64" t="s">
        <v>344</v>
      </c>
      <c r="C423" s="1">
        <f>106*8</f>
        <v>848</v>
      </c>
      <c r="D423" s="62">
        <f>E423/C423*100</f>
        <v>0</v>
      </c>
      <c r="E423" s="1">
        <v>0</v>
      </c>
      <c r="F423" s="2">
        <f>+G423/C423*100</f>
        <v>0</v>
      </c>
      <c r="G423" s="1">
        <v>0</v>
      </c>
      <c r="H423" s="2">
        <f>+I423/C423*100</f>
        <v>0.82547169811320753</v>
      </c>
      <c r="I423" s="1">
        <v>7</v>
      </c>
      <c r="J423" s="2">
        <f>(1*D423)+(0.65*F423)+(0.3*H423)</f>
        <v>0.24764150943396224</v>
      </c>
      <c r="K423" s="1">
        <f>+E423+G423+I423</f>
        <v>7</v>
      </c>
      <c r="L423" s="3">
        <f>K423/C423*100</f>
        <v>0.82547169811320753</v>
      </c>
      <c r="M423" s="9">
        <f>L423*10000</f>
        <v>8254.7169811320746</v>
      </c>
      <c r="N423" s="25">
        <f t="shared" si="310"/>
        <v>3.8974544397267188</v>
      </c>
      <c r="O423" s="72"/>
    </row>
    <row r="424" spans="1:15" ht="15.75" thickBot="1" x14ac:dyDescent="0.3">
      <c r="A424" s="143"/>
      <c r="B424" s="65" t="s">
        <v>18</v>
      </c>
      <c r="C424" s="10">
        <f>SUM(C421:C423)</f>
        <v>2144</v>
      </c>
      <c r="D424" s="11">
        <f>E424/C424*100</f>
        <v>0</v>
      </c>
      <c r="E424" s="10">
        <f>SUM(E421:E423)</f>
        <v>0</v>
      </c>
      <c r="F424" s="11">
        <f>+G424/C424*100</f>
        <v>0</v>
      </c>
      <c r="G424" s="10">
        <f>SUM(G421:G423)</f>
        <v>0</v>
      </c>
      <c r="H424" s="73">
        <f>+I424/C424*100</f>
        <v>0.74626865671641784</v>
      </c>
      <c r="I424" s="10">
        <f>SUM(I421:I423)</f>
        <v>16</v>
      </c>
      <c r="J424" s="11">
        <f>(1*D424)+(0.65*F424)+(0.3*H424)</f>
        <v>0.22388059701492535</v>
      </c>
      <c r="K424" s="10">
        <f>SUM(K421:K423)</f>
        <v>16</v>
      </c>
      <c r="L424" s="12">
        <f>K424/C424*100</f>
        <v>0.74626865671641784</v>
      </c>
      <c r="M424" s="15">
        <f>L424*10000</f>
        <v>7462.6865671641781</v>
      </c>
      <c r="N424" s="13">
        <f t="shared" si="310"/>
        <v>3.9341847912895918</v>
      </c>
      <c r="O424" s="14"/>
    </row>
    <row r="425" spans="1:15" x14ac:dyDescent="0.25">
      <c r="A425" s="141" t="s">
        <v>347</v>
      </c>
      <c r="B425" s="64" t="s">
        <v>345</v>
      </c>
      <c r="C425" s="1">
        <f>9*8</f>
        <v>72</v>
      </c>
      <c r="D425" s="62">
        <f t="shared" ref="D425:D430" si="311">E425/C425*100</f>
        <v>0</v>
      </c>
      <c r="E425" s="1">
        <v>0</v>
      </c>
      <c r="F425" s="2">
        <f t="shared" ref="F425:F430" si="312">+G425/C425*100</f>
        <v>0</v>
      </c>
      <c r="G425" s="1">
        <v>0</v>
      </c>
      <c r="H425" s="2">
        <f t="shared" ref="H425:H430" si="313">+I425/C425*100</f>
        <v>0</v>
      </c>
      <c r="I425" s="1">
        <v>0</v>
      </c>
      <c r="J425" s="2">
        <f t="shared" ref="J425:J430" si="314">(1*D425)+(0.65*F425)+(0.3*H425)</f>
        <v>0</v>
      </c>
      <c r="K425" s="1">
        <f>+E425+G425+I425</f>
        <v>0</v>
      </c>
      <c r="L425" s="3">
        <f t="shared" ref="L425:L430" si="315">K425/C425*100</f>
        <v>0</v>
      </c>
      <c r="M425" s="9">
        <f t="shared" ref="M425:M430" si="316">L425*10000</f>
        <v>0</v>
      </c>
      <c r="N425" s="25" t="e">
        <f t="shared" si="310"/>
        <v>#NUM!</v>
      </c>
      <c r="O425" s="72"/>
    </row>
    <row r="426" spans="1:15" x14ac:dyDescent="0.25">
      <c r="A426" s="141"/>
      <c r="B426" s="64" t="s">
        <v>350</v>
      </c>
      <c r="C426" s="1">
        <f>30*8</f>
        <v>240</v>
      </c>
      <c r="D426" s="62">
        <f>E426/C426*100</f>
        <v>0</v>
      </c>
      <c r="E426" s="1">
        <v>0</v>
      </c>
      <c r="F426" s="2">
        <f>+G426/C426*100</f>
        <v>0</v>
      </c>
      <c r="G426" s="1">
        <v>0</v>
      </c>
      <c r="H426" s="2">
        <f>+I426/C426*100</f>
        <v>1.25</v>
      </c>
      <c r="I426" s="1">
        <v>3</v>
      </c>
      <c r="J426" s="2">
        <f>(1*D426)+(0.65*F426)+(0.3*H426)</f>
        <v>0.375</v>
      </c>
      <c r="K426" s="1">
        <f>+E426+G426+I426</f>
        <v>3</v>
      </c>
      <c r="L426" s="3">
        <f>K426/C426*100</f>
        <v>1.25</v>
      </c>
      <c r="M426" s="9">
        <f>L426*10000</f>
        <v>12500</v>
      </c>
      <c r="N426" s="25">
        <f t="shared" si="310"/>
        <v>3.7414027276049464</v>
      </c>
      <c r="O426" s="72"/>
    </row>
    <row r="427" spans="1:15" x14ac:dyDescent="0.25">
      <c r="A427" s="141"/>
      <c r="B427" s="64" t="s">
        <v>348</v>
      </c>
      <c r="C427" s="1">
        <f>67*8</f>
        <v>536</v>
      </c>
      <c r="D427" s="62">
        <f>E427/C427*100</f>
        <v>0</v>
      </c>
      <c r="E427" s="1">
        <v>0</v>
      </c>
      <c r="F427" s="2">
        <f>+G427/C427*100</f>
        <v>0</v>
      </c>
      <c r="G427" s="1">
        <v>0</v>
      </c>
      <c r="H427" s="2">
        <f>+I427/C427*100</f>
        <v>1.8656716417910446</v>
      </c>
      <c r="I427" s="1">
        <v>10</v>
      </c>
      <c r="J427" s="2">
        <f>(1*D427)+(0.65*F427)+(0.3*H427)</f>
        <v>0.55970149253731338</v>
      </c>
      <c r="K427" s="1">
        <f>+E427+G427+I427</f>
        <v>10</v>
      </c>
      <c r="L427" s="3">
        <f>K427/C427*100</f>
        <v>1.8656716417910446</v>
      </c>
      <c r="M427" s="9">
        <f>L427*10000</f>
        <v>18656.716417910447</v>
      </c>
      <c r="N427" s="25">
        <f t="shared" si="310"/>
        <v>3.5823179999923807</v>
      </c>
      <c r="O427" s="72"/>
    </row>
    <row r="428" spans="1:15" x14ac:dyDescent="0.25">
      <c r="A428" s="141"/>
      <c r="B428" s="64" t="s">
        <v>341</v>
      </c>
      <c r="C428" s="1">
        <f>65*8</f>
        <v>520</v>
      </c>
      <c r="D428" s="62">
        <f t="shared" si="311"/>
        <v>0</v>
      </c>
      <c r="E428" s="1">
        <v>0</v>
      </c>
      <c r="F428" s="2">
        <f t="shared" si="312"/>
        <v>0</v>
      </c>
      <c r="G428" s="1">
        <v>0</v>
      </c>
      <c r="H428" s="2">
        <f t="shared" si="313"/>
        <v>1.7307692307692308</v>
      </c>
      <c r="I428" s="1">
        <v>9</v>
      </c>
      <c r="J428" s="2">
        <f t="shared" si="314"/>
        <v>0.51923076923076927</v>
      </c>
      <c r="K428" s="1">
        <f>+E428+G428+I428</f>
        <v>9</v>
      </c>
      <c r="L428" s="3">
        <f t="shared" si="315"/>
        <v>1.7307692307692308</v>
      </c>
      <c r="M428" s="9">
        <f t="shared" si="316"/>
        <v>17307.692307692309</v>
      </c>
      <c r="N428" s="25">
        <f t="shared" si="310"/>
        <v>3.6128292564848223</v>
      </c>
      <c r="O428" s="72"/>
    </row>
    <row r="429" spans="1:15" x14ac:dyDescent="0.25">
      <c r="A429" s="141"/>
      <c r="B429" s="64" t="s">
        <v>344</v>
      </c>
      <c r="C429" s="1">
        <f>95*8</f>
        <v>760</v>
      </c>
      <c r="D429" s="62">
        <f t="shared" si="311"/>
        <v>0</v>
      </c>
      <c r="E429" s="1">
        <v>0</v>
      </c>
      <c r="F429" s="2">
        <f t="shared" si="312"/>
        <v>0</v>
      </c>
      <c r="G429" s="1">
        <v>0</v>
      </c>
      <c r="H429" s="2">
        <f t="shared" si="313"/>
        <v>1.3157894736842104</v>
      </c>
      <c r="I429" s="1">
        <v>10</v>
      </c>
      <c r="J429" s="2">
        <f t="shared" si="314"/>
        <v>0.39473684210526311</v>
      </c>
      <c r="K429" s="1">
        <f>+E429+G429+I429</f>
        <v>10</v>
      </c>
      <c r="L429" s="3">
        <f t="shared" si="315"/>
        <v>1.3157894736842104</v>
      </c>
      <c r="M429" s="9">
        <f t="shared" si="316"/>
        <v>13157.894736842103</v>
      </c>
      <c r="N429" s="25">
        <f t="shared" si="310"/>
        <v>3.7215195883378365</v>
      </c>
      <c r="O429" s="72"/>
    </row>
    <row r="430" spans="1:15" ht="15.75" thickBot="1" x14ac:dyDescent="0.3">
      <c r="A430" s="143"/>
      <c r="B430" s="65" t="s">
        <v>18</v>
      </c>
      <c r="C430" s="10">
        <f>SUM(C425:C429)</f>
        <v>2128</v>
      </c>
      <c r="D430" s="11">
        <f t="shared" si="311"/>
        <v>0</v>
      </c>
      <c r="E430" s="10">
        <f>SUM(E425:E429)</f>
        <v>0</v>
      </c>
      <c r="F430" s="11">
        <f t="shared" si="312"/>
        <v>0</v>
      </c>
      <c r="G430" s="10">
        <f>SUM(G425:G429)</f>
        <v>0</v>
      </c>
      <c r="H430" s="73">
        <f t="shared" si="313"/>
        <v>1.5037593984962405</v>
      </c>
      <c r="I430" s="10">
        <f>SUM(I425:I429)</f>
        <v>32</v>
      </c>
      <c r="J430" s="11">
        <f t="shared" si="314"/>
        <v>0.45112781954887216</v>
      </c>
      <c r="K430" s="10">
        <f>SUM(K425:K429)</f>
        <v>32</v>
      </c>
      <c r="L430" s="12">
        <f t="shared" si="315"/>
        <v>1.5037593984962405</v>
      </c>
      <c r="M430" s="15">
        <f t="shared" si="316"/>
        <v>15037.593984962405</v>
      </c>
      <c r="N430" s="13">
        <f t="shared" si="310"/>
        <v>3.669098744936115</v>
      </c>
      <c r="O430" s="14"/>
    </row>
    <row r="431" spans="1:15" x14ac:dyDescent="0.25">
      <c r="A431" s="141" t="s">
        <v>351</v>
      </c>
      <c r="B431" s="64" t="s">
        <v>350</v>
      </c>
      <c r="C431" s="1">
        <f>100*8</f>
        <v>800</v>
      </c>
      <c r="D431" s="62">
        <f t="shared" ref="D431:D439" si="317">E431/C431*100</f>
        <v>0</v>
      </c>
      <c r="E431" s="1">
        <v>0</v>
      </c>
      <c r="F431" s="1">
        <f>100*8</f>
        <v>800</v>
      </c>
      <c r="G431" s="24">
        <v>0</v>
      </c>
      <c r="H431" s="2">
        <f t="shared" ref="H431:H439" si="318">+I431/C431*100</f>
        <v>0.75</v>
      </c>
      <c r="I431" s="1">
        <v>6</v>
      </c>
      <c r="J431" s="2">
        <f t="shared" ref="J431:J439" si="319">(1*D431)+(0.65*F431)+(0.3*H431)</f>
        <v>520.22500000000002</v>
      </c>
      <c r="K431" s="1">
        <f>+E431+G431+I431</f>
        <v>6</v>
      </c>
      <c r="L431" s="3">
        <f t="shared" ref="L431:L439" si="320">K431/C431*100</f>
        <v>0.75</v>
      </c>
      <c r="M431" s="9">
        <f t="shared" ref="M431:M439" si="321">L431*10000</f>
        <v>7500</v>
      </c>
      <c r="N431" s="25">
        <f t="shared" si="310"/>
        <v>3.9323790585844489</v>
      </c>
      <c r="O431" s="72"/>
    </row>
    <row r="432" spans="1:15" x14ac:dyDescent="0.25">
      <c r="A432" s="141"/>
      <c r="B432" s="64" t="s">
        <v>348</v>
      </c>
      <c r="C432" s="1">
        <f>82*8</f>
        <v>656</v>
      </c>
      <c r="D432" s="62">
        <f t="shared" si="317"/>
        <v>0</v>
      </c>
      <c r="E432" s="1">
        <v>0</v>
      </c>
      <c r="F432" s="2">
        <f>+G432/C432*100</f>
        <v>0</v>
      </c>
      <c r="G432" s="1">
        <v>0</v>
      </c>
      <c r="H432" s="2">
        <f t="shared" si="318"/>
        <v>1.2195121951219512</v>
      </c>
      <c r="I432" s="1">
        <v>8</v>
      </c>
      <c r="J432" s="2">
        <f t="shared" si="319"/>
        <v>0.36585365853658536</v>
      </c>
      <c r="K432" s="1">
        <f>+E432+G432+I432</f>
        <v>8</v>
      </c>
      <c r="L432" s="3">
        <f t="shared" si="320"/>
        <v>1.2195121951219512</v>
      </c>
      <c r="M432" s="9">
        <f t="shared" si="321"/>
        <v>12195.121951219511</v>
      </c>
      <c r="N432" s="25">
        <f t="shared" si="310"/>
        <v>3.7509256965027937</v>
      </c>
      <c r="O432" s="72"/>
    </row>
    <row r="433" spans="1:15" x14ac:dyDescent="0.25">
      <c r="A433" s="141"/>
      <c r="B433" s="64" t="s">
        <v>344</v>
      </c>
      <c r="C433" s="1">
        <f>93*8</f>
        <v>744</v>
      </c>
      <c r="D433" s="62">
        <f t="shared" si="317"/>
        <v>0</v>
      </c>
      <c r="E433" s="1">
        <v>0</v>
      </c>
      <c r="F433" s="2">
        <f>+G433/C433*100</f>
        <v>0</v>
      </c>
      <c r="G433" s="1">
        <v>0</v>
      </c>
      <c r="H433" s="2">
        <f t="shared" si="318"/>
        <v>0.80645161290322576</v>
      </c>
      <c r="I433" s="1">
        <v>6</v>
      </c>
      <c r="J433" s="2">
        <f t="shared" si="319"/>
        <v>0.24193548387096772</v>
      </c>
      <c r="K433" s="1">
        <f>+E433+G433+I433</f>
        <v>6</v>
      </c>
      <c r="L433" s="3">
        <f t="shared" si="320"/>
        <v>0.80645161290322576</v>
      </c>
      <c r="M433" s="9">
        <f t="shared" si="321"/>
        <v>8064.5161290322576</v>
      </c>
      <c r="N433" s="25">
        <f t="shared" si="310"/>
        <v>3.905982614630743</v>
      </c>
      <c r="O433" s="72"/>
    </row>
    <row r="434" spans="1:15" ht="15.75" thickBot="1" x14ac:dyDescent="0.3">
      <c r="A434" s="143"/>
      <c r="B434" s="65" t="s">
        <v>18</v>
      </c>
      <c r="C434" s="10">
        <f>SUM(C431:C433)</f>
        <v>2200</v>
      </c>
      <c r="D434" s="11">
        <f t="shared" si="317"/>
        <v>0</v>
      </c>
      <c r="E434" s="10">
        <f>SUM(E431:E433)</f>
        <v>0</v>
      </c>
      <c r="F434" s="11">
        <f>+G434/C434*100</f>
        <v>0</v>
      </c>
      <c r="G434" s="10">
        <f>SUM(G431:G433)</f>
        <v>0</v>
      </c>
      <c r="H434" s="73">
        <f t="shared" si="318"/>
        <v>0.90909090909090906</v>
      </c>
      <c r="I434" s="10">
        <f>SUM(I431:I433)</f>
        <v>20</v>
      </c>
      <c r="J434" s="11">
        <f t="shared" si="319"/>
        <v>0.27272727272727271</v>
      </c>
      <c r="K434" s="10">
        <f>SUM(K431:K433)</f>
        <v>20</v>
      </c>
      <c r="L434" s="12">
        <f t="shared" si="320"/>
        <v>0.90909090909090906</v>
      </c>
      <c r="M434" s="15">
        <f t="shared" si="321"/>
        <v>9090.9090909090901</v>
      </c>
      <c r="N434" s="13">
        <f t="shared" si="310"/>
        <v>3.8618944465849738</v>
      </c>
      <c r="O434" s="14"/>
    </row>
    <row r="435" spans="1:15" x14ac:dyDescent="0.25">
      <c r="A435" s="141" t="s">
        <v>354</v>
      </c>
      <c r="B435" s="64" t="s">
        <v>350</v>
      </c>
      <c r="C435" s="1">
        <f>124*8</f>
        <v>992</v>
      </c>
      <c r="D435" s="62">
        <f t="shared" si="317"/>
        <v>0</v>
      </c>
      <c r="E435" s="1">
        <v>0</v>
      </c>
      <c r="F435" s="1">
        <f>100*8</f>
        <v>800</v>
      </c>
      <c r="G435" s="24">
        <v>0</v>
      </c>
      <c r="H435" s="2">
        <f t="shared" si="318"/>
        <v>1.5120967741935485</v>
      </c>
      <c r="I435" s="1">
        <v>15</v>
      </c>
      <c r="J435" s="2">
        <f t="shared" si="319"/>
        <v>520.45362903225805</v>
      </c>
      <c r="K435" s="1">
        <f>+E435+G435+I435</f>
        <v>15</v>
      </c>
      <c r="L435" s="3">
        <f t="shared" si="320"/>
        <v>1.5120967741935485</v>
      </c>
      <c r="M435" s="9">
        <f t="shared" si="321"/>
        <v>15120.967741935485</v>
      </c>
      <c r="N435" s="25">
        <f t="shared" si="310"/>
        <v>3.6669071392014017</v>
      </c>
      <c r="O435" s="72"/>
    </row>
    <row r="436" spans="1:15" x14ac:dyDescent="0.25">
      <c r="A436" s="141"/>
      <c r="B436" s="64" t="s">
        <v>363</v>
      </c>
      <c r="C436" s="1">
        <f>27*8</f>
        <v>216</v>
      </c>
      <c r="D436" s="62">
        <f t="shared" si="317"/>
        <v>0</v>
      </c>
      <c r="E436" s="1">
        <v>0</v>
      </c>
      <c r="F436" s="2">
        <f>+G436/C436*100</f>
        <v>0</v>
      </c>
      <c r="G436" s="1">
        <v>0</v>
      </c>
      <c r="H436" s="2">
        <f t="shared" si="318"/>
        <v>0.92592592592592582</v>
      </c>
      <c r="I436" s="1">
        <v>2</v>
      </c>
      <c r="J436" s="2">
        <f t="shared" si="319"/>
        <v>0.27777777777777773</v>
      </c>
      <c r="K436" s="1">
        <f>+E436+G436+I436</f>
        <v>2</v>
      </c>
      <c r="L436" s="3">
        <f t="shared" si="320"/>
        <v>0.92592592592592582</v>
      </c>
      <c r="M436" s="9">
        <f t="shared" si="321"/>
        <v>9259.2592592592573</v>
      </c>
      <c r="N436" s="25">
        <f t="shared" si="310"/>
        <v>3.8550840094933694</v>
      </c>
      <c r="O436" s="72"/>
    </row>
    <row r="437" spans="1:15" x14ac:dyDescent="0.25">
      <c r="A437" s="141"/>
      <c r="B437" s="64" t="s">
        <v>348</v>
      </c>
      <c r="C437" s="1">
        <f>89*8</f>
        <v>712</v>
      </c>
      <c r="D437" s="62">
        <f t="shared" si="317"/>
        <v>0</v>
      </c>
      <c r="E437" s="1">
        <v>0</v>
      </c>
      <c r="F437" s="2">
        <f>+G437/C437*100</f>
        <v>0</v>
      </c>
      <c r="G437" s="1">
        <v>0</v>
      </c>
      <c r="H437" s="2">
        <f t="shared" si="318"/>
        <v>1.4044943820224718</v>
      </c>
      <c r="I437" s="1">
        <v>10</v>
      </c>
      <c r="J437" s="2">
        <f t="shared" si="319"/>
        <v>0.42134831460674155</v>
      </c>
      <c r="K437" s="1">
        <f>+E437+G437+I437</f>
        <v>10</v>
      </c>
      <c r="L437" s="3">
        <f t="shared" si="320"/>
        <v>1.4044943820224718</v>
      </c>
      <c r="M437" s="9">
        <f t="shared" si="321"/>
        <v>14044.943820224718</v>
      </c>
      <c r="N437" s="25">
        <f t="shared" si="310"/>
        <v>3.6960287221550305</v>
      </c>
      <c r="O437" s="72"/>
    </row>
    <row r="438" spans="1:15" x14ac:dyDescent="0.25">
      <c r="A438" s="141"/>
      <c r="B438" s="64" t="s">
        <v>344</v>
      </c>
      <c r="C438" s="1">
        <f>110*8</f>
        <v>880</v>
      </c>
      <c r="D438" s="62">
        <f t="shared" si="317"/>
        <v>0</v>
      </c>
      <c r="E438" s="1">
        <v>0</v>
      </c>
      <c r="F438" s="2">
        <f>+G438/C438*100</f>
        <v>0</v>
      </c>
      <c r="G438" s="1">
        <v>0</v>
      </c>
      <c r="H438" s="2">
        <f t="shared" si="318"/>
        <v>0.79545454545454541</v>
      </c>
      <c r="I438" s="1">
        <v>7</v>
      </c>
      <c r="J438" s="2">
        <f t="shared" si="319"/>
        <v>0.23863636363636362</v>
      </c>
      <c r="K438" s="1">
        <f>+E438+G438+I438</f>
        <v>7</v>
      </c>
      <c r="L438" s="3">
        <f t="shared" si="320"/>
        <v>0.79545454545454541</v>
      </c>
      <c r="M438" s="9">
        <f t="shared" si="321"/>
        <v>7954.545454545454</v>
      </c>
      <c r="N438" s="25">
        <f t="shared" si="310"/>
        <v>3.9109944413290281</v>
      </c>
      <c r="O438" s="72"/>
    </row>
    <row r="439" spans="1:15" ht="15.75" thickBot="1" x14ac:dyDescent="0.3">
      <c r="A439" s="143"/>
      <c r="B439" s="65" t="s">
        <v>18</v>
      </c>
      <c r="C439" s="10">
        <f>SUM(C435:C438)</f>
        <v>2800</v>
      </c>
      <c r="D439" s="11">
        <f t="shared" si="317"/>
        <v>0</v>
      </c>
      <c r="E439" s="10">
        <f>SUM(E435:E438)</f>
        <v>0</v>
      </c>
      <c r="F439" s="11">
        <f>+G439/C439*100</f>
        <v>0</v>
      </c>
      <c r="G439" s="10">
        <f>SUM(G435:G438)</f>
        <v>0</v>
      </c>
      <c r="H439" s="73">
        <f t="shared" si="318"/>
        <v>1.2142857142857142</v>
      </c>
      <c r="I439" s="10">
        <f>SUM(I435:I438)</f>
        <v>34</v>
      </c>
      <c r="J439" s="11">
        <f t="shared" si="319"/>
        <v>0.36428571428571427</v>
      </c>
      <c r="K439" s="10">
        <f>SUM(K435:K438)</f>
        <v>34</v>
      </c>
      <c r="L439" s="12">
        <f t="shared" si="320"/>
        <v>1.2142857142857142</v>
      </c>
      <c r="M439" s="15">
        <f t="shared" si="321"/>
        <v>12142.857142857141</v>
      </c>
      <c r="N439" s="13">
        <f t="shared" si="310"/>
        <v>3.7525788757228344</v>
      </c>
      <c r="O439" s="14"/>
    </row>
    <row r="440" spans="1:15" x14ac:dyDescent="0.25">
      <c r="A440" s="141" t="s">
        <v>355</v>
      </c>
      <c r="B440" s="64" t="s">
        <v>350</v>
      </c>
      <c r="C440" s="1">
        <f>13*8</f>
        <v>104</v>
      </c>
      <c r="D440" s="62">
        <f t="shared" ref="D440:D446" si="322">E440/C440*100</f>
        <v>0</v>
      </c>
      <c r="E440" s="1">
        <v>0</v>
      </c>
      <c r="F440" s="1">
        <f>100*8</f>
        <v>800</v>
      </c>
      <c r="G440" s="24">
        <v>0</v>
      </c>
      <c r="H440" s="2">
        <f t="shared" ref="H440:H446" si="323">+I440/C440*100</f>
        <v>2.8846153846153846</v>
      </c>
      <c r="I440" s="1">
        <v>3</v>
      </c>
      <c r="J440" s="2">
        <f t="shared" ref="J440:J446" si="324">(1*D440)+(0.65*F440)+(0.3*H440)</f>
        <v>520.86538461538464</v>
      </c>
      <c r="K440" s="1">
        <f t="shared" ref="K440:K445" si="325">+E440+G440+I440</f>
        <v>3</v>
      </c>
      <c r="L440" s="3">
        <f t="shared" ref="L440:L446" si="326">K440/C440*100</f>
        <v>2.8846153846153846</v>
      </c>
      <c r="M440" s="9">
        <f t="shared" ref="M440:M446" si="327">L440*10000</f>
        <v>28846.153846153848</v>
      </c>
      <c r="N440" s="25">
        <f t="shared" si="310"/>
        <v>3.3980286526220009</v>
      </c>
      <c r="O440" s="72"/>
    </row>
    <row r="441" spans="1:15" x14ac:dyDescent="0.25">
      <c r="A441" s="141"/>
      <c r="B441" s="64" t="s">
        <v>358</v>
      </c>
      <c r="C441" s="1">
        <f>38*8</f>
        <v>304</v>
      </c>
      <c r="D441" s="62">
        <f t="shared" si="322"/>
        <v>0</v>
      </c>
      <c r="E441" s="1">
        <v>0</v>
      </c>
      <c r="F441" s="1">
        <f>100*8</f>
        <v>800</v>
      </c>
      <c r="G441" s="24">
        <v>0</v>
      </c>
      <c r="H441" s="2">
        <f t="shared" si="323"/>
        <v>0.98684210526315785</v>
      </c>
      <c r="I441" s="1">
        <v>3</v>
      </c>
      <c r="J441" s="2">
        <f t="shared" si="324"/>
        <v>520.29605263157896</v>
      </c>
      <c r="K441" s="1">
        <f t="shared" si="325"/>
        <v>3</v>
      </c>
      <c r="L441" s="3">
        <f t="shared" si="326"/>
        <v>0.98684210526315785</v>
      </c>
      <c r="M441" s="9">
        <f t="shared" si="327"/>
        <v>9868.4210526315783</v>
      </c>
      <c r="N441" s="25">
        <f t="shared" si="310"/>
        <v>3.8313133629629381</v>
      </c>
      <c r="O441" s="72"/>
    </row>
    <row r="442" spans="1:15" x14ac:dyDescent="0.25">
      <c r="A442" s="141"/>
      <c r="B442" s="64" t="s">
        <v>356</v>
      </c>
      <c r="C442" s="1">
        <f>45*8</f>
        <v>360</v>
      </c>
      <c r="D442" s="62">
        <f t="shared" si="322"/>
        <v>0</v>
      </c>
      <c r="E442" s="1">
        <v>0</v>
      </c>
      <c r="F442" s="2">
        <f>+G442/C442*100</f>
        <v>0</v>
      </c>
      <c r="G442" s="1">
        <v>0</v>
      </c>
      <c r="H442" s="2">
        <f t="shared" si="323"/>
        <v>0.83333333333333337</v>
      </c>
      <c r="I442" s="1">
        <v>3</v>
      </c>
      <c r="J442" s="2">
        <f t="shared" si="324"/>
        <v>0.25</v>
      </c>
      <c r="K442" s="1">
        <f t="shared" si="325"/>
        <v>3</v>
      </c>
      <c r="L442" s="3">
        <f t="shared" si="326"/>
        <v>0.83333333333333337</v>
      </c>
      <c r="M442" s="9">
        <f t="shared" si="327"/>
        <v>8333.3333333333339</v>
      </c>
      <c r="N442" s="25">
        <f t="shared" si="310"/>
        <v>3.8939797998185104</v>
      </c>
      <c r="O442" s="72"/>
    </row>
    <row r="443" spans="1:15" x14ac:dyDescent="0.25">
      <c r="A443" s="141"/>
      <c r="B443" s="64" t="s">
        <v>360</v>
      </c>
      <c r="C443" s="1">
        <f>34*8</f>
        <v>272</v>
      </c>
      <c r="D443" s="62">
        <f t="shared" si="322"/>
        <v>0</v>
      </c>
      <c r="E443" s="1">
        <v>0</v>
      </c>
      <c r="F443" s="2">
        <f>+G443/C443*100</f>
        <v>0</v>
      </c>
      <c r="G443" s="1">
        <v>0</v>
      </c>
      <c r="H443" s="2">
        <f t="shared" si="323"/>
        <v>1.8382352941176472</v>
      </c>
      <c r="I443" s="1">
        <v>5</v>
      </c>
      <c r="J443" s="2">
        <f t="shared" si="324"/>
        <v>0.55147058823529416</v>
      </c>
      <c r="K443" s="1">
        <f t="shared" si="325"/>
        <v>5</v>
      </c>
      <c r="L443" s="3">
        <f t="shared" si="326"/>
        <v>1.8382352941176472</v>
      </c>
      <c r="M443" s="9">
        <f t="shared" si="327"/>
        <v>18382.352941176472</v>
      </c>
      <c r="N443" s="25">
        <f t="shared" si="310"/>
        <v>3.5883673995513301</v>
      </c>
      <c r="O443" s="72"/>
    </row>
    <row r="444" spans="1:15" x14ac:dyDescent="0.25">
      <c r="A444" s="141"/>
      <c r="B444" s="64" t="s">
        <v>348</v>
      </c>
      <c r="C444" s="1">
        <f>118*8</f>
        <v>944</v>
      </c>
      <c r="D444" s="62">
        <f t="shared" si="322"/>
        <v>0</v>
      </c>
      <c r="E444" s="1">
        <v>0</v>
      </c>
      <c r="F444" s="2">
        <f>+G444/C444*100</f>
        <v>0</v>
      </c>
      <c r="G444" s="1">
        <v>0</v>
      </c>
      <c r="H444" s="2">
        <f t="shared" si="323"/>
        <v>1.4830508474576272</v>
      </c>
      <c r="I444" s="1">
        <v>14</v>
      </c>
      <c r="J444" s="2">
        <f t="shared" si="324"/>
        <v>0.44491525423728812</v>
      </c>
      <c r="K444" s="1">
        <f t="shared" si="325"/>
        <v>14</v>
      </c>
      <c r="L444" s="3">
        <f t="shared" si="326"/>
        <v>1.4830508474576272</v>
      </c>
      <c r="M444" s="9">
        <f t="shared" si="327"/>
        <v>14830.508474576272</v>
      </c>
      <c r="N444" s="25">
        <f t="shared" si="310"/>
        <v>3.6745878324055816</v>
      </c>
      <c r="O444" s="72"/>
    </row>
    <row r="445" spans="1:15" x14ac:dyDescent="0.25">
      <c r="A445" s="141"/>
      <c r="B445" s="64" t="s">
        <v>344</v>
      </c>
      <c r="C445" s="1">
        <f>23*8</f>
        <v>184</v>
      </c>
      <c r="D445" s="62">
        <f t="shared" si="322"/>
        <v>0</v>
      </c>
      <c r="E445" s="1">
        <v>0</v>
      </c>
      <c r="F445" s="2">
        <f>+G445/C445*100</f>
        <v>0</v>
      </c>
      <c r="G445" s="1">
        <v>0</v>
      </c>
      <c r="H445" s="2">
        <f t="shared" si="323"/>
        <v>1.6304347826086956</v>
      </c>
      <c r="I445" s="1">
        <v>3</v>
      </c>
      <c r="J445" s="2">
        <f t="shared" si="324"/>
        <v>0.48913043478260865</v>
      </c>
      <c r="K445" s="1">
        <f t="shared" si="325"/>
        <v>3</v>
      </c>
      <c r="L445" s="3">
        <f t="shared" si="326"/>
        <v>1.6304347826086956</v>
      </c>
      <c r="M445" s="9">
        <f t="shared" si="327"/>
        <v>16304.347826086956</v>
      </c>
      <c r="N445" s="25">
        <f t="shared" si="310"/>
        <v>3.6368684146413366</v>
      </c>
      <c r="O445" s="72"/>
    </row>
    <row r="446" spans="1:15" ht="15.75" thickBot="1" x14ac:dyDescent="0.3">
      <c r="A446" s="143"/>
      <c r="B446" s="65" t="s">
        <v>18</v>
      </c>
      <c r="C446" s="10">
        <f>SUM(C440:C445)</f>
        <v>2168</v>
      </c>
      <c r="D446" s="11">
        <f t="shared" si="322"/>
        <v>0</v>
      </c>
      <c r="E446" s="10">
        <f>SUM(E440:E445)</f>
        <v>0</v>
      </c>
      <c r="F446" s="11">
        <f>+G446/C446*100</f>
        <v>0</v>
      </c>
      <c r="G446" s="10">
        <f>SUM(G440:G445)</f>
        <v>0</v>
      </c>
      <c r="H446" s="73">
        <f t="shared" si="323"/>
        <v>1.429889298892989</v>
      </c>
      <c r="I446" s="10">
        <f>SUM(I440:I445)</f>
        <v>31</v>
      </c>
      <c r="J446" s="11">
        <f t="shared" si="324"/>
        <v>0.4289667896678967</v>
      </c>
      <c r="K446" s="10">
        <f>SUM(K440:K445)</f>
        <v>31</v>
      </c>
      <c r="L446" s="12">
        <f t="shared" si="326"/>
        <v>1.429889298892989</v>
      </c>
      <c r="M446" s="15">
        <f t="shared" si="327"/>
        <v>14298.892988929891</v>
      </c>
      <c r="N446" s="13">
        <f t="shared" si="310"/>
        <v>3.6889869852686328</v>
      </c>
      <c r="O446" s="14"/>
    </row>
    <row r="447" spans="1:15" x14ac:dyDescent="0.25">
      <c r="A447" s="141" t="s">
        <v>364</v>
      </c>
      <c r="B447" s="64" t="s">
        <v>358</v>
      </c>
      <c r="C447" s="1">
        <f>95*8</f>
        <v>760</v>
      </c>
      <c r="D447" s="62">
        <f t="shared" ref="D447:D452" si="328">E447/C447*100</f>
        <v>0</v>
      </c>
      <c r="E447" s="1">
        <v>0</v>
      </c>
      <c r="F447" s="1">
        <f>100*8</f>
        <v>800</v>
      </c>
      <c r="G447" s="24">
        <v>0</v>
      </c>
      <c r="H447" s="2">
        <f t="shared" ref="H447:H452" si="329">+I447/C447*100</f>
        <v>0.78947368421052633</v>
      </c>
      <c r="I447" s="1">
        <v>6</v>
      </c>
      <c r="J447" s="2">
        <f t="shared" ref="J447:J452" si="330">(1*D447)+(0.65*F447)+(0.3*H447)</f>
        <v>520.23684210526312</v>
      </c>
      <c r="K447" s="1">
        <f>+E447+G447+I447</f>
        <v>6</v>
      </c>
      <c r="L447" s="3">
        <f t="shared" ref="L447:L452" si="331">K447/C447*100</f>
        <v>0.78947368421052633</v>
      </c>
      <c r="M447" s="9">
        <f t="shared" ref="M447:M452" si="332">L447*10000</f>
        <v>7894.7368421052633</v>
      </c>
      <c r="N447" s="25">
        <f t="shared" si="310"/>
        <v>3.9137458037352211</v>
      </c>
      <c r="O447" s="72"/>
    </row>
    <row r="448" spans="1:15" x14ac:dyDescent="0.25">
      <c r="A448" s="141"/>
      <c r="B448" s="64" t="s">
        <v>356</v>
      </c>
      <c r="C448" s="1">
        <f>79*8</f>
        <v>632</v>
      </c>
      <c r="D448" s="62">
        <f t="shared" si="328"/>
        <v>0</v>
      </c>
      <c r="E448" s="1">
        <v>0</v>
      </c>
      <c r="F448" s="2">
        <f>+G448/C448*100</f>
        <v>0</v>
      </c>
      <c r="G448" s="1">
        <v>0</v>
      </c>
      <c r="H448" s="2">
        <f t="shared" si="329"/>
        <v>0.4746835443037975</v>
      </c>
      <c r="I448" s="1">
        <v>3</v>
      </c>
      <c r="J448" s="2">
        <f t="shared" si="330"/>
        <v>0.14240506329113925</v>
      </c>
      <c r="K448" s="1">
        <f>+E448+G448+I448</f>
        <v>3</v>
      </c>
      <c r="L448" s="3">
        <f t="shared" si="331"/>
        <v>0.4746835443037975</v>
      </c>
      <c r="M448" s="9">
        <f t="shared" si="332"/>
        <v>4746.835443037975</v>
      </c>
      <c r="N448" s="25">
        <f t="shared" si="310"/>
        <v>4.0937455879647064</v>
      </c>
      <c r="O448" s="72"/>
    </row>
    <row r="449" spans="1:15" x14ac:dyDescent="0.25">
      <c r="A449" s="141"/>
      <c r="B449" s="64" t="s">
        <v>360</v>
      </c>
      <c r="C449" s="1">
        <f>3*8</f>
        <v>24</v>
      </c>
      <c r="D449" s="62">
        <f t="shared" si="328"/>
        <v>0</v>
      </c>
      <c r="E449" s="1">
        <v>0</v>
      </c>
      <c r="F449" s="2">
        <f>+G449/C449*100</f>
        <v>0</v>
      </c>
      <c r="G449" s="1">
        <v>0</v>
      </c>
      <c r="H449" s="2">
        <f t="shared" si="329"/>
        <v>0</v>
      </c>
      <c r="I449" s="1">
        <v>0</v>
      </c>
      <c r="J449" s="2">
        <f t="shared" si="330"/>
        <v>0</v>
      </c>
      <c r="K449" s="1">
        <f>+E449+G449+I449</f>
        <v>0</v>
      </c>
      <c r="L449" s="3">
        <f t="shared" si="331"/>
        <v>0</v>
      </c>
      <c r="M449" s="9">
        <f t="shared" si="332"/>
        <v>0</v>
      </c>
      <c r="N449" s="25" t="e">
        <f t="shared" si="310"/>
        <v>#NUM!</v>
      </c>
      <c r="O449" s="72"/>
    </row>
    <row r="450" spans="1:15" x14ac:dyDescent="0.25">
      <c r="A450" s="141"/>
      <c r="B450" s="64" t="s">
        <v>348</v>
      </c>
      <c r="C450" s="1">
        <f>116*8</f>
        <v>928</v>
      </c>
      <c r="D450" s="62">
        <f t="shared" si="328"/>
        <v>0</v>
      </c>
      <c r="E450" s="1">
        <v>0</v>
      </c>
      <c r="F450" s="2">
        <f>+G450/C450*100</f>
        <v>0</v>
      </c>
      <c r="G450" s="1">
        <v>0</v>
      </c>
      <c r="H450" s="2">
        <f t="shared" si="329"/>
        <v>0.96982758620689657</v>
      </c>
      <c r="I450" s="1">
        <v>9</v>
      </c>
      <c r="J450" s="2">
        <f t="shared" si="330"/>
        <v>0.29094827586206895</v>
      </c>
      <c r="K450" s="1">
        <f>+E450+G450+I450</f>
        <v>9</v>
      </c>
      <c r="L450" s="3">
        <f t="shared" si="331"/>
        <v>0.96982758620689657</v>
      </c>
      <c r="M450" s="9">
        <f t="shared" si="332"/>
        <v>9698.2758620689656</v>
      </c>
      <c r="N450" s="25">
        <f t="shared" si="310"/>
        <v>3.8378206923546148</v>
      </c>
      <c r="O450" s="72"/>
    </row>
    <row r="451" spans="1:15" x14ac:dyDescent="0.25">
      <c r="A451" s="141"/>
      <c r="B451" s="64" t="s">
        <v>366</v>
      </c>
      <c r="C451" s="1">
        <f>70*8</f>
        <v>560</v>
      </c>
      <c r="D451" s="62">
        <f t="shared" si="328"/>
        <v>0</v>
      </c>
      <c r="E451" s="1">
        <v>0</v>
      </c>
      <c r="F451" s="2">
        <f>+G451/C451*100</f>
        <v>0</v>
      </c>
      <c r="G451" s="1">
        <v>0</v>
      </c>
      <c r="H451" s="2">
        <f t="shared" si="329"/>
        <v>1.25</v>
      </c>
      <c r="I451" s="1">
        <v>7</v>
      </c>
      <c r="J451" s="2">
        <f t="shared" si="330"/>
        <v>0.375</v>
      </c>
      <c r="K451" s="1">
        <f>+E451+G451+I451</f>
        <v>7</v>
      </c>
      <c r="L451" s="3">
        <f t="shared" si="331"/>
        <v>1.25</v>
      </c>
      <c r="M451" s="9">
        <f t="shared" si="332"/>
        <v>12500</v>
      </c>
      <c r="N451" s="25">
        <f t="shared" si="310"/>
        <v>3.7414027276049464</v>
      </c>
      <c r="O451" s="72"/>
    </row>
    <row r="452" spans="1:15" ht="15.75" thickBot="1" x14ac:dyDescent="0.3">
      <c r="A452" s="143"/>
      <c r="B452" s="65" t="s">
        <v>18</v>
      </c>
      <c r="C452" s="10">
        <f>SUM(C447:C451)</f>
        <v>2904</v>
      </c>
      <c r="D452" s="11">
        <f t="shared" si="328"/>
        <v>0</v>
      </c>
      <c r="E452" s="10">
        <f>SUM(E447:E451)</f>
        <v>0</v>
      </c>
      <c r="F452" s="11">
        <f>+G452/C452*100</f>
        <v>0</v>
      </c>
      <c r="G452" s="10">
        <f>SUM(G447:G451)</f>
        <v>0</v>
      </c>
      <c r="H452" s="73">
        <f t="shared" si="329"/>
        <v>0.8608815426997245</v>
      </c>
      <c r="I452" s="10">
        <f>SUM(I447:I451)</f>
        <v>25</v>
      </c>
      <c r="J452" s="11">
        <f t="shared" si="330"/>
        <v>0.25826446280991733</v>
      </c>
      <c r="K452" s="10">
        <f>SUM(K447:K451)</f>
        <v>25</v>
      </c>
      <c r="L452" s="12">
        <f t="shared" si="331"/>
        <v>0.8608815426997245</v>
      </c>
      <c r="M452" s="15">
        <f t="shared" si="332"/>
        <v>8608.8154269972456</v>
      </c>
      <c r="N452" s="13">
        <f t="shared" ref="N452:N483" si="333">(NORMSINV(1-M452/1000000))+1.5</f>
        <v>3.8820270887908186</v>
      </c>
      <c r="O452" s="14"/>
    </row>
    <row r="453" spans="1:15" x14ac:dyDescent="0.25">
      <c r="A453" s="141" t="s">
        <v>368</v>
      </c>
      <c r="B453" s="64" t="s">
        <v>358</v>
      </c>
      <c r="C453" s="1">
        <f>57*8</f>
        <v>456</v>
      </c>
      <c r="D453" s="62">
        <f t="shared" ref="D453:D458" si="334">E453/C453*100</f>
        <v>0</v>
      </c>
      <c r="E453" s="1">
        <v>0</v>
      </c>
      <c r="F453" s="1">
        <f>100*8</f>
        <v>800</v>
      </c>
      <c r="G453" s="24">
        <v>0</v>
      </c>
      <c r="H453" s="2">
        <f t="shared" ref="H453:H458" si="335">+I453/C453*100</f>
        <v>1.0964912280701753</v>
      </c>
      <c r="I453" s="1">
        <v>5</v>
      </c>
      <c r="J453" s="2">
        <f t="shared" ref="J453:J458" si="336">(1*D453)+(0.65*F453)+(0.3*H453)</f>
        <v>520.32894736842104</v>
      </c>
      <c r="K453" s="1">
        <f>+E453+G453+I453</f>
        <v>5</v>
      </c>
      <c r="L453" s="3">
        <f t="shared" ref="L453:L458" si="337">K453/C453*100</f>
        <v>1.0964912280701753</v>
      </c>
      <c r="M453" s="9">
        <f t="shared" ref="M453:M458" si="338">L453*10000</f>
        <v>10964.912280701754</v>
      </c>
      <c r="N453" s="25">
        <f t="shared" si="333"/>
        <v>3.7915811443328762</v>
      </c>
      <c r="O453" s="72"/>
    </row>
    <row r="454" spans="1:15" x14ac:dyDescent="0.25">
      <c r="A454" s="141"/>
      <c r="B454" s="64" t="s">
        <v>369</v>
      </c>
      <c r="C454" s="1">
        <f>28*8</f>
        <v>224</v>
      </c>
      <c r="D454" s="62">
        <f>E454/C454*100</f>
        <v>0</v>
      </c>
      <c r="E454" s="1">
        <v>0</v>
      </c>
      <c r="F454" s="2">
        <f t="shared" ref="F454:F463" si="339">+G454/C454*100</f>
        <v>0</v>
      </c>
      <c r="G454" s="1">
        <v>0</v>
      </c>
      <c r="H454" s="2">
        <f>+I454/C454*100</f>
        <v>1.3392857142857142</v>
      </c>
      <c r="I454" s="1">
        <v>3</v>
      </c>
      <c r="J454" s="2">
        <f>(1*D454)+(0.65*F454)+(0.3*H454)</f>
        <v>0.40178571428571425</v>
      </c>
      <c r="K454" s="1">
        <f>+E454+G454+I454</f>
        <v>3</v>
      </c>
      <c r="L454" s="3">
        <f>K454/C454*100</f>
        <v>1.3392857142857142</v>
      </c>
      <c r="M454" s="9">
        <f>L454*10000</f>
        <v>13392.857142857141</v>
      </c>
      <c r="N454" s="25">
        <f t="shared" si="333"/>
        <v>3.7146264602144718</v>
      </c>
      <c r="O454" s="72"/>
    </row>
    <row r="455" spans="1:15" x14ac:dyDescent="0.25">
      <c r="A455" s="141"/>
      <c r="B455" s="64" t="s">
        <v>356</v>
      </c>
      <c r="C455" s="1">
        <f>66*8</f>
        <v>528</v>
      </c>
      <c r="D455" s="62">
        <f t="shared" si="334"/>
        <v>0</v>
      </c>
      <c r="E455" s="1">
        <v>0</v>
      </c>
      <c r="F455" s="2">
        <f t="shared" si="339"/>
        <v>0</v>
      </c>
      <c r="G455" s="1">
        <v>0</v>
      </c>
      <c r="H455" s="2">
        <f t="shared" si="335"/>
        <v>1.3257575757575757</v>
      </c>
      <c r="I455" s="1">
        <v>7</v>
      </c>
      <c r="J455" s="2">
        <f t="shared" si="336"/>
        <v>0.39772727272727271</v>
      </c>
      <c r="K455" s="1">
        <f>+E455+G455+I455</f>
        <v>7</v>
      </c>
      <c r="L455" s="3">
        <f t="shared" si="337"/>
        <v>1.3257575757575757</v>
      </c>
      <c r="M455" s="9">
        <f t="shared" si="338"/>
        <v>13257.575757575756</v>
      </c>
      <c r="N455" s="25">
        <f t="shared" si="333"/>
        <v>3.7185823485627703</v>
      </c>
      <c r="O455" s="72"/>
    </row>
    <row r="456" spans="1:15" x14ac:dyDescent="0.25">
      <c r="A456" s="141"/>
      <c r="B456" s="64" t="s">
        <v>348</v>
      </c>
      <c r="C456" s="1">
        <f>91*8</f>
        <v>728</v>
      </c>
      <c r="D456" s="62">
        <f t="shared" si="334"/>
        <v>0</v>
      </c>
      <c r="E456" s="1">
        <v>0</v>
      </c>
      <c r="F456" s="2">
        <f t="shared" si="339"/>
        <v>0</v>
      </c>
      <c r="G456" s="1">
        <v>0</v>
      </c>
      <c r="H456" s="2">
        <f t="shared" si="335"/>
        <v>0.96153846153846156</v>
      </c>
      <c r="I456" s="1">
        <v>7</v>
      </c>
      <c r="J456" s="2">
        <f t="shared" si="336"/>
        <v>0.28846153846153844</v>
      </c>
      <c r="K456" s="1">
        <f>+E456+G456+I456</f>
        <v>7</v>
      </c>
      <c r="L456" s="3">
        <f t="shared" si="337"/>
        <v>0.96153846153846156</v>
      </c>
      <c r="M456" s="9">
        <f t="shared" si="338"/>
        <v>9615.3846153846152</v>
      </c>
      <c r="N456" s="25">
        <f t="shared" si="333"/>
        <v>3.8410271376304492</v>
      </c>
      <c r="O456" s="72"/>
    </row>
    <row r="457" spans="1:15" x14ac:dyDescent="0.25">
      <c r="A457" s="141"/>
      <c r="B457" s="64" t="s">
        <v>366</v>
      </c>
      <c r="C457" s="1">
        <f>86*8</f>
        <v>688</v>
      </c>
      <c r="D457" s="62">
        <f t="shared" si="334"/>
        <v>0</v>
      </c>
      <c r="E457" s="1">
        <v>0</v>
      </c>
      <c r="F457" s="2">
        <f t="shared" si="339"/>
        <v>0</v>
      </c>
      <c r="G457" s="1">
        <v>0</v>
      </c>
      <c r="H457" s="2">
        <f t="shared" si="335"/>
        <v>1.0174418604651163</v>
      </c>
      <c r="I457" s="1">
        <v>7</v>
      </c>
      <c r="J457" s="2">
        <f t="shared" si="336"/>
        <v>0.30523255813953487</v>
      </c>
      <c r="K457" s="1">
        <f>+E457+G457+I457</f>
        <v>7</v>
      </c>
      <c r="L457" s="3">
        <f t="shared" si="337"/>
        <v>1.0174418604651163</v>
      </c>
      <c r="M457" s="9">
        <f t="shared" si="338"/>
        <v>10174.418604651162</v>
      </c>
      <c r="N457" s="25">
        <f t="shared" si="333"/>
        <v>3.8198528822043447</v>
      </c>
      <c r="O457" s="72"/>
    </row>
    <row r="458" spans="1:15" ht="15.75" thickBot="1" x14ac:dyDescent="0.3">
      <c r="A458" s="143"/>
      <c r="B458" s="65" t="s">
        <v>18</v>
      </c>
      <c r="C458" s="10">
        <f>SUM(C453:C457)</f>
        <v>2624</v>
      </c>
      <c r="D458" s="11">
        <f t="shared" si="334"/>
        <v>0</v>
      </c>
      <c r="E458" s="10">
        <f>SUM(E453:E457)</f>
        <v>0</v>
      </c>
      <c r="F458" s="11">
        <f t="shared" si="339"/>
        <v>0</v>
      </c>
      <c r="G458" s="10">
        <f>SUM(G453:G457)</f>
        <v>0</v>
      </c>
      <c r="H458" s="73">
        <f t="shared" si="335"/>
        <v>1.1051829268292683</v>
      </c>
      <c r="I458" s="10">
        <f>SUM(I453:I457)</f>
        <v>29</v>
      </c>
      <c r="J458" s="11">
        <f t="shared" si="336"/>
        <v>0.33155487804878048</v>
      </c>
      <c r="K458" s="10">
        <f>SUM(K453:K457)</f>
        <v>29</v>
      </c>
      <c r="L458" s="12">
        <f t="shared" si="337"/>
        <v>1.1051829268292683</v>
      </c>
      <c r="M458" s="15">
        <f t="shared" si="338"/>
        <v>11051.829268292684</v>
      </c>
      <c r="N458" s="13">
        <f t="shared" si="333"/>
        <v>3.7885818656802637</v>
      </c>
      <c r="O458" s="14"/>
    </row>
    <row r="459" spans="1:15" ht="30" x14ac:dyDescent="0.25">
      <c r="A459" s="141" t="s">
        <v>371</v>
      </c>
      <c r="B459" s="64" t="s">
        <v>369</v>
      </c>
      <c r="C459" s="1">
        <f>38*8</f>
        <v>304</v>
      </c>
      <c r="D459" s="62">
        <f>E459/C459*100</f>
        <v>4.6052631578947363</v>
      </c>
      <c r="E459" s="1">
        <v>14</v>
      </c>
      <c r="F459" s="2">
        <f t="shared" si="339"/>
        <v>0</v>
      </c>
      <c r="G459" s="1">
        <v>0</v>
      </c>
      <c r="H459" s="2">
        <f>+I459/C459*100</f>
        <v>0.98684210526315785</v>
      </c>
      <c r="I459" s="1">
        <v>3</v>
      </c>
      <c r="J459" s="2">
        <f>(1*D459)+(0.65*F459)+(0.3*H459)</f>
        <v>4.9013157894736832</v>
      </c>
      <c r="K459" s="1">
        <f>+E459+G459+I459</f>
        <v>17</v>
      </c>
      <c r="L459" s="3">
        <f>K459/C459*100</f>
        <v>5.5921052631578947</v>
      </c>
      <c r="M459" s="9">
        <f>L459*10000</f>
        <v>55921.052631578947</v>
      </c>
      <c r="N459" s="25">
        <f t="shared" si="333"/>
        <v>3.0899676141801313</v>
      </c>
      <c r="O459" s="72" t="s">
        <v>372</v>
      </c>
    </row>
    <row r="460" spans="1:15" x14ac:dyDescent="0.25">
      <c r="A460" s="141"/>
      <c r="B460" s="64" t="s">
        <v>356</v>
      </c>
      <c r="C460" s="1">
        <f>68*8</f>
        <v>544</v>
      </c>
      <c r="D460" s="62">
        <f>E460/C460*100</f>
        <v>0</v>
      </c>
      <c r="E460" s="1">
        <v>0</v>
      </c>
      <c r="F460" s="2">
        <f t="shared" si="339"/>
        <v>0</v>
      </c>
      <c r="G460" s="1">
        <v>0</v>
      </c>
      <c r="H460" s="2">
        <f>+I460/C460*100</f>
        <v>1.1029411764705883</v>
      </c>
      <c r="I460" s="1">
        <v>6</v>
      </c>
      <c r="J460" s="2">
        <f>(1*D460)+(0.65*F460)+(0.3*H460)</f>
        <v>0.33088235294117646</v>
      </c>
      <c r="K460" s="1">
        <f>+E460+G460+I460</f>
        <v>6</v>
      </c>
      <c r="L460" s="3">
        <f>K460/C460*100</f>
        <v>1.1029411764705883</v>
      </c>
      <c r="M460" s="9">
        <f>L460*10000</f>
        <v>11029.411764705883</v>
      </c>
      <c r="N460" s="25">
        <f t="shared" si="333"/>
        <v>3.7893534662194091</v>
      </c>
      <c r="O460" s="72"/>
    </row>
    <row r="461" spans="1:15" x14ac:dyDescent="0.25">
      <c r="A461" s="141"/>
      <c r="B461" s="64" t="s">
        <v>373</v>
      </c>
      <c r="C461" s="1">
        <f>88*8</f>
        <v>704</v>
      </c>
      <c r="D461" s="62">
        <f>E461/C461*100</f>
        <v>0</v>
      </c>
      <c r="E461" s="1">
        <v>0</v>
      </c>
      <c r="F461" s="2">
        <f t="shared" si="339"/>
        <v>0</v>
      </c>
      <c r="G461" s="1">
        <v>0</v>
      </c>
      <c r="H461" s="2">
        <f>+I461/C461*100</f>
        <v>2.2727272727272729</v>
      </c>
      <c r="I461" s="1">
        <v>16</v>
      </c>
      <c r="J461" s="2">
        <f>(1*D461)+(0.65*F461)+(0.3*H461)</f>
        <v>0.68181818181818188</v>
      </c>
      <c r="K461" s="1">
        <f>+E461+G461+I461</f>
        <v>16</v>
      </c>
      <c r="L461" s="3">
        <f>K461/C461*100</f>
        <v>2.2727272727272729</v>
      </c>
      <c r="M461" s="9">
        <f>L461*10000</f>
        <v>22727.272727272728</v>
      </c>
      <c r="N461" s="25">
        <f t="shared" si="333"/>
        <v>3.5004235691059802</v>
      </c>
      <c r="O461" s="72"/>
    </row>
    <row r="462" spans="1:15" x14ac:dyDescent="0.25">
      <c r="A462" s="141"/>
      <c r="B462" s="64" t="s">
        <v>366</v>
      </c>
      <c r="C462" s="1">
        <f>125*8</f>
        <v>1000</v>
      </c>
      <c r="D462" s="62">
        <f>E462/C462*100</f>
        <v>0</v>
      </c>
      <c r="E462" s="1">
        <v>0</v>
      </c>
      <c r="F462" s="2">
        <f t="shared" si="339"/>
        <v>0</v>
      </c>
      <c r="G462" s="1">
        <v>0</v>
      </c>
      <c r="H462" s="2">
        <f>+I462/C462*100</f>
        <v>2.4</v>
      </c>
      <c r="I462" s="1">
        <v>24</v>
      </c>
      <c r="J462" s="2">
        <f>(1*D462)+(0.65*F462)+(0.3*H462)</f>
        <v>0.72</v>
      </c>
      <c r="K462" s="1">
        <f>+E462+G462+I462</f>
        <v>24</v>
      </c>
      <c r="L462" s="3">
        <f>K462/C462*100</f>
        <v>2.4</v>
      </c>
      <c r="M462" s="9">
        <f>L462*10000</f>
        <v>24000</v>
      </c>
      <c r="N462" s="25">
        <f t="shared" si="333"/>
        <v>3.4773684281819461</v>
      </c>
      <c r="O462" s="72"/>
    </row>
    <row r="463" spans="1:15" ht="15.75" thickBot="1" x14ac:dyDescent="0.3">
      <c r="A463" s="143"/>
      <c r="B463" s="65" t="s">
        <v>18</v>
      </c>
      <c r="C463" s="10">
        <f>SUM(C459:C462)</f>
        <v>2552</v>
      </c>
      <c r="D463" s="11">
        <f>E463/C463*100</f>
        <v>0.54858934169278994</v>
      </c>
      <c r="E463" s="10">
        <f>SUM(E459:E462)</f>
        <v>14</v>
      </c>
      <c r="F463" s="11">
        <f t="shared" si="339"/>
        <v>0</v>
      </c>
      <c r="G463" s="10">
        <f>SUM(G459:G462)</f>
        <v>0</v>
      </c>
      <c r="H463" s="73">
        <f>+I463/C463*100</f>
        <v>1.9200626959247649</v>
      </c>
      <c r="I463" s="10">
        <f>SUM(I459:I462)</f>
        <v>49</v>
      </c>
      <c r="J463" s="11">
        <f>(1*D463)+(0.65*F463)+(0.3*H463)</f>
        <v>1.1246081504702192</v>
      </c>
      <c r="K463" s="10">
        <f>SUM(K459:K462)</f>
        <v>63</v>
      </c>
      <c r="L463" s="12">
        <f>K463/C463*100</f>
        <v>2.4686520376175549</v>
      </c>
      <c r="M463" s="15">
        <f>L463*10000</f>
        <v>24686.520376175547</v>
      </c>
      <c r="N463" s="13">
        <f t="shared" si="333"/>
        <v>3.4653560652828026</v>
      </c>
      <c r="O463" s="14"/>
    </row>
    <row r="464" spans="1:15" x14ac:dyDescent="0.25">
      <c r="A464" s="141" t="s">
        <v>375</v>
      </c>
      <c r="B464" s="64" t="s">
        <v>376</v>
      </c>
      <c r="C464" s="1">
        <f>53*8</f>
        <v>424</v>
      </c>
      <c r="D464" s="62">
        <f t="shared" ref="D464:D469" si="340">E464/C464*100</f>
        <v>1.6509433962264151</v>
      </c>
      <c r="E464" s="1">
        <v>7</v>
      </c>
      <c r="F464" s="2">
        <f t="shared" ref="F464:F469" si="341">+G464/C464*100</f>
        <v>0</v>
      </c>
      <c r="G464" s="1">
        <v>0</v>
      </c>
      <c r="H464" s="2">
        <f t="shared" ref="H464:H469" si="342">+I464/C464*100</f>
        <v>1.179245283018868</v>
      </c>
      <c r="I464" s="1">
        <v>5</v>
      </c>
      <c r="J464" s="2">
        <f t="shared" ref="J464:J469" si="343">(1*D464)+(0.65*F464)+(0.3*H464)</f>
        <v>2.0047169811320753</v>
      </c>
      <c r="K464" s="1">
        <f>+E464+G464+I464</f>
        <v>12</v>
      </c>
      <c r="L464" s="3">
        <f t="shared" ref="L464:L469" si="344">K464/C464*100</f>
        <v>2.8301886792452833</v>
      </c>
      <c r="M464" s="9">
        <f t="shared" ref="M464:M469" si="345">L464*10000</f>
        <v>28301.886792452831</v>
      </c>
      <c r="N464" s="25">
        <f t="shared" si="333"/>
        <v>3.4063580028330263</v>
      </c>
      <c r="O464" s="72"/>
    </row>
    <row r="465" spans="1:15" x14ac:dyDescent="0.25">
      <c r="A465" s="141"/>
      <c r="B465" s="64" t="s">
        <v>356</v>
      </c>
      <c r="C465" s="1">
        <f>8*8</f>
        <v>64</v>
      </c>
      <c r="D465" s="62">
        <f t="shared" si="340"/>
        <v>0</v>
      </c>
      <c r="E465" s="1">
        <v>0</v>
      </c>
      <c r="F465" s="2">
        <f t="shared" si="341"/>
        <v>0</v>
      </c>
      <c r="G465" s="1">
        <v>0</v>
      </c>
      <c r="H465" s="2">
        <f t="shared" si="342"/>
        <v>0</v>
      </c>
      <c r="I465" s="1">
        <v>0</v>
      </c>
      <c r="J465" s="2">
        <f t="shared" si="343"/>
        <v>0</v>
      </c>
      <c r="K465" s="1">
        <f>+E465+G465+I465</f>
        <v>0</v>
      </c>
      <c r="L465" s="3">
        <f t="shared" si="344"/>
        <v>0</v>
      </c>
      <c r="M465" s="9">
        <f t="shared" si="345"/>
        <v>0</v>
      </c>
      <c r="N465" s="25" t="e">
        <f t="shared" si="333"/>
        <v>#NUM!</v>
      </c>
      <c r="O465" s="72"/>
    </row>
    <row r="466" spans="1:15" x14ac:dyDescent="0.25">
      <c r="A466" s="141"/>
      <c r="B466" s="64" t="s">
        <v>377</v>
      </c>
      <c r="C466" s="1">
        <f>57*8</f>
        <v>456</v>
      </c>
      <c r="D466" s="62">
        <f>E466/C466*100</f>
        <v>0</v>
      </c>
      <c r="E466" s="1">
        <v>0</v>
      </c>
      <c r="F466" s="2">
        <f>+G466/C466*100</f>
        <v>0</v>
      </c>
      <c r="G466" s="1">
        <v>0</v>
      </c>
      <c r="H466" s="2">
        <f>+I466/C466*100</f>
        <v>0.8771929824561403</v>
      </c>
      <c r="I466" s="1">
        <v>4</v>
      </c>
      <c r="J466" s="2">
        <f>(1*D466)+(0.65*F466)+(0.3*H466)</f>
        <v>0.26315789473684209</v>
      </c>
      <c r="K466" s="1">
        <f>+E466+G466+I466</f>
        <v>4</v>
      </c>
      <c r="L466" s="3">
        <f>K466/C466*100</f>
        <v>0.8771929824561403</v>
      </c>
      <c r="M466" s="9">
        <f>L466*10000</f>
        <v>8771.9298245614027</v>
      </c>
      <c r="N466" s="25">
        <f t="shared" si="333"/>
        <v>3.8751070841947692</v>
      </c>
      <c r="O466" s="72"/>
    </row>
    <row r="467" spans="1:15" x14ac:dyDescent="0.25">
      <c r="A467" s="141"/>
      <c r="B467" s="64" t="s">
        <v>373</v>
      </c>
      <c r="C467" s="1">
        <f>87*8</f>
        <v>696</v>
      </c>
      <c r="D467" s="62">
        <f t="shared" si="340"/>
        <v>0</v>
      </c>
      <c r="E467" s="1">
        <v>0</v>
      </c>
      <c r="F467" s="2">
        <f t="shared" si="341"/>
        <v>0</v>
      </c>
      <c r="G467" s="1">
        <v>0</v>
      </c>
      <c r="H467" s="2">
        <f t="shared" si="342"/>
        <v>1.2931034482758621</v>
      </c>
      <c r="I467" s="1">
        <v>9</v>
      </c>
      <c r="J467" s="2">
        <f t="shared" si="343"/>
        <v>0.38793103448275862</v>
      </c>
      <c r="K467" s="1">
        <f>+E467+G467+I467</f>
        <v>9</v>
      </c>
      <c r="L467" s="3">
        <f t="shared" si="344"/>
        <v>1.2931034482758621</v>
      </c>
      <c r="M467" s="9">
        <f t="shared" si="345"/>
        <v>12931.034482758621</v>
      </c>
      <c r="N467" s="25">
        <f t="shared" si="333"/>
        <v>3.7282767019916974</v>
      </c>
      <c r="O467" s="72"/>
    </row>
    <row r="468" spans="1:15" x14ac:dyDescent="0.25">
      <c r="A468" s="141"/>
      <c r="B468" s="64" t="s">
        <v>366</v>
      </c>
      <c r="C468" s="1">
        <f>107*8</f>
        <v>856</v>
      </c>
      <c r="D468" s="62">
        <f t="shared" si="340"/>
        <v>0</v>
      </c>
      <c r="E468" s="1">
        <v>0</v>
      </c>
      <c r="F468" s="2">
        <f t="shared" si="341"/>
        <v>0</v>
      </c>
      <c r="G468" s="1">
        <v>0</v>
      </c>
      <c r="H468" s="2">
        <f t="shared" si="342"/>
        <v>1.5186915887850467</v>
      </c>
      <c r="I468" s="1">
        <v>13</v>
      </c>
      <c r="J468" s="2">
        <f t="shared" si="343"/>
        <v>0.45560747663551399</v>
      </c>
      <c r="K468" s="1">
        <f>+E468+G468+I468</f>
        <v>13</v>
      </c>
      <c r="L468" s="3">
        <f t="shared" si="344"/>
        <v>1.5186915887850467</v>
      </c>
      <c r="M468" s="9">
        <f t="shared" si="345"/>
        <v>15186.915887850468</v>
      </c>
      <c r="N468" s="25">
        <f t="shared" si="333"/>
        <v>3.6651809349108104</v>
      </c>
      <c r="O468" s="72"/>
    </row>
    <row r="469" spans="1:15" ht="15.75" thickBot="1" x14ac:dyDescent="0.3">
      <c r="A469" s="143"/>
      <c r="B469" s="65" t="s">
        <v>18</v>
      </c>
      <c r="C469" s="10">
        <f>SUM(C464:C468)</f>
        <v>2496</v>
      </c>
      <c r="D469" s="11">
        <f t="shared" si="340"/>
        <v>0.28044871794871795</v>
      </c>
      <c r="E469" s="10">
        <f>SUM(E464:E468)</f>
        <v>7</v>
      </c>
      <c r="F469" s="11">
        <f t="shared" si="341"/>
        <v>0</v>
      </c>
      <c r="G469" s="10">
        <f>SUM(G464:G468)</f>
        <v>0</v>
      </c>
      <c r="H469" s="73">
        <f t="shared" si="342"/>
        <v>1.2419871794871795</v>
      </c>
      <c r="I469" s="10">
        <f>SUM(I464:I468)</f>
        <v>31</v>
      </c>
      <c r="J469" s="11">
        <f t="shared" si="343"/>
        <v>0.65304487179487181</v>
      </c>
      <c r="K469" s="10">
        <f>SUM(K464:K468)</f>
        <v>38</v>
      </c>
      <c r="L469" s="12">
        <f t="shared" si="344"/>
        <v>1.5224358974358974</v>
      </c>
      <c r="M469" s="15">
        <f t="shared" si="345"/>
        <v>15224.358974358973</v>
      </c>
      <c r="N469" s="13">
        <f t="shared" si="333"/>
        <v>3.6642037196955815</v>
      </c>
      <c r="O469" s="14"/>
    </row>
    <row r="470" spans="1:15" x14ac:dyDescent="0.25">
      <c r="A470" s="141" t="s">
        <v>378</v>
      </c>
      <c r="B470" s="64" t="s">
        <v>380</v>
      </c>
      <c r="C470" s="1">
        <f>28*8</f>
        <v>224</v>
      </c>
      <c r="D470" s="62">
        <f>E470/C470*100</f>
        <v>0</v>
      </c>
      <c r="E470" s="1">
        <v>0</v>
      </c>
      <c r="F470" s="2">
        <f>+G470/C470*100</f>
        <v>0</v>
      </c>
      <c r="G470" s="1">
        <v>0</v>
      </c>
      <c r="H470" s="2">
        <f>+I470/C470*100</f>
        <v>0.4464285714285714</v>
      </c>
      <c r="I470" s="1">
        <v>1</v>
      </c>
      <c r="J470" s="2">
        <f>(1*D470)+(0.65*F470)+(0.3*H470)</f>
        <v>0.13392857142857142</v>
      </c>
      <c r="K470" s="1">
        <f>+E470+G470+I470</f>
        <v>1</v>
      </c>
      <c r="L470" s="3">
        <f>K470/C470*100</f>
        <v>0.4464285714285714</v>
      </c>
      <c r="M470" s="9">
        <f>L470*10000</f>
        <v>4464.2857142857138</v>
      </c>
      <c r="N470" s="25">
        <f t="shared" si="333"/>
        <v>4.1147770556013414</v>
      </c>
      <c r="O470" s="72"/>
    </row>
    <row r="471" spans="1:15" x14ac:dyDescent="0.25">
      <c r="A471" s="141"/>
      <c r="B471" s="64" t="s">
        <v>377</v>
      </c>
      <c r="C471" s="1">
        <f>24*8</f>
        <v>192</v>
      </c>
      <c r="D471" s="62">
        <f>E471/C471*100</f>
        <v>0</v>
      </c>
      <c r="E471" s="1">
        <v>0</v>
      </c>
      <c r="F471" s="2">
        <f>+G471/C471*100</f>
        <v>0</v>
      </c>
      <c r="G471" s="1">
        <v>0</v>
      </c>
      <c r="H471" s="2">
        <f>+I471/C471*100</f>
        <v>0</v>
      </c>
      <c r="I471" s="1">
        <v>0</v>
      </c>
      <c r="J471" s="2">
        <f>(1*D471)+(0.65*F471)+(0.3*H471)</f>
        <v>0</v>
      </c>
      <c r="K471" s="1">
        <f>+E471+G471+I471</f>
        <v>0</v>
      </c>
      <c r="L471" s="3">
        <f>K471/C471*100</f>
        <v>0</v>
      </c>
      <c r="M471" s="9">
        <f>L471*10000</f>
        <v>0</v>
      </c>
      <c r="N471" s="25" t="e">
        <f t="shared" si="333"/>
        <v>#NUM!</v>
      </c>
      <c r="O471" s="72"/>
    </row>
    <row r="472" spans="1:15" x14ac:dyDescent="0.25">
      <c r="A472" s="141"/>
      <c r="B472" s="64" t="s">
        <v>373</v>
      </c>
      <c r="C472" s="1">
        <f>105*8</f>
        <v>840</v>
      </c>
      <c r="D472" s="62">
        <f>E472/C472*100</f>
        <v>0</v>
      </c>
      <c r="E472" s="1">
        <v>0</v>
      </c>
      <c r="F472" s="2">
        <f>+G472/C472*100</f>
        <v>0</v>
      </c>
      <c r="G472" s="1">
        <v>0</v>
      </c>
      <c r="H472" s="2">
        <f>+I472/C472*100</f>
        <v>2.0238095238095237</v>
      </c>
      <c r="I472" s="1">
        <v>17</v>
      </c>
      <c r="J472" s="2">
        <f>(1*D472)+(0.65*F472)+(0.3*H472)</f>
        <v>0.6071428571428571</v>
      </c>
      <c r="K472" s="1">
        <f>+E472+G472+I472</f>
        <v>17</v>
      </c>
      <c r="L472" s="3">
        <f>K472/C472*100</f>
        <v>2.0238095238095237</v>
      </c>
      <c r="M472" s="9">
        <f>L472*10000</f>
        <v>20238.095238095237</v>
      </c>
      <c r="N472" s="25">
        <f t="shared" si="333"/>
        <v>3.5488560762297028</v>
      </c>
      <c r="O472" s="72"/>
    </row>
    <row r="473" spans="1:15" x14ac:dyDescent="0.25">
      <c r="A473" s="141"/>
      <c r="B473" s="64" t="s">
        <v>379</v>
      </c>
      <c r="C473" s="1">
        <f>48*8</f>
        <v>384</v>
      </c>
      <c r="D473" s="62">
        <f>E473/C473*100</f>
        <v>0</v>
      </c>
      <c r="E473" s="1">
        <v>0</v>
      </c>
      <c r="F473" s="2">
        <f>+G473/C473*100</f>
        <v>0</v>
      </c>
      <c r="G473" s="1">
        <v>0</v>
      </c>
      <c r="H473" s="2">
        <f>+I473/C473*100</f>
        <v>1.5625</v>
      </c>
      <c r="I473" s="1">
        <v>6</v>
      </c>
      <c r="J473" s="2">
        <f>(1*D473)+(0.65*F473)+(0.3*H473)</f>
        <v>0.46875</v>
      </c>
      <c r="K473" s="1">
        <f>+E473+G473+I473</f>
        <v>6</v>
      </c>
      <c r="L473" s="3">
        <f>K473/C473*100</f>
        <v>1.5625</v>
      </c>
      <c r="M473" s="9">
        <f>L473*10000</f>
        <v>15625</v>
      </c>
      <c r="N473" s="25">
        <f t="shared" si="333"/>
        <v>3.6538746940614555</v>
      </c>
      <c r="O473" s="72"/>
    </row>
    <row r="474" spans="1:15" ht="15.75" thickBot="1" x14ac:dyDescent="0.3">
      <c r="A474" s="143"/>
      <c r="B474" s="65" t="s">
        <v>18</v>
      </c>
      <c r="C474" s="10">
        <f>SUM(C470:C473)</f>
        <v>1640</v>
      </c>
      <c r="D474" s="11">
        <f>E474/C474*100</f>
        <v>0</v>
      </c>
      <c r="E474" s="10">
        <f>SUM(E470:E473)</f>
        <v>0</v>
      </c>
      <c r="F474" s="11">
        <f>+G474/C474*100</f>
        <v>0</v>
      </c>
      <c r="G474" s="10">
        <f>SUM(G470:G473)</f>
        <v>0</v>
      </c>
      <c r="H474" s="73">
        <f>+I474/C474*100</f>
        <v>1.4634146341463417</v>
      </c>
      <c r="I474" s="10">
        <f>SUM(I470:I473)</f>
        <v>24</v>
      </c>
      <c r="J474" s="11">
        <f>(1*D474)+(0.65*F474)+(0.3*H474)</f>
        <v>0.4390243902439025</v>
      </c>
      <c r="K474" s="10">
        <f>SUM(K470:K473)</f>
        <v>24</v>
      </c>
      <c r="L474" s="12">
        <f>K474/C474*100</f>
        <v>1.4634146341463417</v>
      </c>
      <c r="M474" s="15">
        <f>L474*10000</f>
        <v>14634.146341463416</v>
      </c>
      <c r="N474" s="13">
        <f t="shared" si="333"/>
        <v>3.6798539050735739</v>
      </c>
      <c r="O474" s="14"/>
    </row>
    <row r="475" spans="1:15" x14ac:dyDescent="0.25">
      <c r="A475" s="141" t="s">
        <v>382</v>
      </c>
      <c r="B475" s="64" t="s">
        <v>380</v>
      </c>
      <c r="C475" s="1">
        <f>90*8</f>
        <v>720</v>
      </c>
      <c r="D475" s="62">
        <f t="shared" ref="D475:D483" si="346">E475/C475*100</f>
        <v>0</v>
      </c>
      <c r="E475" s="1">
        <v>0</v>
      </c>
      <c r="F475" s="2">
        <f t="shared" ref="F475:F483" si="347">+G475/C475*100</f>
        <v>0</v>
      </c>
      <c r="G475" s="1">
        <v>0</v>
      </c>
      <c r="H475" s="2">
        <f t="shared" ref="H475:H483" si="348">+I475/C475*100</f>
        <v>0.69444444444444442</v>
      </c>
      <c r="I475" s="1">
        <v>5</v>
      </c>
      <c r="J475" s="2">
        <f t="shared" ref="J475:J483" si="349">(1*D475)+(0.65*F475)+(0.3*H475)</f>
        <v>0.20833333333333331</v>
      </c>
      <c r="K475" s="1">
        <f>+E475+G475+I475</f>
        <v>5</v>
      </c>
      <c r="L475" s="3">
        <f t="shared" ref="L475:L483" si="350">K475/C475*100</f>
        <v>0.69444444444444442</v>
      </c>
      <c r="M475" s="9">
        <f t="shared" ref="M475:M483" si="351">L475*10000</f>
        <v>6944.4444444444443</v>
      </c>
      <c r="N475" s="25">
        <f t="shared" si="333"/>
        <v>3.9601243375600035</v>
      </c>
      <c r="O475" s="72"/>
    </row>
    <row r="476" spans="1:15" x14ac:dyDescent="0.25">
      <c r="A476" s="141"/>
      <c r="B476" s="64" t="s">
        <v>373</v>
      </c>
      <c r="C476" s="1">
        <f>70*8</f>
        <v>560</v>
      </c>
      <c r="D476" s="62">
        <f t="shared" si="346"/>
        <v>0</v>
      </c>
      <c r="E476" s="1">
        <v>0</v>
      </c>
      <c r="F476" s="2">
        <f t="shared" si="347"/>
        <v>0</v>
      </c>
      <c r="G476" s="1">
        <v>0</v>
      </c>
      <c r="H476" s="2">
        <f t="shared" si="348"/>
        <v>0.89285714285714279</v>
      </c>
      <c r="I476" s="1">
        <v>5</v>
      </c>
      <c r="J476" s="2">
        <f t="shared" si="349"/>
        <v>0.26785714285714285</v>
      </c>
      <c r="K476" s="1">
        <f>+E476+G476+I476</f>
        <v>5</v>
      </c>
      <c r="L476" s="3">
        <f t="shared" si="350"/>
        <v>0.89285714285714279</v>
      </c>
      <c r="M476" s="9">
        <f t="shared" si="351"/>
        <v>8928.5714285714275</v>
      </c>
      <c r="N476" s="25">
        <f t="shared" si="333"/>
        <v>3.8685670592678738</v>
      </c>
      <c r="O476" s="72"/>
    </row>
    <row r="477" spans="1:15" x14ac:dyDescent="0.25">
      <c r="A477" s="141"/>
      <c r="B477" s="64" t="s">
        <v>379</v>
      </c>
      <c r="C477" s="1">
        <f>58*8</f>
        <v>464</v>
      </c>
      <c r="D477" s="62">
        <f t="shared" si="346"/>
        <v>0</v>
      </c>
      <c r="E477" s="1">
        <v>0</v>
      </c>
      <c r="F477" s="2">
        <f t="shared" si="347"/>
        <v>0</v>
      </c>
      <c r="G477" s="1">
        <v>0</v>
      </c>
      <c r="H477" s="2">
        <f t="shared" si="348"/>
        <v>1.5086206896551724</v>
      </c>
      <c r="I477" s="1">
        <v>7</v>
      </c>
      <c r="J477" s="2">
        <f t="shared" si="349"/>
        <v>0.45258620689655171</v>
      </c>
      <c r="K477" s="1">
        <f>+E477+G477+I477</f>
        <v>7</v>
      </c>
      <c r="L477" s="3">
        <f t="shared" si="350"/>
        <v>1.5086206896551724</v>
      </c>
      <c r="M477" s="9">
        <f t="shared" si="351"/>
        <v>15086.206896551725</v>
      </c>
      <c r="N477" s="25">
        <f t="shared" si="333"/>
        <v>3.6678196154263687</v>
      </c>
      <c r="O477" s="72"/>
    </row>
    <row r="478" spans="1:15" ht="15.75" thickBot="1" x14ac:dyDescent="0.3">
      <c r="A478" s="143"/>
      <c r="B478" s="65" t="s">
        <v>18</v>
      </c>
      <c r="C478" s="10">
        <f>SUM(C475:C477)</f>
        <v>1744</v>
      </c>
      <c r="D478" s="11">
        <f t="shared" si="346"/>
        <v>0</v>
      </c>
      <c r="E478" s="10">
        <f>SUM(E475:E477)</f>
        <v>0</v>
      </c>
      <c r="F478" s="11">
        <f t="shared" si="347"/>
        <v>0</v>
      </c>
      <c r="G478" s="10">
        <f>SUM(G475:G477)</f>
        <v>0</v>
      </c>
      <c r="H478" s="73">
        <f t="shared" si="348"/>
        <v>0.97477064220183496</v>
      </c>
      <c r="I478" s="10">
        <f>SUM(I475:I477)</f>
        <v>17</v>
      </c>
      <c r="J478" s="11">
        <f t="shared" si="349"/>
        <v>0.29243119266055045</v>
      </c>
      <c r="K478" s="10">
        <f>SUM(K475:K477)</f>
        <v>17</v>
      </c>
      <c r="L478" s="12">
        <f t="shared" si="350"/>
        <v>0.97477064220183496</v>
      </c>
      <c r="M478" s="15">
        <f t="shared" si="351"/>
        <v>9747.7064220183493</v>
      </c>
      <c r="N478" s="13">
        <f t="shared" si="333"/>
        <v>3.8359199720673769</v>
      </c>
      <c r="O478" s="14"/>
    </row>
    <row r="479" spans="1:15" x14ac:dyDescent="0.25">
      <c r="A479" s="141" t="s">
        <v>383</v>
      </c>
      <c r="B479" s="64" t="s">
        <v>380</v>
      </c>
      <c r="C479" s="1">
        <f>102*8</f>
        <v>816</v>
      </c>
      <c r="D479" s="62">
        <f t="shared" si="346"/>
        <v>0</v>
      </c>
      <c r="E479" s="1">
        <v>0</v>
      </c>
      <c r="F479" s="2">
        <f t="shared" si="347"/>
        <v>0</v>
      </c>
      <c r="G479" s="1">
        <v>0</v>
      </c>
      <c r="H479" s="2">
        <f t="shared" si="348"/>
        <v>0.49019607843137253</v>
      </c>
      <c r="I479" s="1">
        <v>4</v>
      </c>
      <c r="J479" s="2">
        <f t="shared" si="349"/>
        <v>0.14705882352941174</v>
      </c>
      <c r="K479" s="1">
        <f>+E479+G479+I479</f>
        <v>4</v>
      </c>
      <c r="L479" s="3">
        <f t="shared" si="350"/>
        <v>0.49019607843137253</v>
      </c>
      <c r="M479" s="9">
        <f t="shared" si="351"/>
        <v>4901.9607843137255</v>
      </c>
      <c r="N479" s="25">
        <f t="shared" si="333"/>
        <v>4.0826694108367843</v>
      </c>
      <c r="O479" s="72"/>
    </row>
    <row r="480" spans="1:15" x14ac:dyDescent="0.25">
      <c r="A480" s="141"/>
      <c r="B480" s="64" t="s">
        <v>385</v>
      </c>
      <c r="C480" s="1">
        <f>52*8</f>
        <v>416</v>
      </c>
      <c r="D480" s="62">
        <f>E480/C480*100</f>
        <v>0</v>
      </c>
      <c r="E480" s="1">
        <v>0</v>
      </c>
      <c r="F480" s="2">
        <f>+G480/C480*100</f>
        <v>0</v>
      </c>
      <c r="G480" s="1">
        <v>0</v>
      </c>
      <c r="H480" s="2">
        <f>+I480/C480*100</f>
        <v>1.4423076923076923</v>
      </c>
      <c r="I480" s="1">
        <v>6</v>
      </c>
      <c r="J480" s="2">
        <f>(1*D480)+(0.65*F480)+(0.3*H480)</f>
        <v>0.43269230769230765</v>
      </c>
      <c r="K480" s="1">
        <f>+E480+G480+I480</f>
        <v>6</v>
      </c>
      <c r="L480" s="3">
        <f>K480/C480*100</f>
        <v>1.4423076923076923</v>
      </c>
      <c r="M480" s="9">
        <f>L480*10000</f>
        <v>14423.076923076924</v>
      </c>
      <c r="N480" s="25">
        <f t="shared" si="333"/>
        <v>3.685582639921225</v>
      </c>
      <c r="O480" s="72"/>
    </row>
    <row r="481" spans="1:15" x14ac:dyDescent="0.25">
      <c r="A481" s="141"/>
      <c r="B481" s="64" t="s">
        <v>373</v>
      </c>
      <c r="C481" s="1">
        <f>52*8</f>
        <v>416</v>
      </c>
      <c r="D481" s="62">
        <f t="shared" si="346"/>
        <v>0</v>
      </c>
      <c r="E481" s="1">
        <v>0</v>
      </c>
      <c r="F481" s="2">
        <f t="shared" si="347"/>
        <v>0</v>
      </c>
      <c r="G481" s="1">
        <v>0</v>
      </c>
      <c r="H481" s="2">
        <f t="shared" si="348"/>
        <v>0.72115384615384615</v>
      </c>
      <c r="I481" s="1">
        <v>3</v>
      </c>
      <c r="J481" s="2">
        <f t="shared" si="349"/>
        <v>0.21634615384615383</v>
      </c>
      <c r="K481" s="1">
        <f>+E481+G481+I481</f>
        <v>3</v>
      </c>
      <c r="L481" s="3">
        <f t="shared" si="350"/>
        <v>0.72115384615384615</v>
      </c>
      <c r="M481" s="9">
        <f t="shared" si="351"/>
        <v>7211.5384615384619</v>
      </c>
      <c r="N481" s="25">
        <f t="shared" si="333"/>
        <v>3.9465500532949904</v>
      </c>
      <c r="O481" s="72"/>
    </row>
    <row r="482" spans="1:15" x14ac:dyDescent="0.25">
      <c r="A482" s="141"/>
      <c r="B482" s="64" t="s">
        <v>379</v>
      </c>
      <c r="C482" s="1">
        <f>52*8</f>
        <v>416</v>
      </c>
      <c r="D482" s="62">
        <f t="shared" si="346"/>
        <v>0</v>
      </c>
      <c r="E482" s="1">
        <v>0</v>
      </c>
      <c r="F482" s="2">
        <f t="shared" si="347"/>
        <v>0</v>
      </c>
      <c r="G482" s="1">
        <v>0</v>
      </c>
      <c r="H482" s="2">
        <f t="shared" si="348"/>
        <v>2.1634615384615383</v>
      </c>
      <c r="I482" s="1">
        <v>9</v>
      </c>
      <c r="J482" s="2">
        <f t="shared" si="349"/>
        <v>0.64903846153846145</v>
      </c>
      <c r="K482" s="1">
        <f>+E482+G482+I482</f>
        <v>9</v>
      </c>
      <c r="L482" s="3">
        <f t="shared" si="350"/>
        <v>2.1634615384615383</v>
      </c>
      <c r="M482" s="9">
        <f t="shared" si="351"/>
        <v>21634.615384615383</v>
      </c>
      <c r="N482" s="25">
        <f t="shared" si="333"/>
        <v>3.5211017738873283</v>
      </c>
      <c r="O482" s="72"/>
    </row>
    <row r="483" spans="1:15" ht="15.75" thickBot="1" x14ac:dyDescent="0.3">
      <c r="A483" s="143"/>
      <c r="B483" s="65" t="s">
        <v>18</v>
      </c>
      <c r="C483" s="10">
        <f>SUM(C479:C482)</f>
        <v>2064</v>
      </c>
      <c r="D483" s="11">
        <f t="shared" si="346"/>
        <v>0</v>
      </c>
      <c r="E483" s="10">
        <f>SUM(E479:E482)</f>
        <v>0</v>
      </c>
      <c r="F483" s="11">
        <f t="shared" si="347"/>
        <v>0</v>
      </c>
      <c r="G483" s="10">
        <f>SUM(G479:G482)</f>
        <v>0</v>
      </c>
      <c r="H483" s="73">
        <f t="shared" si="348"/>
        <v>1.0658914728682169</v>
      </c>
      <c r="I483" s="10">
        <f>SUM(I479:I482)</f>
        <v>22</v>
      </c>
      <c r="J483" s="11">
        <f t="shared" si="349"/>
        <v>0.31976744186046507</v>
      </c>
      <c r="K483" s="10">
        <f>SUM(K479:K482)</f>
        <v>22</v>
      </c>
      <c r="L483" s="12">
        <f t="shared" si="350"/>
        <v>1.0658914728682169</v>
      </c>
      <c r="M483" s="15">
        <f t="shared" si="351"/>
        <v>10658.91472868217</v>
      </c>
      <c r="N483" s="13">
        <f t="shared" si="333"/>
        <v>3.8023076369192408</v>
      </c>
      <c r="O483" s="14"/>
    </row>
    <row r="484" spans="1:15" x14ac:dyDescent="0.25">
      <c r="A484" s="141" t="s">
        <v>386</v>
      </c>
      <c r="B484" s="64" t="s">
        <v>380</v>
      </c>
      <c r="C484" s="1">
        <f>72*8</f>
        <v>576</v>
      </c>
      <c r="D484" s="62">
        <f t="shared" ref="D484:D497" si="352">E484/C484*100</f>
        <v>0</v>
      </c>
      <c r="E484" s="1">
        <v>0</v>
      </c>
      <c r="F484" s="2">
        <f t="shared" ref="F484:F497" si="353">+G484/C484*100</f>
        <v>0</v>
      </c>
      <c r="G484" s="1">
        <v>0</v>
      </c>
      <c r="H484" s="2">
        <f t="shared" ref="H484:H497" si="354">+I484/C484*100</f>
        <v>0.34722222222222221</v>
      </c>
      <c r="I484" s="1">
        <v>2</v>
      </c>
      <c r="J484" s="2">
        <f t="shared" ref="J484:J497" si="355">(1*D484)+(0.65*F484)+(0.3*H484)</f>
        <v>0.10416666666666666</v>
      </c>
      <c r="K484" s="1">
        <f>+E484+G484+I484</f>
        <v>2</v>
      </c>
      <c r="L484" s="3">
        <f t="shared" ref="L484:L497" si="356">K484/C484*100</f>
        <v>0.34722222222222221</v>
      </c>
      <c r="M484" s="9">
        <f t="shared" ref="M484:M497" si="357">L484*10000</f>
        <v>3472.2222222222222</v>
      </c>
      <c r="N484" s="25">
        <f t="shared" ref="N484:N515" si="358">(NORMSINV(1-M484/1000000))+1.5</f>
        <v>4.1994967002249748</v>
      </c>
      <c r="O484" s="72"/>
    </row>
    <row r="485" spans="1:15" x14ac:dyDescent="0.25">
      <c r="A485" s="141"/>
      <c r="B485" s="64" t="s">
        <v>385</v>
      </c>
      <c r="C485" s="1">
        <f>27*8</f>
        <v>216</v>
      </c>
      <c r="D485" s="62">
        <f t="shared" si="352"/>
        <v>0</v>
      </c>
      <c r="E485" s="1">
        <v>0</v>
      </c>
      <c r="F485" s="2">
        <f t="shared" si="353"/>
        <v>0</v>
      </c>
      <c r="G485" s="1">
        <v>0</v>
      </c>
      <c r="H485" s="2">
        <f t="shared" si="354"/>
        <v>1.3888888888888888</v>
      </c>
      <c r="I485" s="1">
        <v>3</v>
      </c>
      <c r="J485" s="2">
        <f t="shared" si="355"/>
        <v>0.41666666666666663</v>
      </c>
      <c r="K485" s="1">
        <f>+E485+G485+I485</f>
        <v>3</v>
      </c>
      <c r="L485" s="3">
        <f t="shared" si="356"/>
        <v>1.3888888888888888</v>
      </c>
      <c r="M485" s="9">
        <f t="shared" si="357"/>
        <v>13888.888888888889</v>
      </c>
      <c r="N485" s="25">
        <f t="shared" si="358"/>
        <v>3.7004105812100336</v>
      </c>
      <c r="O485" s="72"/>
    </row>
    <row r="486" spans="1:15" x14ac:dyDescent="0.25">
      <c r="A486" s="141"/>
      <c r="B486" s="64" t="s">
        <v>387</v>
      </c>
      <c r="C486" s="1">
        <f>71*8</f>
        <v>568</v>
      </c>
      <c r="D486" s="62">
        <f t="shared" si="352"/>
        <v>0</v>
      </c>
      <c r="E486" s="1">
        <v>0</v>
      </c>
      <c r="F486" s="2">
        <f t="shared" si="353"/>
        <v>0</v>
      </c>
      <c r="G486" s="1">
        <v>0</v>
      </c>
      <c r="H486" s="2">
        <f t="shared" si="354"/>
        <v>1.584507042253521</v>
      </c>
      <c r="I486" s="1">
        <v>9</v>
      </c>
      <c r="J486" s="2">
        <f t="shared" si="355"/>
        <v>0.47535211267605626</v>
      </c>
      <c r="K486" s="1">
        <f>+E486+G486+I486</f>
        <v>9</v>
      </c>
      <c r="L486" s="3">
        <f t="shared" si="356"/>
        <v>1.584507042253521</v>
      </c>
      <c r="M486" s="9">
        <f t="shared" si="357"/>
        <v>15845.070422535211</v>
      </c>
      <c r="N486" s="25">
        <f t="shared" si="358"/>
        <v>3.64829735554834</v>
      </c>
      <c r="O486" s="72"/>
    </row>
    <row r="487" spans="1:15" x14ac:dyDescent="0.25">
      <c r="A487" s="141"/>
      <c r="B487" s="64" t="s">
        <v>379</v>
      </c>
      <c r="C487" s="1">
        <f>20*8</f>
        <v>160</v>
      </c>
      <c r="D487" s="62">
        <f t="shared" si="352"/>
        <v>0</v>
      </c>
      <c r="E487" s="1">
        <v>0</v>
      </c>
      <c r="F487" s="2">
        <f t="shared" si="353"/>
        <v>0</v>
      </c>
      <c r="G487" s="1">
        <v>0</v>
      </c>
      <c r="H487" s="2">
        <f t="shared" si="354"/>
        <v>0</v>
      </c>
      <c r="I487" s="1">
        <v>0</v>
      </c>
      <c r="J487" s="2">
        <f t="shared" si="355"/>
        <v>0</v>
      </c>
      <c r="K487" s="1">
        <f>+E487+G487+I487</f>
        <v>0</v>
      </c>
      <c r="L487" s="3">
        <f t="shared" si="356"/>
        <v>0</v>
      </c>
      <c r="M487" s="9">
        <f t="shared" si="357"/>
        <v>0</v>
      </c>
      <c r="N487" s="25" t="e">
        <f t="shared" si="358"/>
        <v>#NUM!</v>
      </c>
      <c r="O487" s="72"/>
    </row>
    <row r="488" spans="1:15" ht="15.75" thickBot="1" x14ac:dyDescent="0.3">
      <c r="A488" s="143"/>
      <c r="B488" s="65" t="s">
        <v>18</v>
      </c>
      <c r="C488" s="10">
        <f>SUM(C484:C487)</f>
        <v>1520</v>
      </c>
      <c r="D488" s="11">
        <f t="shared" si="352"/>
        <v>0</v>
      </c>
      <c r="E488" s="10">
        <f>SUM(E484:E487)</f>
        <v>0</v>
      </c>
      <c r="F488" s="11">
        <f t="shared" si="353"/>
        <v>0</v>
      </c>
      <c r="G488" s="10">
        <f>SUM(G484:G487)</f>
        <v>0</v>
      </c>
      <c r="H488" s="73">
        <f t="shared" si="354"/>
        <v>0.92105263157894723</v>
      </c>
      <c r="I488" s="10">
        <f>SUM(I484:I487)</f>
        <v>14</v>
      </c>
      <c r="J488" s="11">
        <f t="shared" si="355"/>
        <v>0.27631578947368418</v>
      </c>
      <c r="K488" s="10">
        <f>SUM(K484:K487)</f>
        <v>14</v>
      </c>
      <c r="L488" s="12">
        <f t="shared" si="356"/>
        <v>0.92105263157894723</v>
      </c>
      <c r="M488" s="15">
        <f t="shared" si="357"/>
        <v>9210.5263157894715</v>
      </c>
      <c r="N488" s="13">
        <f t="shared" si="358"/>
        <v>3.8570442297684573</v>
      </c>
      <c r="O488" s="14"/>
    </row>
    <row r="489" spans="1:15" x14ac:dyDescent="0.25">
      <c r="A489" s="141" t="s">
        <v>388</v>
      </c>
      <c r="B489" s="64" t="s">
        <v>380</v>
      </c>
      <c r="C489" s="1">
        <f>82*8</f>
        <v>656</v>
      </c>
      <c r="D489" s="62">
        <f t="shared" si="352"/>
        <v>0</v>
      </c>
      <c r="E489" s="1">
        <v>0</v>
      </c>
      <c r="F489" s="2">
        <f t="shared" si="353"/>
        <v>0</v>
      </c>
      <c r="G489" s="1">
        <v>0</v>
      </c>
      <c r="H489" s="2">
        <f t="shared" si="354"/>
        <v>0.76219512195121952</v>
      </c>
      <c r="I489" s="1">
        <v>5</v>
      </c>
      <c r="J489" s="2">
        <f t="shared" si="355"/>
        <v>0.22865853658536583</v>
      </c>
      <c r="K489" s="1">
        <f>+E489+G489+I489</f>
        <v>5</v>
      </c>
      <c r="L489" s="3">
        <f t="shared" si="356"/>
        <v>0.76219512195121952</v>
      </c>
      <c r="M489" s="9">
        <f t="shared" si="357"/>
        <v>7621.9512195121952</v>
      </c>
      <c r="N489" s="25">
        <f t="shared" si="358"/>
        <v>3.9265320827233201</v>
      </c>
      <c r="O489" s="72"/>
    </row>
    <row r="490" spans="1:15" x14ac:dyDescent="0.25">
      <c r="A490" s="141"/>
      <c r="B490" s="64" t="s">
        <v>387</v>
      </c>
      <c r="C490" s="1">
        <f>67*8</f>
        <v>536</v>
      </c>
      <c r="D490" s="62">
        <f t="shared" si="352"/>
        <v>0</v>
      </c>
      <c r="E490" s="1">
        <v>0</v>
      </c>
      <c r="F490" s="2">
        <f t="shared" si="353"/>
        <v>0</v>
      </c>
      <c r="G490" s="1">
        <v>0</v>
      </c>
      <c r="H490" s="2">
        <f t="shared" si="354"/>
        <v>0.93283582089552231</v>
      </c>
      <c r="I490" s="1">
        <v>5</v>
      </c>
      <c r="J490" s="2">
        <f t="shared" si="355"/>
        <v>0.27985074626865669</v>
      </c>
      <c r="K490" s="1">
        <f>+E490+G490+I490</f>
        <v>5</v>
      </c>
      <c r="L490" s="3">
        <f t="shared" si="356"/>
        <v>0.93283582089552231</v>
      </c>
      <c r="M490" s="9">
        <f t="shared" si="357"/>
        <v>9328.3582089552237</v>
      </c>
      <c r="N490" s="25">
        <f t="shared" si="358"/>
        <v>3.8523200122241432</v>
      </c>
      <c r="O490" s="72"/>
    </row>
    <row r="491" spans="1:15" x14ac:dyDescent="0.25">
      <c r="A491" s="141"/>
      <c r="B491" s="64" t="s">
        <v>389</v>
      </c>
      <c r="C491" s="1">
        <f>25*8</f>
        <v>200</v>
      </c>
      <c r="D491" s="62">
        <f t="shared" si="352"/>
        <v>0</v>
      </c>
      <c r="E491" s="1">
        <v>0</v>
      </c>
      <c r="F491" s="2">
        <f t="shared" si="353"/>
        <v>0</v>
      </c>
      <c r="G491" s="1">
        <v>0</v>
      </c>
      <c r="H491" s="2">
        <f t="shared" si="354"/>
        <v>1</v>
      </c>
      <c r="I491" s="1">
        <v>2</v>
      </c>
      <c r="J491" s="2">
        <f t="shared" si="355"/>
        <v>0.3</v>
      </c>
      <c r="K491" s="1">
        <f>+E491+G491+I491</f>
        <v>2</v>
      </c>
      <c r="L491" s="3">
        <f t="shared" si="356"/>
        <v>1</v>
      </c>
      <c r="M491" s="9">
        <f t="shared" si="357"/>
        <v>10000</v>
      </c>
      <c r="N491" s="25">
        <f t="shared" si="358"/>
        <v>3.8263478740408408</v>
      </c>
      <c r="O491" s="72"/>
    </row>
    <row r="492" spans="1:15" x14ac:dyDescent="0.25">
      <c r="A492" s="141"/>
      <c r="B492" s="64" t="s">
        <v>379</v>
      </c>
      <c r="C492" s="1">
        <f>23*8</f>
        <v>184</v>
      </c>
      <c r="D492" s="62">
        <f t="shared" si="352"/>
        <v>0</v>
      </c>
      <c r="E492" s="1">
        <v>0</v>
      </c>
      <c r="F492" s="2">
        <f t="shared" si="353"/>
        <v>1.0869565217391304</v>
      </c>
      <c r="G492" s="1">
        <v>2</v>
      </c>
      <c r="H492" s="2">
        <f t="shared" si="354"/>
        <v>1.0869565217391304</v>
      </c>
      <c r="I492" s="1">
        <v>2</v>
      </c>
      <c r="J492" s="2">
        <f t="shared" si="355"/>
        <v>1.0326086956521738</v>
      </c>
      <c r="K492" s="1">
        <f>+E492+G492+I492</f>
        <v>4</v>
      </c>
      <c r="L492" s="3">
        <f t="shared" si="356"/>
        <v>2.1739130434782608</v>
      </c>
      <c r="M492" s="9">
        <f t="shared" si="357"/>
        <v>21739.130434782608</v>
      </c>
      <c r="N492" s="25">
        <f t="shared" si="358"/>
        <v>3.5190862005831423</v>
      </c>
      <c r="O492" s="72"/>
    </row>
    <row r="493" spans="1:15" ht="15.75" thickBot="1" x14ac:dyDescent="0.3">
      <c r="A493" s="143"/>
      <c r="B493" s="65" t="s">
        <v>18</v>
      </c>
      <c r="C493" s="10">
        <f>SUM(C489:C492)</f>
        <v>1576</v>
      </c>
      <c r="D493" s="11">
        <f t="shared" si="352"/>
        <v>0</v>
      </c>
      <c r="E493" s="10">
        <f>SUM(E489:E492)</f>
        <v>0</v>
      </c>
      <c r="F493" s="11">
        <f t="shared" si="353"/>
        <v>0.12690355329949238</v>
      </c>
      <c r="G493" s="10">
        <f>SUM(G489:G492)</f>
        <v>2</v>
      </c>
      <c r="H493" s="73">
        <f t="shared" si="354"/>
        <v>0.88832487309644681</v>
      </c>
      <c r="I493" s="10">
        <f>SUM(I489:I492)</f>
        <v>14</v>
      </c>
      <c r="J493" s="11">
        <f t="shared" si="355"/>
        <v>0.34898477157360408</v>
      </c>
      <c r="K493" s="10">
        <f>SUM(K489:K492)</f>
        <v>16</v>
      </c>
      <c r="L493" s="12">
        <f t="shared" si="356"/>
        <v>1.015228426395939</v>
      </c>
      <c r="M493" s="15">
        <f t="shared" si="357"/>
        <v>10152.284263959391</v>
      </c>
      <c r="N493" s="13">
        <f t="shared" si="358"/>
        <v>3.8206717128293093</v>
      </c>
      <c r="O493" s="14"/>
    </row>
    <row r="494" spans="1:15" x14ac:dyDescent="0.25">
      <c r="A494" s="141" t="s">
        <v>392</v>
      </c>
      <c r="B494" s="64" t="s">
        <v>380</v>
      </c>
      <c r="C494" s="1">
        <f>77*8</f>
        <v>616</v>
      </c>
      <c r="D494" s="62">
        <f t="shared" si="352"/>
        <v>0</v>
      </c>
      <c r="E494" s="1">
        <v>0</v>
      </c>
      <c r="F494" s="2">
        <f t="shared" si="353"/>
        <v>0</v>
      </c>
      <c r="G494" s="1">
        <v>0</v>
      </c>
      <c r="H494" s="2">
        <f t="shared" si="354"/>
        <v>0.97402597402597402</v>
      </c>
      <c r="I494" s="1">
        <v>6</v>
      </c>
      <c r="J494" s="2">
        <f t="shared" si="355"/>
        <v>0.29220779220779219</v>
      </c>
      <c r="K494" s="1">
        <f>+E494+G494+I494</f>
        <v>6</v>
      </c>
      <c r="L494" s="3">
        <f t="shared" si="356"/>
        <v>0.97402597402597402</v>
      </c>
      <c r="M494" s="9">
        <f t="shared" si="357"/>
        <v>9740.2597402597403</v>
      </c>
      <c r="N494" s="25">
        <f t="shared" si="358"/>
        <v>3.8362057748278007</v>
      </c>
      <c r="O494" s="72"/>
    </row>
    <row r="495" spans="1:15" x14ac:dyDescent="0.25">
      <c r="A495" s="141"/>
      <c r="B495" s="64" t="s">
        <v>387</v>
      </c>
      <c r="C495" s="1">
        <f>93*8</f>
        <v>744</v>
      </c>
      <c r="D495" s="62">
        <f t="shared" si="352"/>
        <v>0</v>
      </c>
      <c r="E495" s="1">
        <v>0</v>
      </c>
      <c r="F495" s="2">
        <f t="shared" si="353"/>
        <v>0</v>
      </c>
      <c r="G495" s="1">
        <v>0</v>
      </c>
      <c r="H495" s="2">
        <f t="shared" si="354"/>
        <v>1.478494623655914</v>
      </c>
      <c r="I495" s="1">
        <v>11</v>
      </c>
      <c r="J495" s="2">
        <f t="shared" si="355"/>
        <v>0.44354838709677419</v>
      </c>
      <c r="K495" s="1">
        <f>+E495+G495+I495</f>
        <v>11</v>
      </c>
      <c r="L495" s="3">
        <f t="shared" si="356"/>
        <v>1.478494623655914</v>
      </c>
      <c r="M495" s="9">
        <f t="shared" si="357"/>
        <v>14784.946236559141</v>
      </c>
      <c r="N495" s="25">
        <f t="shared" si="358"/>
        <v>3.6758043609086606</v>
      </c>
      <c r="O495" s="72"/>
    </row>
    <row r="496" spans="1:15" x14ac:dyDescent="0.25">
      <c r="A496" s="141"/>
      <c r="B496" s="64" t="s">
        <v>389</v>
      </c>
      <c r="C496" s="1">
        <f>89*8</f>
        <v>712</v>
      </c>
      <c r="D496" s="62">
        <f t="shared" si="352"/>
        <v>0</v>
      </c>
      <c r="E496" s="1">
        <v>0</v>
      </c>
      <c r="F496" s="2">
        <f t="shared" si="353"/>
        <v>0</v>
      </c>
      <c r="G496" s="1">
        <v>0</v>
      </c>
      <c r="H496" s="2">
        <f t="shared" si="354"/>
        <v>0.9831460674157303</v>
      </c>
      <c r="I496" s="1">
        <v>7</v>
      </c>
      <c r="J496" s="2">
        <f t="shared" si="355"/>
        <v>0.2949438202247191</v>
      </c>
      <c r="K496" s="1">
        <f>+E496+G496+I496</f>
        <v>7</v>
      </c>
      <c r="L496" s="3">
        <f t="shared" si="356"/>
        <v>0.9831460674157303</v>
      </c>
      <c r="M496" s="9">
        <f t="shared" si="357"/>
        <v>9831.4606741573025</v>
      </c>
      <c r="N496" s="25">
        <f t="shared" si="358"/>
        <v>3.8327185614994668</v>
      </c>
      <c r="O496" s="72"/>
    </row>
    <row r="497" spans="1:15" ht="15.75" thickBot="1" x14ac:dyDescent="0.3">
      <c r="A497" s="143"/>
      <c r="B497" s="65" t="s">
        <v>18</v>
      </c>
      <c r="C497" s="10">
        <f>SUM(C494:C496)</f>
        <v>2072</v>
      </c>
      <c r="D497" s="11">
        <f t="shared" si="352"/>
        <v>0</v>
      </c>
      <c r="E497" s="10">
        <f>SUM(E494:E496)</f>
        <v>0</v>
      </c>
      <c r="F497" s="11">
        <f t="shared" si="353"/>
        <v>0</v>
      </c>
      <c r="G497" s="10">
        <f>SUM(G494:G496)</f>
        <v>0</v>
      </c>
      <c r="H497" s="73">
        <f t="shared" si="354"/>
        <v>1.1583011583011582</v>
      </c>
      <c r="I497" s="10">
        <f>SUM(I494:I496)</f>
        <v>24</v>
      </c>
      <c r="J497" s="11">
        <f t="shared" si="355"/>
        <v>0.34749034749034746</v>
      </c>
      <c r="K497" s="10">
        <f>SUM(K494:K496)</f>
        <v>24</v>
      </c>
      <c r="L497" s="12">
        <f t="shared" si="356"/>
        <v>1.1583011583011582</v>
      </c>
      <c r="M497" s="15">
        <f t="shared" si="357"/>
        <v>11583.011583011583</v>
      </c>
      <c r="N497" s="13">
        <f t="shared" si="358"/>
        <v>3.7706855041841676</v>
      </c>
      <c r="O497" s="14"/>
    </row>
    <row r="498" spans="1:15" x14ac:dyDescent="0.25">
      <c r="A498" s="141" t="s">
        <v>393</v>
      </c>
      <c r="B498" s="64" t="s">
        <v>380</v>
      </c>
      <c r="C498" s="1">
        <f>80*8</f>
        <v>640</v>
      </c>
      <c r="D498" s="62">
        <f t="shared" ref="D498:D503" si="359">E498/C498*100</f>
        <v>0</v>
      </c>
      <c r="E498" s="1">
        <v>0</v>
      </c>
      <c r="F498" s="2">
        <f t="shared" ref="F498:F503" si="360">+G498/C498*100</f>
        <v>0</v>
      </c>
      <c r="G498" s="1">
        <v>0</v>
      </c>
      <c r="H498" s="2">
        <f t="shared" ref="H498:H503" si="361">+I498/C498*100</f>
        <v>0.46875</v>
      </c>
      <c r="I498" s="1">
        <v>3</v>
      </c>
      <c r="J498" s="2">
        <f t="shared" ref="J498:J503" si="362">(1*D498)+(0.65*F498)+(0.3*H498)</f>
        <v>0.140625</v>
      </c>
      <c r="K498" s="1">
        <f>+E498+G498+I498</f>
        <v>3</v>
      </c>
      <c r="L498" s="3">
        <f t="shared" ref="L498:L503" si="363">K498/C498*100</f>
        <v>0.46875</v>
      </c>
      <c r="M498" s="9">
        <f t="shared" ref="M498:M503" si="364">L498*10000</f>
        <v>4687.5</v>
      </c>
      <c r="N498" s="25">
        <f t="shared" si="358"/>
        <v>4.0980677307623044</v>
      </c>
      <c r="O498" s="72"/>
    </row>
    <row r="499" spans="1:15" x14ac:dyDescent="0.25">
      <c r="A499" s="141"/>
      <c r="B499" s="64" t="s">
        <v>395</v>
      </c>
      <c r="C499" s="1">
        <f>47*8</f>
        <v>376</v>
      </c>
      <c r="D499" s="62">
        <f>E499/C499*100</f>
        <v>0</v>
      </c>
      <c r="E499" s="1">
        <v>0</v>
      </c>
      <c r="F499" s="2">
        <f>+G499/C499*100</f>
        <v>0</v>
      </c>
      <c r="G499" s="1">
        <v>0</v>
      </c>
      <c r="H499" s="2">
        <f>+I499/C499*100</f>
        <v>1.0638297872340425</v>
      </c>
      <c r="I499" s="1">
        <v>4</v>
      </c>
      <c r="J499" s="2">
        <f>(1*D499)+(0.65*F499)+(0.3*H499)</f>
        <v>0.31914893617021273</v>
      </c>
      <c r="K499" s="1">
        <f>+E499+G499+I499</f>
        <v>4</v>
      </c>
      <c r="L499" s="3">
        <f>K499/C499*100</f>
        <v>1.0638297872340425</v>
      </c>
      <c r="M499" s="9">
        <f>L499*10000</f>
        <v>10638.297872340425</v>
      </c>
      <c r="N499" s="25">
        <f t="shared" si="358"/>
        <v>3.8030399445897807</v>
      </c>
      <c r="O499" s="72"/>
    </row>
    <row r="500" spans="1:15" x14ac:dyDescent="0.25">
      <c r="A500" s="141"/>
      <c r="B500" s="64" t="s">
        <v>309</v>
      </c>
      <c r="C500" s="1">
        <f>91*8</f>
        <v>728</v>
      </c>
      <c r="D500" s="62">
        <f t="shared" si="359"/>
        <v>0</v>
      </c>
      <c r="E500" s="1">
        <v>0</v>
      </c>
      <c r="F500" s="2">
        <f t="shared" si="360"/>
        <v>0</v>
      </c>
      <c r="G500" s="1">
        <v>0</v>
      </c>
      <c r="H500" s="2">
        <f t="shared" si="361"/>
        <v>0.96153846153846156</v>
      </c>
      <c r="I500" s="1">
        <v>7</v>
      </c>
      <c r="J500" s="2">
        <f t="shared" si="362"/>
        <v>0.28846153846153844</v>
      </c>
      <c r="K500" s="1">
        <f>+E500+G500+I500</f>
        <v>7</v>
      </c>
      <c r="L500" s="3">
        <f t="shared" si="363"/>
        <v>0.96153846153846156</v>
      </c>
      <c r="M500" s="9">
        <f t="shared" si="364"/>
        <v>9615.3846153846152</v>
      </c>
      <c r="N500" s="25">
        <f t="shared" si="358"/>
        <v>3.8410271376304492</v>
      </c>
      <c r="O500" s="72"/>
    </row>
    <row r="501" spans="1:15" x14ac:dyDescent="0.25">
      <c r="A501" s="141"/>
      <c r="B501" s="64" t="s">
        <v>389</v>
      </c>
      <c r="C501" s="1">
        <f>21*8</f>
        <v>168</v>
      </c>
      <c r="D501" s="62">
        <f>E501/C501*100</f>
        <v>0</v>
      </c>
      <c r="E501" s="1">
        <v>0</v>
      </c>
      <c r="F501" s="2">
        <f>+G501/C501*100</f>
        <v>0</v>
      </c>
      <c r="G501" s="1">
        <v>0</v>
      </c>
      <c r="H501" s="2">
        <f>+I501/C501*100</f>
        <v>1.1904761904761905</v>
      </c>
      <c r="I501" s="1">
        <v>2</v>
      </c>
      <c r="J501" s="2">
        <f>(1*D501)+(0.65*F501)+(0.3*H501)</f>
        <v>0.35714285714285715</v>
      </c>
      <c r="K501" s="1">
        <f>+E501+G501+I501</f>
        <v>2</v>
      </c>
      <c r="L501" s="3">
        <f>K501/C501*100</f>
        <v>1.1904761904761905</v>
      </c>
      <c r="M501" s="9">
        <f>L501*10000</f>
        <v>11904.761904761905</v>
      </c>
      <c r="N501" s="25">
        <f t="shared" si="358"/>
        <v>3.7601889913293762</v>
      </c>
      <c r="O501" s="72"/>
    </row>
    <row r="502" spans="1:15" x14ac:dyDescent="0.25">
      <c r="A502" s="141"/>
      <c r="B502" s="64" t="s">
        <v>394</v>
      </c>
      <c r="C502" s="1">
        <f>61*8</f>
        <v>488</v>
      </c>
      <c r="D502" s="62">
        <f t="shared" si="359"/>
        <v>0</v>
      </c>
      <c r="E502" s="1">
        <v>0</v>
      </c>
      <c r="F502" s="2">
        <f t="shared" si="360"/>
        <v>0</v>
      </c>
      <c r="G502" s="1">
        <v>0</v>
      </c>
      <c r="H502" s="2">
        <f t="shared" si="361"/>
        <v>0.61475409836065575</v>
      </c>
      <c r="I502" s="1">
        <v>3</v>
      </c>
      <c r="J502" s="2">
        <f t="shared" si="362"/>
        <v>0.18442622950819673</v>
      </c>
      <c r="K502" s="1">
        <f>+E502+G502+I502</f>
        <v>3</v>
      </c>
      <c r="L502" s="3">
        <f t="shared" si="363"/>
        <v>0.61475409836065575</v>
      </c>
      <c r="M502" s="9">
        <f t="shared" si="364"/>
        <v>6147.5409836065573</v>
      </c>
      <c r="N502" s="25">
        <f t="shared" si="358"/>
        <v>4.0035600336567523</v>
      </c>
      <c r="O502" s="72"/>
    </row>
    <row r="503" spans="1:15" ht="12" customHeight="1" thickBot="1" x14ac:dyDescent="0.3">
      <c r="A503" s="143"/>
      <c r="B503" s="65" t="s">
        <v>18</v>
      </c>
      <c r="C503" s="10">
        <f>SUM(C498:C502)</f>
        <v>2400</v>
      </c>
      <c r="D503" s="11">
        <f t="shared" si="359"/>
        <v>0</v>
      </c>
      <c r="E503" s="10">
        <f>SUM(E498:E502)</f>
        <v>0</v>
      </c>
      <c r="F503" s="11">
        <f t="shared" si="360"/>
        <v>0</v>
      </c>
      <c r="G503" s="10">
        <f>SUM(G498:G502)</f>
        <v>0</v>
      </c>
      <c r="H503" s="73">
        <f t="shared" si="361"/>
        <v>0.79166666666666674</v>
      </c>
      <c r="I503" s="10">
        <f>SUM(I498:I502)</f>
        <v>19</v>
      </c>
      <c r="J503" s="11">
        <f t="shared" si="362"/>
        <v>0.23750000000000002</v>
      </c>
      <c r="K503" s="10">
        <f>SUM(K498:K502)</f>
        <v>19</v>
      </c>
      <c r="L503" s="12">
        <f t="shared" si="363"/>
        <v>0.79166666666666674</v>
      </c>
      <c r="M503" s="15">
        <f t="shared" si="364"/>
        <v>7916.666666666667</v>
      </c>
      <c r="N503" s="13">
        <f t="shared" si="358"/>
        <v>3.9127348491202394</v>
      </c>
      <c r="O503" s="14"/>
    </row>
    <row r="504" spans="1:15" x14ac:dyDescent="0.25">
      <c r="A504" s="141" t="s">
        <v>397</v>
      </c>
      <c r="B504" s="64" t="s">
        <v>380</v>
      </c>
      <c r="C504" s="1">
        <f>75*8</f>
        <v>600</v>
      </c>
      <c r="D504" s="62">
        <f t="shared" ref="D504:D514" si="365">E504/C504*100</f>
        <v>0</v>
      </c>
      <c r="E504" s="1">
        <v>0</v>
      </c>
      <c r="F504" s="2">
        <f t="shared" ref="F504:F514" si="366">+G504/C504*100</f>
        <v>0</v>
      </c>
      <c r="G504" s="1">
        <v>0</v>
      </c>
      <c r="H504" s="2">
        <f t="shared" ref="H504:H514" si="367">+I504/C504*100</f>
        <v>0.66666666666666674</v>
      </c>
      <c r="I504" s="1">
        <v>4</v>
      </c>
      <c r="J504" s="2">
        <f t="shared" ref="J504:J514" si="368">(1*D504)+(0.65*F504)+(0.3*H504)</f>
        <v>0.2</v>
      </c>
      <c r="K504" s="1">
        <f t="shared" ref="K504:K509" si="369">+E504+G504+I504</f>
        <v>4</v>
      </c>
      <c r="L504" s="3">
        <f t="shared" ref="L504:L514" si="370">K504/C504*100</f>
        <v>0.66666666666666674</v>
      </c>
      <c r="M504" s="9">
        <f t="shared" ref="M504:M514" si="371">L504*10000</f>
        <v>6666.666666666667</v>
      </c>
      <c r="N504" s="25">
        <f t="shared" si="358"/>
        <v>3.9747396492194813</v>
      </c>
      <c r="O504" s="72"/>
    </row>
    <row r="505" spans="1:15" x14ac:dyDescent="0.25">
      <c r="A505" s="141"/>
      <c r="B505" s="64" t="s">
        <v>395</v>
      </c>
      <c r="C505" s="1">
        <f>16*8</f>
        <v>128</v>
      </c>
      <c r="D505" s="62">
        <f t="shared" si="365"/>
        <v>0</v>
      </c>
      <c r="E505" s="1">
        <v>0</v>
      </c>
      <c r="F505" s="2">
        <f t="shared" si="366"/>
        <v>0</v>
      </c>
      <c r="G505" s="1">
        <v>0</v>
      </c>
      <c r="H505" s="2">
        <f t="shared" si="367"/>
        <v>1.5625</v>
      </c>
      <c r="I505" s="1">
        <v>2</v>
      </c>
      <c r="J505" s="2">
        <f t="shared" si="368"/>
        <v>0.46875</v>
      </c>
      <c r="K505" s="1">
        <f t="shared" si="369"/>
        <v>2</v>
      </c>
      <c r="L505" s="3">
        <f t="shared" si="370"/>
        <v>1.5625</v>
      </c>
      <c r="M505" s="9">
        <f t="shared" si="371"/>
        <v>15625</v>
      </c>
      <c r="N505" s="25">
        <f t="shared" si="358"/>
        <v>3.6538746940614555</v>
      </c>
      <c r="O505" s="72"/>
    </row>
    <row r="506" spans="1:15" x14ac:dyDescent="0.25">
      <c r="A506" s="141"/>
      <c r="B506" s="64" t="s">
        <v>399</v>
      </c>
      <c r="C506" s="1">
        <f>49*8</f>
        <v>392</v>
      </c>
      <c r="D506" s="62">
        <f>E506/C506*100</f>
        <v>0</v>
      </c>
      <c r="E506" s="1">
        <v>0</v>
      </c>
      <c r="F506" s="2">
        <f>+G506/C506*100</f>
        <v>0</v>
      </c>
      <c r="G506" s="1">
        <v>0</v>
      </c>
      <c r="H506" s="2">
        <f>+I506/C506*100</f>
        <v>0.76530612244897955</v>
      </c>
      <c r="I506" s="1">
        <v>3</v>
      </c>
      <c r="J506" s="2">
        <f>(1*D506)+(0.65*F506)+(0.3*H506)</f>
        <v>0.22959183673469385</v>
      </c>
      <c r="K506" s="1">
        <f>+E506+G506+I506</f>
        <v>3</v>
      </c>
      <c r="L506" s="3">
        <f>K506/C506*100</f>
        <v>0.76530612244897955</v>
      </c>
      <c r="M506" s="9">
        <f>L506*10000</f>
        <v>7653.0612244897957</v>
      </c>
      <c r="N506" s="25">
        <f t="shared" si="358"/>
        <v>3.9250537012979998</v>
      </c>
      <c r="O506" s="72"/>
    </row>
    <row r="507" spans="1:15" x14ac:dyDescent="0.25">
      <c r="A507" s="141"/>
      <c r="B507" s="64" t="s">
        <v>398</v>
      </c>
      <c r="C507" s="1">
        <f>63*8</f>
        <v>504</v>
      </c>
      <c r="D507" s="62">
        <f t="shared" si="365"/>
        <v>0</v>
      </c>
      <c r="E507" s="1">
        <v>0</v>
      </c>
      <c r="F507" s="2">
        <f t="shared" si="366"/>
        <v>0</v>
      </c>
      <c r="G507" s="1">
        <v>0</v>
      </c>
      <c r="H507" s="2">
        <f t="shared" si="367"/>
        <v>1.5873015873015872</v>
      </c>
      <c r="I507" s="1">
        <v>8</v>
      </c>
      <c r="J507" s="2">
        <f t="shared" si="368"/>
        <v>0.47619047619047616</v>
      </c>
      <c r="K507" s="1">
        <f t="shared" si="369"/>
        <v>8</v>
      </c>
      <c r="L507" s="3">
        <f t="shared" si="370"/>
        <v>1.5873015873015872</v>
      </c>
      <c r="M507" s="9">
        <f t="shared" si="371"/>
        <v>15873.015873015873</v>
      </c>
      <c r="N507" s="25">
        <f t="shared" si="358"/>
        <v>3.6475938835560435</v>
      </c>
      <c r="O507" s="72"/>
    </row>
    <row r="508" spans="1:15" x14ac:dyDescent="0.25">
      <c r="A508" s="141"/>
      <c r="B508" s="64" t="s">
        <v>394</v>
      </c>
      <c r="C508" s="1">
        <f>11*8</f>
        <v>88</v>
      </c>
      <c r="D508" s="62">
        <f t="shared" si="365"/>
        <v>0</v>
      </c>
      <c r="E508" s="1">
        <v>0</v>
      </c>
      <c r="F508" s="2">
        <f t="shared" si="366"/>
        <v>0</v>
      </c>
      <c r="G508" s="1">
        <v>0</v>
      </c>
      <c r="H508" s="2">
        <f t="shared" si="367"/>
        <v>4.5454545454545459</v>
      </c>
      <c r="I508" s="1">
        <v>4</v>
      </c>
      <c r="J508" s="2">
        <f t="shared" si="368"/>
        <v>1.3636363636363638</v>
      </c>
      <c r="K508" s="1">
        <f t="shared" si="369"/>
        <v>4</v>
      </c>
      <c r="L508" s="3">
        <f t="shared" si="370"/>
        <v>4.5454545454545459</v>
      </c>
      <c r="M508" s="9">
        <f t="shared" si="371"/>
        <v>45454.545454545456</v>
      </c>
      <c r="N508" s="25">
        <f t="shared" si="358"/>
        <v>3.1906216295848981</v>
      </c>
      <c r="O508" s="72"/>
    </row>
    <row r="509" spans="1:15" x14ac:dyDescent="0.25">
      <c r="A509" s="141"/>
      <c r="B509" s="64" t="s">
        <v>400</v>
      </c>
      <c r="C509" s="1">
        <f>48*8</f>
        <v>384</v>
      </c>
      <c r="D509" s="62">
        <f t="shared" si="365"/>
        <v>0</v>
      </c>
      <c r="E509" s="1">
        <v>0</v>
      </c>
      <c r="F509" s="2">
        <f t="shared" si="366"/>
        <v>0</v>
      </c>
      <c r="G509" s="1">
        <v>0</v>
      </c>
      <c r="H509" s="2">
        <f t="shared" si="367"/>
        <v>2.604166666666667</v>
      </c>
      <c r="I509" s="1">
        <v>10</v>
      </c>
      <c r="J509" s="2">
        <f t="shared" si="368"/>
        <v>0.78125000000000011</v>
      </c>
      <c r="K509" s="1">
        <f t="shared" si="369"/>
        <v>10</v>
      </c>
      <c r="L509" s="3">
        <f t="shared" si="370"/>
        <v>2.604166666666667</v>
      </c>
      <c r="M509" s="9">
        <f t="shared" si="371"/>
        <v>26041.666666666668</v>
      </c>
      <c r="N509" s="25">
        <f t="shared" si="358"/>
        <v>3.4424443284238997</v>
      </c>
      <c r="O509" s="72"/>
    </row>
    <row r="510" spans="1:15" ht="15.75" thickBot="1" x14ac:dyDescent="0.3">
      <c r="A510" s="143"/>
      <c r="B510" s="65" t="s">
        <v>18</v>
      </c>
      <c r="C510" s="10">
        <f>SUM(C504:C509)</f>
        <v>2096</v>
      </c>
      <c r="D510" s="11">
        <f t="shared" si="365"/>
        <v>0</v>
      </c>
      <c r="E510" s="10">
        <f>SUM(E504:E509)</f>
        <v>0</v>
      </c>
      <c r="F510" s="11">
        <f t="shared" si="366"/>
        <v>0</v>
      </c>
      <c r="G510" s="10">
        <f>SUM(G504:G509)</f>
        <v>0</v>
      </c>
      <c r="H510" s="73">
        <f t="shared" si="367"/>
        <v>1.4790076335877862</v>
      </c>
      <c r="I510" s="10">
        <f>SUM(I504:I509)</f>
        <v>31</v>
      </c>
      <c r="J510" s="11">
        <f t="shared" si="368"/>
        <v>0.44370229007633583</v>
      </c>
      <c r="K510" s="10">
        <f>SUM(K504:K509)</f>
        <v>31</v>
      </c>
      <c r="L510" s="12">
        <f t="shared" si="370"/>
        <v>1.4790076335877862</v>
      </c>
      <c r="M510" s="15">
        <f t="shared" si="371"/>
        <v>14790.076335877862</v>
      </c>
      <c r="N510" s="13">
        <f t="shared" si="358"/>
        <v>3.6756672244238526</v>
      </c>
      <c r="O510" s="14"/>
    </row>
    <row r="511" spans="1:15" x14ac:dyDescent="0.25">
      <c r="A511" s="141" t="s">
        <v>404</v>
      </c>
      <c r="B511" s="64" t="s">
        <v>380</v>
      </c>
      <c r="C511" s="1">
        <f>96*8</f>
        <v>768</v>
      </c>
      <c r="D511" s="62">
        <f t="shared" si="365"/>
        <v>0</v>
      </c>
      <c r="E511" s="1">
        <v>0</v>
      </c>
      <c r="F511" s="2">
        <f t="shared" si="366"/>
        <v>0</v>
      </c>
      <c r="G511" s="1">
        <v>0</v>
      </c>
      <c r="H511" s="2">
        <f t="shared" si="367"/>
        <v>0.91145833333333337</v>
      </c>
      <c r="I511" s="1">
        <v>7</v>
      </c>
      <c r="J511" s="2">
        <f t="shared" si="368"/>
        <v>0.2734375</v>
      </c>
      <c r="K511" s="1">
        <f>+E511+G511+I511</f>
        <v>7</v>
      </c>
      <c r="L511" s="3">
        <f t="shared" si="370"/>
        <v>0.91145833333333337</v>
      </c>
      <c r="M511" s="9">
        <f t="shared" si="371"/>
        <v>9114.5833333333339</v>
      </c>
      <c r="N511" s="25">
        <f t="shared" si="358"/>
        <v>3.8609300911383335</v>
      </c>
      <c r="O511" s="72"/>
    </row>
    <row r="512" spans="1:15" x14ac:dyDescent="0.25">
      <c r="A512" s="141"/>
      <c r="B512" s="64" t="s">
        <v>399</v>
      </c>
      <c r="C512" s="1">
        <f>264*8</f>
        <v>2112</v>
      </c>
      <c r="D512" s="62">
        <f t="shared" si="365"/>
        <v>0</v>
      </c>
      <c r="E512" s="1">
        <v>0</v>
      </c>
      <c r="F512" s="2">
        <f t="shared" si="366"/>
        <v>0</v>
      </c>
      <c r="G512" s="1">
        <v>0</v>
      </c>
      <c r="H512" s="2">
        <f t="shared" si="367"/>
        <v>0.66287878787878785</v>
      </c>
      <c r="I512" s="1">
        <v>14</v>
      </c>
      <c r="J512" s="2">
        <f t="shared" si="368"/>
        <v>0.19886363636363635</v>
      </c>
      <c r="K512" s="1">
        <f>+E512+G512+I512</f>
        <v>14</v>
      </c>
      <c r="L512" s="3">
        <f t="shared" si="370"/>
        <v>0.66287878787878785</v>
      </c>
      <c r="M512" s="9">
        <f t="shared" si="371"/>
        <v>6628.7878787878781</v>
      </c>
      <c r="N512" s="25">
        <f t="shared" si="358"/>
        <v>3.9767741689264478</v>
      </c>
      <c r="O512" s="72"/>
    </row>
    <row r="513" spans="1:15" x14ac:dyDescent="0.25">
      <c r="A513" s="141"/>
      <c r="B513" s="64" t="s">
        <v>398</v>
      </c>
      <c r="C513" s="1">
        <f>116*8</f>
        <v>928</v>
      </c>
      <c r="D513" s="62">
        <f t="shared" si="365"/>
        <v>0</v>
      </c>
      <c r="E513" s="1">
        <v>0</v>
      </c>
      <c r="F513" s="2">
        <f t="shared" si="366"/>
        <v>0</v>
      </c>
      <c r="G513" s="1">
        <v>0</v>
      </c>
      <c r="H513" s="2">
        <f t="shared" si="367"/>
        <v>0.86206896551724133</v>
      </c>
      <c r="I513" s="1">
        <v>8</v>
      </c>
      <c r="J513" s="2">
        <f t="shared" si="368"/>
        <v>0.25862068965517238</v>
      </c>
      <c r="K513" s="1">
        <f>+E513+G513+I513</f>
        <v>8</v>
      </c>
      <c r="L513" s="3">
        <f t="shared" si="370"/>
        <v>0.86206896551724133</v>
      </c>
      <c r="M513" s="9">
        <f t="shared" si="371"/>
        <v>8620.689655172413</v>
      </c>
      <c r="N513" s="25">
        <f t="shared" si="358"/>
        <v>3.8815194699704829</v>
      </c>
      <c r="O513" s="72"/>
    </row>
    <row r="514" spans="1:15" x14ac:dyDescent="0.25">
      <c r="A514" s="141"/>
      <c r="B514" s="64" t="s">
        <v>400</v>
      </c>
      <c r="C514" s="1">
        <f>182*8</f>
        <v>1456</v>
      </c>
      <c r="D514" s="62">
        <f t="shared" si="365"/>
        <v>0</v>
      </c>
      <c r="E514" s="1">
        <v>0</v>
      </c>
      <c r="F514" s="2">
        <f t="shared" si="366"/>
        <v>0</v>
      </c>
      <c r="G514" s="1">
        <v>0</v>
      </c>
      <c r="H514" s="2">
        <f t="shared" si="367"/>
        <v>1.0302197802197801</v>
      </c>
      <c r="I514" s="1">
        <v>15</v>
      </c>
      <c r="J514" s="2">
        <f t="shared" si="368"/>
        <v>0.30906593406593402</v>
      </c>
      <c r="K514" s="1">
        <f>+E514+G514+I514</f>
        <v>15</v>
      </c>
      <c r="L514" s="3">
        <f t="shared" si="370"/>
        <v>1.0302197802197801</v>
      </c>
      <c r="M514" s="9">
        <f t="shared" si="371"/>
        <v>10302.197802197801</v>
      </c>
      <c r="N514" s="25">
        <f t="shared" si="358"/>
        <v>3.8151560117662431</v>
      </c>
      <c r="O514" s="72"/>
    </row>
    <row r="515" spans="1:15" ht="15.75" thickBot="1" x14ac:dyDescent="0.3">
      <c r="A515" s="143"/>
      <c r="B515" s="65" t="s">
        <v>18</v>
      </c>
      <c r="C515" s="10">
        <f>SUM(C511:C514)</f>
        <v>5264</v>
      </c>
      <c r="D515" s="11">
        <f>E515/C515*100</f>
        <v>0</v>
      </c>
      <c r="E515" s="10">
        <f>SUM(E511:E514)</f>
        <v>0</v>
      </c>
      <c r="F515" s="11">
        <f>+G515/C515*100</f>
        <v>0</v>
      </c>
      <c r="G515" s="10">
        <f>SUM(G511:G514)</f>
        <v>0</v>
      </c>
      <c r="H515" s="73">
        <f>+I515/C515*100</f>
        <v>0.83586626139817621</v>
      </c>
      <c r="I515" s="10">
        <f>SUM(I511:I514)</f>
        <v>44</v>
      </c>
      <c r="J515" s="2">
        <f>(1*D515)+(0.65*F515)+(0.3*H515)</f>
        <v>0.25075987841945285</v>
      </c>
      <c r="K515" s="10">
        <f>SUM(K511:K514)</f>
        <v>44</v>
      </c>
      <c r="L515" s="12">
        <f>K515/C515*100</f>
        <v>0.83586626139817621</v>
      </c>
      <c r="M515" s="15">
        <f>L515*10000</f>
        <v>8358.6626139817618</v>
      </c>
      <c r="N515" s="13">
        <f t="shared" si="358"/>
        <v>3.892866441242234</v>
      </c>
      <c r="O515" s="14"/>
    </row>
    <row r="516" spans="1:15" x14ac:dyDescent="0.25">
      <c r="A516" s="141" t="s">
        <v>405</v>
      </c>
      <c r="B516" s="64" t="s">
        <v>380</v>
      </c>
      <c r="C516" s="1">
        <f>60*8</f>
        <v>480</v>
      </c>
      <c r="D516" s="62">
        <f t="shared" ref="D516:D521" si="372">E516/C516*100</f>
        <v>0</v>
      </c>
      <c r="E516" s="1">
        <v>0</v>
      </c>
      <c r="F516" s="2">
        <f t="shared" ref="F516:F521" si="373">+G516/C516*100</f>
        <v>0</v>
      </c>
      <c r="G516" s="1">
        <v>0</v>
      </c>
      <c r="H516" s="2">
        <f t="shared" ref="H516:H521" si="374">+I516/C516*100</f>
        <v>0.83333333333333337</v>
      </c>
      <c r="I516" s="1">
        <v>4</v>
      </c>
      <c r="J516" s="2">
        <f t="shared" ref="J516:J521" si="375">(1*D516)+(0.65*F516)+(0.3*H516)</f>
        <v>0.25</v>
      </c>
      <c r="K516" s="1">
        <f>+E516+G516+I516</f>
        <v>4</v>
      </c>
      <c r="L516" s="3">
        <f t="shared" ref="L516:L521" si="376">K516/C516*100</f>
        <v>0.83333333333333337</v>
      </c>
      <c r="M516" s="9">
        <f t="shared" ref="M516:M521" si="377">L516*10000</f>
        <v>8333.3333333333339</v>
      </c>
      <c r="N516" s="25">
        <f t="shared" ref="N516:N547" si="378">(NORMSINV(1-M516/1000000))+1.5</f>
        <v>3.8939797998185104</v>
      </c>
      <c r="O516" s="72"/>
    </row>
    <row r="517" spans="1:15" x14ac:dyDescent="0.25">
      <c r="A517" s="141"/>
      <c r="B517" s="64" t="s">
        <v>350</v>
      </c>
      <c r="C517" s="1">
        <f>72*8</f>
        <v>576</v>
      </c>
      <c r="D517" s="62">
        <f t="shared" si="372"/>
        <v>0</v>
      </c>
      <c r="E517" s="1">
        <v>0</v>
      </c>
      <c r="F517" s="2">
        <f t="shared" si="373"/>
        <v>0</v>
      </c>
      <c r="G517" s="1">
        <v>0</v>
      </c>
      <c r="H517" s="2">
        <f t="shared" si="374"/>
        <v>0.52083333333333326</v>
      </c>
      <c r="I517" s="1">
        <v>3</v>
      </c>
      <c r="J517" s="2">
        <f t="shared" si="375"/>
        <v>0.15624999999999997</v>
      </c>
      <c r="K517" s="1">
        <f>+E517+G517+I517</f>
        <v>3</v>
      </c>
      <c r="L517" s="3">
        <f t="shared" si="376"/>
        <v>0.52083333333333326</v>
      </c>
      <c r="M517" s="9">
        <f t="shared" si="377"/>
        <v>5208.333333333333</v>
      </c>
      <c r="N517" s="25">
        <f t="shared" si="378"/>
        <v>4.0616819349340219</v>
      </c>
      <c r="O517" s="72"/>
    </row>
    <row r="518" spans="1:15" x14ac:dyDescent="0.25">
      <c r="A518" s="141"/>
      <c r="B518" s="64" t="s">
        <v>399</v>
      </c>
      <c r="C518" s="1">
        <f>28*8</f>
        <v>224</v>
      </c>
      <c r="D518" s="62">
        <f t="shared" si="372"/>
        <v>0</v>
      </c>
      <c r="E518" s="1">
        <v>0</v>
      </c>
      <c r="F518" s="2">
        <f t="shared" si="373"/>
        <v>0</v>
      </c>
      <c r="G518" s="1">
        <v>0</v>
      </c>
      <c r="H518" s="2">
        <f t="shared" si="374"/>
        <v>1.3392857142857142</v>
      </c>
      <c r="I518" s="1">
        <v>3</v>
      </c>
      <c r="J518" s="2">
        <f t="shared" si="375"/>
        <v>0.40178571428571425</v>
      </c>
      <c r="K518" s="1">
        <f>+E518+G518+I518</f>
        <v>3</v>
      </c>
      <c r="L518" s="3">
        <f t="shared" si="376"/>
        <v>1.3392857142857142</v>
      </c>
      <c r="M518" s="9">
        <f t="shared" si="377"/>
        <v>13392.857142857141</v>
      </c>
      <c r="N518" s="25">
        <f t="shared" si="378"/>
        <v>3.7146264602144718</v>
      </c>
      <c r="O518" s="72"/>
    </row>
    <row r="519" spans="1:15" x14ac:dyDescent="0.25">
      <c r="A519" s="141"/>
      <c r="B519" s="64" t="s">
        <v>398</v>
      </c>
      <c r="C519" s="1">
        <f>103*8</f>
        <v>824</v>
      </c>
      <c r="D519" s="62">
        <f t="shared" si="372"/>
        <v>0</v>
      </c>
      <c r="E519" s="1">
        <v>0</v>
      </c>
      <c r="F519" s="2">
        <f t="shared" si="373"/>
        <v>0</v>
      </c>
      <c r="G519" s="1">
        <v>0</v>
      </c>
      <c r="H519" s="2">
        <f t="shared" si="374"/>
        <v>0.84951456310679607</v>
      </c>
      <c r="I519" s="1">
        <v>7</v>
      </c>
      <c r="J519" s="2">
        <f t="shared" si="375"/>
        <v>0.25485436893203883</v>
      </c>
      <c r="K519" s="1">
        <f>+E519+G519+I519</f>
        <v>7</v>
      </c>
      <c r="L519" s="3">
        <f t="shared" si="376"/>
        <v>0.84951456310679607</v>
      </c>
      <c r="M519" s="9">
        <f t="shared" si="377"/>
        <v>8495.1456310679605</v>
      </c>
      <c r="N519" s="25">
        <f t="shared" si="378"/>
        <v>3.8869177655022593</v>
      </c>
      <c r="O519" s="72"/>
    </row>
    <row r="520" spans="1:15" hidden="1" x14ac:dyDescent="0.25">
      <c r="A520" s="141"/>
      <c r="B520" s="64" t="s">
        <v>400</v>
      </c>
      <c r="C520" s="1">
        <f>101*8</f>
        <v>808</v>
      </c>
      <c r="D520" s="62">
        <f t="shared" si="372"/>
        <v>0</v>
      </c>
      <c r="E520" s="1">
        <v>0</v>
      </c>
      <c r="F520" s="2">
        <f t="shared" si="373"/>
        <v>0</v>
      </c>
      <c r="G520" s="1">
        <v>0</v>
      </c>
      <c r="H520" s="2">
        <f t="shared" si="374"/>
        <v>0.61881188118811881</v>
      </c>
      <c r="I520" s="1">
        <v>5</v>
      </c>
      <c r="J520" s="2">
        <f t="shared" si="375"/>
        <v>0.18564356435643564</v>
      </c>
      <c r="K520" s="1">
        <f>+E520+G520+I520</f>
        <v>5</v>
      </c>
      <c r="L520" s="3">
        <f t="shared" si="376"/>
        <v>0.61881188118811881</v>
      </c>
      <c r="M520" s="9">
        <f t="shared" si="377"/>
        <v>6188.1188118811879</v>
      </c>
      <c r="N520" s="25">
        <f t="shared" si="378"/>
        <v>4.0012311344547573</v>
      </c>
      <c r="O520" s="72"/>
    </row>
    <row r="521" spans="1:15" ht="15.75" hidden="1" thickBot="1" x14ac:dyDescent="0.3">
      <c r="A521" s="143"/>
      <c r="B521" s="65" t="s">
        <v>18</v>
      </c>
      <c r="C521" s="10">
        <f>SUM(C516:C520)</f>
        <v>2912</v>
      </c>
      <c r="D521" s="11">
        <f t="shared" si="372"/>
        <v>0</v>
      </c>
      <c r="E521" s="10">
        <f>SUM(E516:E520)</f>
        <v>0</v>
      </c>
      <c r="F521" s="11">
        <f t="shared" si="373"/>
        <v>0</v>
      </c>
      <c r="G521" s="10">
        <f>SUM(G516:G520)</f>
        <v>0</v>
      </c>
      <c r="H521" s="73">
        <f t="shared" si="374"/>
        <v>0.75549450549450547</v>
      </c>
      <c r="I521" s="10">
        <f>SUM(I516:I520)</f>
        <v>22</v>
      </c>
      <c r="J521" s="11">
        <f t="shared" si="375"/>
        <v>0.22664835164835162</v>
      </c>
      <c r="K521" s="10">
        <f>SUM(K516:K520)</f>
        <v>22</v>
      </c>
      <c r="L521" s="12">
        <f t="shared" si="376"/>
        <v>0.75549450549450547</v>
      </c>
      <c r="M521" s="15">
        <f t="shared" si="377"/>
        <v>7554.9450549450548</v>
      </c>
      <c r="N521" s="13">
        <f t="shared" si="378"/>
        <v>3.9297344212439267</v>
      </c>
      <c r="O521" s="14"/>
    </row>
    <row r="522" spans="1:15" hidden="1" x14ac:dyDescent="0.25">
      <c r="A522" s="141" t="s">
        <v>407</v>
      </c>
      <c r="B522" s="64" t="s">
        <v>380</v>
      </c>
      <c r="C522" s="1">
        <f>15*8</f>
        <v>120</v>
      </c>
      <c r="D522" s="62">
        <f t="shared" ref="D522:D528" si="379">E522/C522*100</f>
        <v>0</v>
      </c>
      <c r="E522" s="1">
        <v>0</v>
      </c>
      <c r="F522" s="2">
        <f t="shared" ref="F522:F528" si="380">+G522/C522*100</f>
        <v>0</v>
      </c>
      <c r="G522" s="1">
        <v>0</v>
      </c>
      <c r="H522" s="2">
        <f t="shared" ref="H522:H528" si="381">+I522/C522*100</f>
        <v>0.83333333333333337</v>
      </c>
      <c r="I522" s="1">
        <v>1</v>
      </c>
      <c r="J522" s="2">
        <f t="shared" ref="J522:J528" si="382">(1*D522)+(0.65*F522)+(0.3*H522)</f>
        <v>0.25</v>
      </c>
      <c r="K522" s="1">
        <f t="shared" ref="K522:K527" si="383">+E522+G522+I522</f>
        <v>1</v>
      </c>
      <c r="L522" s="3">
        <f t="shared" ref="L522:L528" si="384">K522/C522*100</f>
        <v>0.83333333333333337</v>
      </c>
      <c r="M522" s="9">
        <f t="shared" ref="M522:M528" si="385">L522*10000</f>
        <v>8333.3333333333339</v>
      </c>
      <c r="N522" s="25">
        <f t="shared" si="378"/>
        <v>3.8939797998185104</v>
      </c>
      <c r="O522" s="72"/>
    </row>
    <row r="523" spans="1:15" hidden="1" x14ac:dyDescent="0.25">
      <c r="A523" s="141"/>
      <c r="B523" s="64" t="s">
        <v>350</v>
      </c>
      <c r="C523" s="1">
        <f>58*8</f>
        <v>464</v>
      </c>
      <c r="D523" s="62">
        <f t="shared" si="379"/>
        <v>0</v>
      </c>
      <c r="E523" s="1">
        <v>0</v>
      </c>
      <c r="F523" s="2">
        <f t="shared" si="380"/>
        <v>0</v>
      </c>
      <c r="G523" s="1">
        <v>0</v>
      </c>
      <c r="H523" s="2">
        <f t="shared" si="381"/>
        <v>1.0775862068965518</v>
      </c>
      <c r="I523" s="1">
        <v>5</v>
      </c>
      <c r="J523" s="2">
        <f t="shared" si="382"/>
        <v>0.32327586206896552</v>
      </c>
      <c r="K523" s="1">
        <f t="shared" si="383"/>
        <v>5</v>
      </c>
      <c r="L523" s="3">
        <f t="shared" si="384"/>
        <v>1.0775862068965518</v>
      </c>
      <c r="M523" s="9">
        <f t="shared" si="385"/>
        <v>10775.862068965518</v>
      </c>
      <c r="N523" s="25">
        <f t="shared" si="378"/>
        <v>3.7981768778867377</v>
      </c>
      <c r="O523" s="72"/>
    </row>
    <row r="524" spans="1:15" hidden="1" x14ac:dyDescent="0.25">
      <c r="A524" s="141"/>
      <c r="B524" s="64" t="s">
        <v>408</v>
      </c>
      <c r="C524" s="1">
        <f>24*8</f>
        <v>192</v>
      </c>
      <c r="D524" s="62">
        <f t="shared" si="379"/>
        <v>0</v>
      </c>
      <c r="E524" s="1">
        <v>0</v>
      </c>
      <c r="F524" s="2">
        <f t="shared" si="380"/>
        <v>0</v>
      </c>
      <c r="G524" s="1">
        <v>0</v>
      </c>
      <c r="H524" s="2">
        <f t="shared" si="381"/>
        <v>1.0416666666666665</v>
      </c>
      <c r="I524" s="1">
        <v>2</v>
      </c>
      <c r="J524" s="2">
        <f t="shared" si="382"/>
        <v>0.31249999999999994</v>
      </c>
      <c r="K524" s="1">
        <f t="shared" si="383"/>
        <v>2</v>
      </c>
      <c r="L524" s="3">
        <f t="shared" si="384"/>
        <v>1.0416666666666665</v>
      </c>
      <c r="M524" s="9">
        <f t="shared" si="385"/>
        <v>10416.666666666666</v>
      </c>
      <c r="N524" s="25">
        <f t="shared" si="378"/>
        <v>3.8109913382574203</v>
      </c>
      <c r="O524" s="72"/>
    </row>
    <row r="525" spans="1:15" hidden="1" x14ac:dyDescent="0.25">
      <c r="A525" s="141"/>
      <c r="B525" s="64" t="s">
        <v>398</v>
      </c>
      <c r="C525" s="1">
        <f>68*8</f>
        <v>544</v>
      </c>
      <c r="D525" s="62">
        <f t="shared" si="379"/>
        <v>0</v>
      </c>
      <c r="E525" s="1">
        <v>0</v>
      </c>
      <c r="F525" s="2">
        <f t="shared" si="380"/>
        <v>0</v>
      </c>
      <c r="G525" s="1">
        <v>0</v>
      </c>
      <c r="H525" s="2">
        <f t="shared" si="381"/>
        <v>0.55147058823529416</v>
      </c>
      <c r="I525" s="1">
        <v>3</v>
      </c>
      <c r="J525" s="2">
        <f t="shared" si="382"/>
        <v>0.16544117647058823</v>
      </c>
      <c r="K525" s="1">
        <f t="shared" si="383"/>
        <v>3</v>
      </c>
      <c r="L525" s="3">
        <f t="shared" si="384"/>
        <v>0.55147058823529416</v>
      </c>
      <c r="M525" s="9">
        <f t="shared" si="385"/>
        <v>5514.7058823529414</v>
      </c>
      <c r="N525" s="25">
        <f t="shared" si="378"/>
        <v>4.0417655833288215</v>
      </c>
      <c r="O525" s="72"/>
    </row>
    <row r="526" spans="1:15" hidden="1" x14ac:dyDescent="0.25">
      <c r="A526" s="141"/>
      <c r="B526" s="64" t="s">
        <v>400</v>
      </c>
      <c r="C526" s="1">
        <f>46*8</f>
        <v>368</v>
      </c>
      <c r="D526" s="62">
        <f>E526/C526*100</f>
        <v>0</v>
      </c>
      <c r="E526" s="1">
        <v>0</v>
      </c>
      <c r="F526" s="2">
        <f>+G526/C526*100</f>
        <v>0</v>
      </c>
      <c r="G526" s="1">
        <v>0</v>
      </c>
      <c r="H526" s="2">
        <f>+I526/C526*100</f>
        <v>1.0869565217391304</v>
      </c>
      <c r="I526" s="1">
        <v>4</v>
      </c>
      <c r="J526" s="2">
        <f>(1*D526)+(0.65*F526)+(0.3*H526)</f>
        <v>0.32608695652173908</v>
      </c>
      <c r="K526" s="1">
        <f>+E526+G526+I526</f>
        <v>4</v>
      </c>
      <c r="L526" s="3">
        <f>K526/C526*100</f>
        <v>1.0869565217391304</v>
      </c>
      <c r="M526" s="9">
        <f>L526*10000</f>
        <v>10869.565217391304</v>
      </c>
      <c r="N526" s="25">
        <f t="shared" si="378"/>
        <v>3.7948952092430948</v>
      </c>
      <c r="O526" s="72"/>
    </row>
    <row r="527" spans="1:15" hidden="1" x14ac:dyDescent="0.25">
      <c r="A527" s="141"/>
      <c r="B527" s="64" t="s">
        <v>394</v>
      </c>
      <c r="C527" s="1">
        <f>34*8</f>
        <v>272</v>
      </c>
      <c r="D527" s="62">
        <f t="shared" si="379"/>
        <v>0</v>
      </c>
      <c r="E527" s="1">
        <v>0</v>
      </c>
      <c r="F527" s="2">
        <f t="shared" si="380"/>
        <v>0</v>
      </c>
      <c r="G527" s="1">
        <v>0</v>
      </c>
      <c r="H527" s="2">
        <f t="shared" si="381"/>
        <v>0.73529411764705876</v>
      </c>
      <c r="I527" s="1">
        <v>2</v>
      </c>
      <c r="J527" s="2">
        <f t="shared" si="382"/>
        <v>0.22058823529411761</v>
      </c>
      <c r="K527" s="1">
        <f t="shared" si="383"/>
        <v>2</v>
      </c>
      <c r="L527" s="3">
        <f t="shared" si="384"/>
        <v>0.73529411764705876</v>
      </c>
      <c r="M527" s="9">
        <f t="shared" si="385"/>
        <v>7352.9411764705874</v>
      </c>
      <c r="N527" s="25">
        <f t="shared" si="378"/>
        <v>3.9395422638528821</v>
      </c>
      <c r="O527" s="72"/>
    </row>
    <row r="528" spans="1:15" ht="15.75" hidden="1" thickBot="1" x14ac:dyDescent="0.3">
      <c r="A528" s="143"/>
      <c r="B528" s="65" t="s">
        <v>18</v>
      </c>
      <c r="C528" s="10">
        <f>SUM(C522:C527)</f>
        <v>1960</v>
      </c>
      <c r="D528" s="11">
        <f t="shared" si="379"/>
        <v>0</v>
      </c>
      <c r="E528" s="10">
        <f>SUM(E522:E527)</f>
        <v>0</v>
      </c>
      <c r="F528" s="11">
        <f t="shared" si="380"/>
        <v>0</v>
      </c>
      <c r="G528" s="10">
        <f>SUM(G522:G527)</f>
        <v>0</v>
      </c>
      <c r="H528" s="73">
        <f t="shared" si="381"/>
        <v>0.86734693877551017</v>
      </c>
      <c r="I528" s="10">
        <f>SUM(I522:I527)</f>
        <v>17</v>
      </c>
      <c r="J528" s="11">
        <f t="shared" si="382"/>
        <v>0.26020408163265302</v>
      </c>
      <c r="K528" s="10">
        <f>SUM(K522:K527)</f>
        <v>17</v>
      </c>
      <c r="L528" s="12">
        <f t="shared" si="384"/>
        <v>0.86734693877551017</v>
      </c>
      <c r="M528" s="15">
        <f t="shared" si="385"/>
        <v>8673.4693877551017</v>
      </c>
      <c r="N528" s="13">
        <f t="shared" si="378"/>
        <v>3.8792705507867593</v>
      </c>
      <c r="O528" s="14"/>
    </row>
    <row r="529" spans="1:15" hidden="1" x14ac:dyDescent="0.25">
      <c r="A529" s="141" t="s">
        <v>412</v>
      </c>
      <c r="B529" s="64" t="s">
        <v>380</v>
      </c>
      <c r="C529" s="1">
        <f>12*8</f>
        <v>96</v>
      </c>
      <c r="D529" s="62">
        <f t="shared" ref="D529:D534" si="386">E529/C529*100</f>
        <v>0</v>
      </c>
      <c r="E529" s="1">
        <v>0</v>
      </c>
      <c r="F529" s="2">
        <f t="shared" ref="F529:F534" si="387">+G529/C529*100</f>
        <v>0</v>
      </c>
      <c r="G529" s="1">
        <v>0</v>
      </c>
      <c r="H529" s="2">
        <f t="shared" ref="H529:H534" si="388">+I529/C529*100</f>
        <v>0</v>
      </c>
      <c r="I529" s="1">
        <v>0</v>
      </c>
      <c r="J529" s="2">
        <f t="shared" ref="J529:J534" si="389">(1*D529)+(0.65*F529)+(0.3*H529)</f>
        <v>0</v>
      </c>
      <c r="K529" s="1">
        <f>+E529+G529+I529</f>
        <v>0</v>
      </c>
      <c r="L529" s="3">
        <f t="shared" ref="L529:L534" si="390">K529/C529*100</f>
        <v>0</v>
      </c>
      <c r="M529" s="9">
        <f t="shared" ref="M529:M534" si="391">L529*10000</f>
        <v>0</v>
      </c>
      <c r="N529" s="25" t="e">
        <f t="shared" si="378"/>
        <v>#NUM!</v>
      </c>
      <c r="O529" s="72"/>
    </row>
    <row r="530" spans="1:15" hidden="1" x14ac:dyDescent="0.25">
      <c r="A530" s="141"/>
      <c r="B530" s="64" t="s">
        <v>350</v>
      </c>
      <c r="C530" s="1">
        <f>59*8</f>
        <v>472</v>
      </c>
      <c r="D530" s="62">
        <f t="shared" si="386"/>
        <v>0</v>
      </c>
      <c r="E530" s="1">
        <v>0</v>
      </c>
      <c r="F530" s="2">
        <f t="shared" si="387"/>
        <v>0</v>
      </c>
      <c r="G530" s="1">
        <v>0</v>
      </c>
      <c r="H530" s="2">
        <f t="shared" si="388"/>
        <v>1.0593220338983049</v>
      </c>
      <c r="I530" s="1">
        <v>5</v>
      </c>
      <c r="J530" s="2">
        <f t="shared" si="389"/>
        <v>0.31779661016949146</v>
      </c>
      <c r="K530" s="1">
        <f>+E530+G530+I530</f>
        <v>5</v>
      </c>
      <c r="L530" s="3">
        <f t="shared" si="390"/>
        <v>1.0593220338983049</v>
      </c>
      <c r="M530" s="9">
        <f t="shared" si="391"/>
        <v>10593.22033898305</v>
      </c>
      <c r="N530" s="25">
        <f t="shared" si="378"/>
        <v>3.8046454077696783</v>
      </c>
      <c r="O530" s="72"/>
    </row>
    <row r="531" spans="1:15" ht="30" hidden="1" x14ac:dyDescent="0.25">
      <c r="A531" s="141"/>
      <c r="B531" s="64" t="s">
        <v>414</v>
      </c>
      <c r="C531" s="1">
        <f>31*8</f>
        <v>248</v>
      </c>
      <c r="D531" s="62">
        <f t="shared" si="386"/>
        <v>0.80645161290322576</v>
      </c>
      <c r="E531" s="1">
        <v>2</v>
      </c>
      <c r="F531" s="2">
        <f t="shared" si="387"/>
        <v>0</v>
      </c>
      <c r="G531" s="1">
        <v>0</v>
      </c>
      <c r="H531" s="2">
        <f t="shared" si="388"/>
        <v>1.6129032258064515</v>
      </c>
      <c r="I531" s="1">
        <v>4</v>
      </c>
      <c r="J531" s="2">
        <f t="shared" si="389"/>
        <v>1.2903225806451613</v>
      </c>
      <c r="K531" s="1">
        <f>+E531+G531+I531</f>
        <v>6</v>
      </c>
      <c r="L531" s="3">
        <f t="shared" si="390"/>
        <v>2.4193548387096775</v>
      </c>
      <c r="M531" s="9">
        <f t="shared" si="391"/>
        <v>24193.548387096776</v>
      </c>
      <c r="N531" s="25">
        <f t="shared" si="378"/>
        <v>3.4739529178022819</v>
      </c>
      <c r="O531" s="72" t="s">
        <v>415</v>
      </c>
    </row>
    <row r="532" spans="1:15" hidden="1" x14ac:dyDescent="0.25">
      <c r="A532" s="141"/>
      <c r="B532" s="64" t="s">
        <v>398</v>
      </c>
      <c r="C532" s="1">
        <f>79*8</f>
        <v>632</v>
      </c>
      <c r="D532" s="62">
        <f t="shared" si="386"/>
        <v>0</v>
      </c>
      <c r="E532" s="1">
        <v>0</v>
      </c>
      <c r="F532" s="2">
        <f t="shared" si="387"/>
        <v>0</v>
      </c>
      <c r="G532" s="1">
        <v>0</v>
      </c>
      <c r="H532" s="2">
        <f t="shared" si="388"/>
        <v>0.4746835443037975</v>
      </c>
      <c r="I532" s="1">
        <v>3</v>
      </c>
      <c r="J532" s="2">
        <f t="shared" si="389"/>
        <v>0.14240506329113925</v>
      </c>
      <c r="K532" s="1">
        <f>+E532+G532+I532</f>
        <v>3</v>
      </c>
      <c r="L532" s="3">
        <f t="shared" si="390"/>
        <v>0.4746835443037975</v>
      </c>
      <c r="M532" s="9">
        <f t="shared" si="391"/>
        <v>4746.835443037975</v>
      </c>
      <c r="N532" s="25">
        <f t="shared" si="378"/>
        <v>4.0937455879647064</v>
      </c>
      <c r="O532" s="72"/>
    </row>
    <row r="533" spans="1:15" hidden="1" x14ac:dyDescent="0.25">
      <c r="A533" s="141"/>
      <c r="B533" s="64" t="s">
        <v>394</v>
      </c>
      <c r="C533" s="1">
        <f>91*8</f>
        <v>728</v>
      </c>
      <c r="D533" s="62">
        <f t="shared" si="386"/>
        <v>0</v>
      </c>
      <c r="E533" s="1">
        <v>0</v>
      </c>
      <c r="F533" s="2">
        <f t="shared" si="387"/>
        <v>0</v>
      </c>
      <c r="G533" s="1">
        <v>0</v>
      </c>
      <c r="H533" s="2">
        <f t="shared" si="388"/>
        <v>0.82417582417582425</v>
      </c>
      <c r="I533" s="1">
        <v>6</v>
      </c>
      <c r="J533" s="2">
        <f t="shared" si="389"/>
        <v>0.24725274725274726</v>
      </c>
      <c r="K533" s="1">
        <f>+E533+G533+I533</f>
        <v>6</v>
      </c>
      <c r="L533" s="3">
        <f t="shared" si="390"/>
        <v>0.82417582417582425</v>
      </c>
      <c r="M533" s="9">
        <f t="shared" si="391"/>
        <v>8241.7582417582416</v>
      </c>
      <c r="N533" s="25">
        <f t="shared" si="378"/>
        <v>3.8980299705146422</v>
      </c>
      <c r="O533" s="72"/>
    </row>
    <row r="534" spans="1:15" ht="15.75" hidden="1" thickBot="1" x14ac:dyDescent="0.3">
      <c r="A534" s="143"/>
      <c r="B534" s="65" t="s">
        <v>18</v>
      </c>
      <c r="C534" s="10">
        <f>SUM(C529:C533)</f>
        <v>2176</v>
      </c>
      <c r="D534" s="11">
        <f t="shared" si="386"/>
        <v>9.1911764705882346E-2</v>
      </c>
      <c r="E534" s="10">
        <f>SUM(E529:E533)</f>
        <v>2</v>
      </c>
      <c r="F534" s="11">
        <f t="shared" si="387"/>
        <v>0</v>
      </c>
      <c r="G534" s="10">
        <f>SUM(G529:G533)</f>
        <v>0</v>
      </c>
      <c r="H534" s="73">
        <f t="shared" si="388"/>
        <v>0.82720588235294124</v>
      </c>
      <c r="I534" s="10">
        <f>SUM(I529:I533)</f>
        <v>18</v>
      </c>
      <c r="J534" s="11">
        <f t="shared" si="389"/>
        <v>0.34007352941176472</v>
      </c>
      <c r="K534" s="10">
        <f>SUM(K529:K533)</f>
        <v>20</v>
      </c>
      <c r="L534" s="12">
        <f t="shared" si="390"/>
        <v>0.91911764705882359</v>
      </c>
      <c r="M534" s="15">
        <f t="shared" si="391"/>
        <v>9191.176470588236</v>
      </c>
      <c r="N534" s="13">
        <f t="shared" si="378"/>
        <v>3.8578250710483406</v>
      </c>
      <c r="O534" s="14"/>
    </row>
    <row r="535" spans="1:15" hidden="1" x14ac:dyDescent="0.25">
      <c r="A535" s="141" t="s">
        <v>416</v>
      </c>
      <c r="B535" s="64" t="s">
        <v>414</v>
      </c>
      <c r="C535" s="1">
        <f>65*8</f>
        <v>520</v>
      </c>
      <c r="D535" s="62">
        <f>E535/C535*100</f>
        <v>0</v>
      </c>
      <c r="E535" s="1">
        <v>0</v>
      </c>
      <c r="F535" s="2">
        <f>+G535/C535*100</f>
        <v>0</v>
      </c>
      <c r="G535" s="1">
        <v>0</v>
      </c>
      <c r="H535" s="2">
        <f>+I535/C535*100</f>
        <v>0.57692307692307698</v>
      </c>
      <c r="I535" s="1">
        <v>3</v>
      </c>
      <c r="J535" s="2">
        <f>(1*D535)+(0.65*F535)+(0.3*H535)</f>
        <v>0.1730769230769231</v>
      </c>
      <c r="K535" s="1">
        <f>+E535+G535+I535</f>
        <v>3</v>
      </c>
      <c r="L535" s="3">
        <f>K535/C535*100</f>
        <v>0.57692307692307698</v>
      </c>
      <c r="M535" s="9">
        <f>L535*10000</f>
        <v>5769.2307692307695</v>
      </c>
      <c r="N535" s="25">
        <f t="shared" si="378"/>
        <v>4.025953917260936</v>
      </c>
      <c r="O535" s="72"/>
    </row>
    <row r="536" spans="1:15" hidden="1" x14ac:dyDescent="0.25">
      <c r="A536" s="141"/>
      <c r="B536" s="64" t="s">
        <v>398</v>
      </c>
      <c r="C536" s="1">
        <f>86*8</f>
        <v>688</v>
      </c>
      <c r="D536" s="62">
        <f>E536/C536*100</f>
        <v>0</v>
      </c>
      <c r="E536" s="1">
        <v>0</v>
      </c>
      <c r="F536" s="2">
        <f>+G536/C536*100</f>
        <v>0</v>
      </c>
      <c r="G536" s="1">
        <v>0</v>
      </c>
      <c r="H536" s="2">
        <f>+I536/C536*100</f>
        <v>0.72674418604651159</v>
      </c>
      <c r="I536" s="1">
        <v>5</v>
      </c>
      <c r="J536" s="2">
        <f>(1*D536)+(0.65*F536)+(0.3*H536)</f>
        <v>0.21802325581395346</v>
      </c>
      <c r="K536" s="1">
        <f>+E536+G536+I536</f>
        <v>5</v>
      </c>
      <c r="L536" s="3">
        <f>K536/C536*100</f>
        <v>0.72674418604651159</v>
      </c>
      <c r="M536" s="9">
        <f>L536*10000</f>
        <v>7267.4418604651155</v>
      </c>
      <c r="N536" s="25">
        <f t="shared" si="378"/>
        <v>3.9437651735176003</v>
      </c>
      <c r="O536" s="72"/>
    </row>
    <row r="537" spans="1:15" hidden="1" x14ac:dyDescent="0.25">
      <c r="A537" s="141"/>
      <c r="B537" s="64" t="s">
        <v>394</v>
      </c>
      <c r="C537" s="1">
        <f>90*8</f>
        <v>720</v>
      </c>
      <c r="D537" s="62">
        <f>E537/C537*100</f>
        <v>0</v>
      </c>
      <c r="E537" s="1">
        <v>0</v>
      </c>
      <c r="F537" s="2">
        <f>+G537/C537*100</f>
        <v>0</v>
      </c>
      <c r="G537" s="1">
        <v>0</v>
      </c>
      <c r="H537" s="2">
        <f>+I537/C537*100</f>
        <v>0.55555555555555558</v>
      </c>
      <c r="I537" s="1">
        <v>4</v>
      </c>
      <c r="J537" s="2">
        <f>(1*D537)+(0.65*F537)+(0.3*H537)</f>
        <v>0.16666666666666666</v>
      </c>
      <c r="K537" s="1">
        <f>+E537+G537+I537</f>
        <v>4</v>
      </c>
      <c r="L537" s="3">
        <f>K537/C537*100</f>
        <v>0.55555555555555558</v>
      </c>
      <c r="M537" s="9">
        <f>L537*10000</f>
        <v>5555.5555555555557</v>
      </c>
      <c r="N537" s="25">
        <f t="shared" si="378"/>
        <v>4.0391848136513131</v>
      </c>
      <c r="O537" s="72"/>
    </row>
    <row r="538" spans="1:15" ht="15.75" hidden="1" thickBot="1" x14ac:dyDescent="0.3">
      <c r="A538" s="143"/>
      <c r="B538" s="65" t="s">
        <v>18</v>
      </c>
      <c r="C538" s="10">
        <f>SUM(C535:C537)</f>
        <v>1928</v>
      </c>
      <c r="D538" s="11">
        <f>E538/C538*100</f>
        <v>0</v>
      </c>
      <c r="E538" s="10">
        <f>SUM(E535:E537)</f>
        <v>0</v>
      </c>
      <c r="F538" s="11">
        <f>+G538/C538*100</f>
        <v>0</v>
      </c>
      <c r="G538" s="10">
        <f>SUM(G535:G537)</f>
        <v>0</v>
      </c>
      <c r="H538" s="73">
        <f>+I538/C538*100</f>
        <v>0.62240663900414939</v>
      </c>
      <c r="I538" s="10">
        <f>SUM(I535:I537)</f>
        <v>12</v>
      </c>
      <c r="J538" s="11">
        <f>(1*D538)+(0.65*F538)+(0.3*H538)</f>
        <v>0.18672199170124482</v>
      </c>
      <c r="K538" s="10">
        <f>SUM(K535:K537)</f>
        <v>12</v>
      </c>
      <c r="L538" s="12">
        <f>K538/C538*100</f>
        <v>0.62240663900414939</v>
      </c>
      <c r="M538" s="15">
        <f>L538*10000</f>
        <v>6224.0663900414938</v>
      </c>
      <c r="N538" s="13">
        <f t="shared" si="378"/>
        <v>3.9991792532079731</v>
      </c>
      <c r="O538" s="14"/>
    </row>
    <row r="539" spans="1:15" x14ac:dyDescent="0.25">
      <c r="A539" s="141" t="s">
        <v>417</v>
      </c>
      <c r="B539" s="64" t="s">
        <v>414</v>
      </c>
      <c r="C539" s="1">
        <f>34*8</f>
        <v>272</v>
      </c>
      <c r="D539" s="62">
        <f t="shared" ref="D539:D544" si="392">E539/C539*100</f>
        <v>0</v>
      </c>
      <c r="E539" s="1">
        <v>0</v>
      </c>
      <c r="F539" s="2">
        <f t="shared" ref="F539:F544" si="393">+G539/C539*100</f>
        <v>0</v>
      </c>
      <c r="G539" s="1">
        <v>0</v>
      </c>
      <c r="H539" s="2">
        <f t="shared" ref="H539:H544" si="394">+I539/C539*100</f>
        <v>1.1029411764705883</v>
      </c>
      <c r="I539" s="1">
        <v>3</v>
      </c>
      <c r="J539" s="2">
        <f t="shared" ref="J539:J544" si="395">(1*D539)+(0.65*F539)+(0.3*H539)</f>
        <v>0.33088235294117646</v>
      </c>
      <c r="K539" s="1">
        <f>+E539+G539+I539</f>
        <v>3</v>
      </c>
      <c r="L539" s="3">
        <f t="shared" ref="L539:L544" si="396">K539/C539*100</f>
        <v>1.1029411764705883</v>
      </c>
      <c r="M539" s="9">
        <f t="shared" ref="M539:M544" si="397">L539*10000</f>
        <v>11029.411764705883</v>
      </c>
      <c r="N539" s="25">
        <f t="shared" si="378"/>
        <v>3.7893534662194091</v>
      </c>
      <c r="O539" s="72"/>
    </row>
    <row r="540" spans="1:15" x14ac:dyDescent="0.25">
      <c r="A540" s="141"/>
      <c r="B540" s="64" t="s">
        <v>418</v>
      </c>
      <c r="C540" s="1">
        <v>352</v>
      </c>
      <c r="D540" s="62">
        <f>E540/C540*100</f>
        <v>0</v>
      </c>
      <c r="E540" s="1">
        <v>0</v>
      </c>
      <c r="F540" s="2">
        <f>+G540/C540*100</f>
        <v>0</v>
      </c>
      <c r="G540" s="1">
        <v>0</v>
      </c>
      <c r="H540" s="2">
        <f>+I540/C540*100</f>
        <v>0.85227272727272718</v>
      </c>
      <c r="I540" s="1">
        <v>3</v>
      </c>
      <c r="J540" s="2">
        <f>(1*D540)+(0.65*F540)+(0.3*H540)</f>
        <v>0.25568181818181812</v>
      </c>
      <c r="K540" s="1">
        <f>+E540+G540+I540</f>
        <v>3</v>
      </c>
      <c r="L540" s="3">
        <f>K540/C540*100</f>
        <v>0.85227272727272718</v>
      </c>
      <c r="M540" s="9">
        <f>L540*10000</f>
        <v>8522.7272727272721</v>
      </c>
      <c r="N540" s="25">
        <f t="shared" si="378"/>
        <v>3.8857258052744474</v>
      </c>
      <c r="O540" s="72"/>
    </row>
    <row r="541" spans="1:15" x14ac:dyDescent="0.25">
      <c r="A541" s="141"/>
      <c r="B541" s="64" t="s">
        <v>398</v>
      </c>
      <c r="C541" s="1">
        <v>704</v>
      </c>
      <c r="D541" s="62">
        <f t="shared" si="392"/>
        <v>0</v>
      </c>
      <c r="E541" s="1">
        <v>0</v>
      </c>
      <c r="F541" s="2">
        <f t="shared" si="393"/>
        <v>0</v>
      </c>
      <c r="G541" s="1">
        <v>0</v>
      </c>
      <c r="H541" s="2">
        <f t="shared" si="394"/>
        <v>0.56818181818181823</v>
      </c>
      <c r="I541" s="1">
        <v>4</v>
      </c>
      <c r="J541" s="2">
        <f t="shared" si="395"/>
        <v>0.17045454545454547</v>
      </c>
      <c r="K541" s="1">
        <f>+E541+G541+I541</f>
        <v>4</v>
      </c>
      <c r="L541" s="3">
        <f t="shared" si="396"/>
        <v>0.56818181818181823</v>
      </c>
      <c r="M541" s="9">
        <f t="shared" si="397"/>
        <v>5681.818181818182</v>
      </c>
      <c r="N541" s="25">
        <f t="shared" si="378"/>
        <v>4.031313090899447</v>
      </c>
      <c r="O541" s="72"/>
    </row>
    <row r="542" spans="1:15" x14ac:dyDescent="0.25">
      <c r="A542" s="141"/>
      <c r="B542" s="64" t="s">
        <v>394</v>
      </c>
      <c r="C542" s="1">
        <v>768</v>
      </c>
      <c r="D542" s="62">
        <f t="shared" si="392"/>
        <v>0</v>
      </c>
      <c r="E542" s="1">
        <v>0</v>
      </c>
      <c r="F542" s="2">
        <f t="shared" si="393"/>
        <v>0</v>
      </c>
      <c r="G542" s="1">
        <v>0</v>
      </c>
      <c r="H542" s="2">
        <f t="shared" si="394"/>
        <v>0.52083333333333326</v>
      </c>
      <c r="I542" s="1">
        <v>4</v>
      </c>
      <c r="J542" s="2">
        <f t="shared" si="395"/>
        <v>0.15624999999999997</v>
      </c>
      <c r="K542" s="1">
        <f>+E542+G542+I542</f>
        <v>4</v>
      </c>
      <c r="L542" s="3">
        <f t="shared" si="396"/>
        <v>0.52083333333333326</v>
      </c>
      <c r="M542" s="9">
        <f t="shared" si="397"/>
        <v>5208.333333333333</v>
      </c>
      <c r="N542" s="25">
        <f t="shared" si="378"/>
        <v>4.0616819349340219</v>
      </c>
      <c r="O542" s="72"/>
    </row>
    <row r="543" spans="1:15" x14ac:dyDescent="0.25">
      <c r="A543" s="142"/>
      <c r="B543" s="64" t="s">
        <v>419</v>
      </c>
      <c r="C543" s="1">
        <v>128</v>
      </c>
      <c r="D543" s="62">
        <f>E543/C543*100</f>
        <v>0</v>
      </c>
      <c r="E543" s="1">
        <v>0</v>
      </c>
      <c r="F543" s="2">
        <f>+G543/C543*100</f>
        <v>0</v>
      </c>
      <c r="G543" s="1">
        <v>0</v>
      </c>
      <c r="H543" s="2">
        <f>+I543/C543*100</f>
        <v>19.53125</v>
      </c>
      <c r="I543" s="1">
        <v>25</v>
      </c>
      <c r="J543" s="2">
        <f>(1*D543)+(0.65*F543)+(0.3*H543)</f>
        <v>5.859375</v>
      </c>
      <c r="K543" s="1">
        <f>+E543+G543+I543</f>
        <v>25</v>
      </c>
      <c r="L543" s="3">
        <f>K543/C543*100</f>
        <v>19.53125</v>
      </c>
      <c r="M543" s="9">
        <f>L543*10000</f>
        <v>195312.5</v>
      </c>
      <c r="N543" s="25">
        <f t="shared" si="378"/>
        <v>2.3584844741418323</v>
      </c>
      <c r="O543" s="103"/>
    </row>
    <row r="544" spans="1:15" ht="15.75" thickBot="1" x14ac:dyDescent="0.3">
      <c r="A544" s="143"/>
      <c r="B544" s="65" t="s">
        <v>18</v>
      </c>
      <c r="C544" s="10">
        <f>SUM(C539:C543)</f>
        <v>2224</v>
      </c>
      <c r="D544" s="11">
        <f t="shared" si="392"/>
        <v>0</v>
      </c>
      <c r="E544" s="10">
        <f>SUM(E539:E542)</f>
        <v>0</v>
      </c>
      <c r="F544" s="11">
        <f t="shared" si="393"/>
        <v>0</v>
      </c>
      <c r="G544" s="10">
        <f>SUM(G539:G542)</f>
        <v>0</v>
      </c>
      <c r="H544" s="73">
        <f t="shared" si="394"/>
        <v>1.753597122302158</v>
      </c>
      <c r="I544" s="10">
        <f>SUM(I539:I543)</f>
        <v>39</v>
      </c>
      <c r="J544" s="11">
        <f t="shared" si="395"/>
        <v>0.52607913669064743</v>
      </c>
      <c r="K544" s="10">
        <f>SUM(K539:K543)</f>
        <v>39</v>
      </c>
      <c r="L544" s="12">
        <f t="shared" si="396"/>
        <v>1.753597122302158</v>
      </c>
      <c r="M544" s="15">
        <f t="shared" si="397"/>
        <v>17535.971223021581</v>
      </c>
      <c r="N544" s="13">
        <f t="shared" si="378"/>
        <v>3.6075267849303581</v>
      </c>
      <c r="O544" s="14"/>
    </row>
    <row r="545" spans="1:15" x14ac:dyDescent="0.25">
      <c r="A545" s="141" t="s">
        <v>420</v>
      </c>
      <c r="B545" s="64" t="s">
        <v>418</v>
      </c>
      <c r="C545" s="1">
        <v>256</v>
      </c>
      <c r="D545" s="62">
        <f t="shared" ref="D545:D550" si="398">E545/C545*100</f>
        <v>0</v>
      </c>
      <c r="E545" s="1">
        <v>0</v>
      </c>
      <c r="F545" s="2">
        <f t="shared" ref="F545:F550" si="399">+G545/C545*100</f>
        <v>0</v>
      </c>
      <c r="G545" s="1">
        <v>0</v>
      </c>
      <c r="H545" s="2">
        <f t="shared" ref="H545:H550" si="400">+I545/C545*100</f>
        <v>0.78125</v>
      </c>
      <c r="I545" s="1">
        <v>2</v>
      </c>
      <c r="J545" s="2">
        <f t="shared" ref="J545:J550" si="401">(1*D545)+(0.65*F545)+(0.3*H545)</f>
        <v>0.234375</v>
      </c>
      <c r="K545" s="1">
        <f>+E545+G545+I545</f>
        <v>2</v>
      </c>
      <c r="L545" s="3">
        <f t="shared" ref="L545:L550" si="402">K545/C545*100</f>
        <v>0.78125</v>
      </c>
      <c r="M545" s="9">
        <f t="shared" ref="M545:M550" si="403">L545*10000</f>
        <v>7812.5</v>
      </c>
      <c r="N545" s="25">
        <f t="shared" si="378"/>
        <v>3.9175590162365048</v>
      </c>
      <c r="O545" s="72"/>
    </row>
    <row r="546" spans="1:15" x14ac:dyDescent="0.25">
      <c r="A546" s="141"/>
      <c r="B546" s="64" t="s">
        <v>421</v>
      </c>
      <c r="C546" s="1">
        <v>64</v>
      </c>
      <c r="D546" s="62">
        <f t="shared" si="398"/>
        <v>0</v>
      </c>
      <c r="E546" s="1">
        <v>0</v>
      </c>
      <c r="F546" s="2">
        <f t="shared" si="399"/>
        <v>0</v>
      </c>
      <c r="G546" s="1">
        <v>0</v>
      </c>
      <c r="H546" s="2">
        <f t="shared" si="400"/>
        <v>1.5625</v>
      </c>
      <c r="I546" s="1">
        <v>1</v>
      </c>
      <c r="J546" s="2">
        <f t="shared" si="401"/>
        <v>0.46875</v>
      </c>
      <c r="K546" s="1">
        <f>+E546+G546+I546</f>
        <v>1</v>
      </c>
      <c r="L546" s="3">
        <f t="shared" si="402"/>
        <v>1.5625</v>
      </c>
      <c r="M546" s="9">
        <f t="shared" si="403"/>
        <v>15625</v>
      </c>
      <c r="N546" s="25">
        <f t="shared" si="378"/>
        <v>3.6538746940614555</v>
      </c>
      <c r="O546" s="72"/>
    </row>
    <row r="547" spans="1:15" x14ac:dyDescent="0.25">
      <c r="A547" s="141"/>
      <c r="B547" s="64" t="s">
        <v>398</v>
      </c>
      <c r="C547" s="1">
        <v>512</v>
      </c>
      <c r="D547" s="62">
        <f t="shared" si="398"/>
        <v>0</v>
      </c>
      <c r="E547" s="1">
        <v>0</v>
      </c>
      <c r="F547" s="2">
        <f t="shared" si="399"/>
        <v>0</v>
      </c>
      <c r="G547" s="1">
        <v>0</v>
      </c>
      <c r="H547" s="2">
        <f t="shared" si="400"/>
        <v>0.9765625</v>
      </c>
      <c r="I547" s="1">
        <v>5</v>
      </c>
      <c r="J547" s="2">
        <f t="shared" si="401"/>
        <v>0.29296875</v>
      </c>
      <c r="K547" s="1">
        <f>+E547+G547+I547</f>
        <v>5</v>
      </c>
      <c r="L547" s="3">
        <f t="shared" si="402"/>
        <v>0.9765625</v>
      </c>
      <c r="M547" s="9">
        <f t="shared" si="403"/>
        <v>9765.625</v>
      </c>
      <c r="N547" s="25">
        <f t="shared" si="378"/>
        <v>3.8352330400688128</v>
      </c>
      <c r="O547" s="72"/>
    </row>
    <row r="548" spans="1:15" x14ac:dyDescent="0.25">
      <c r="A548" s="141"/>
      <c r="B548" s="64" t="s">
        <v>394</v>
      </c>
      <c r="C548" s="1">
        <v>768</v>
      </c>
      <c r="D548" s="62">
        <f t="shared" si="398"/>
        <v>0</v>
      </c>
      <c r="E548" s="1">
        <v>0</v>
      </c>
      <c r="F548" s="2">
        <f t="shared" si="399"/>
        <v>0</v>
      </c>
      <c r="G548" s="1">
        <v>0</v>
      </c>
      <c r="H548" s="2">
        <f t="shared" si="400"/>
        <v>0.65104166666666674</v>
      </c>
      <c r="I548" s="1">
        <v>5</v>
      </c>
      <c r="J548" s="2">
        <f t="shared" si="401"/>
        <v>0.19531250000000003</v>
      </c>
      <c r="K548" s="1">
        <f>+E548+G548+I548</f>
        <v>5</v>
      </c>
      <c r="L548" s="3">
        <f t="shared" si="402"/>
        <v>0.65104166666666674</v>
      </c>
      <c r="M548" s="9">
        <f t="shared" si="403"/>
        <v>6510.416666666667</v>
      </c>
      <c r="N548" s="25">
        <f t="shared" ref="N548:N566" si="404">(NORMSINV(1-M548/1000000))+1.5</f>
        <v>3.9831989762916411</v>
      </c>
      <c r="O548" s="72"/>
    </row>
    <row r="549" spans="1:15" x14ac:dyDescent="0.25">
      <c r="A549" s="142"/>
      <c r="B549" s="64" t="s">
        <v>366</v>
      </c>
      <c r="C549" s="1">
        <v>128</v>
      </c>
      <c r="D549" s="62">
        <f t="shared" si="398"/>
        <v>0</v>
      </c>
      <c r="E549" s="1">
        <v>0</v>
      </c>
      <c r="F549" s="2">
        <f t="shared" si="399"/>
        <v>0</v>
      </c>
      <c r="G549" s="1">
        <v>0</v>
      </c>
      <c r="H549" s="2">
        <f t="shared" si="400"/>
        <v>0.78125</v>
      </c>
      <c r="I549" s="1">
        <v>1</v>
      </c>
      <c r="J549" s="2">
        <f t="shared" si="401"/>
        <v>0.234375</v>
      </c>
      <c r="K549" s="1">
        <f>+E549+G549+I549</f>
        <v>1</v>
      </c>
      <c r="L549" s="3">
        <f t="shared" si="402"/>
        <v>0.78125</v>
      </c>
      <c r="M549" s="9">
        <f t="shared" si="403"/>
        <v>7812.5</v>
      </c>
      <c r="N549" s="25">
        <f t="shared" si="404"/>
        <v>3.9175590162365048</v>
      </c>
      <c r="O549" s="103"/>
    </row>
    <row r="550" spans="1:15" ht="15.75" thickBot="1" x14ac:dyDescent="0.3">
      <c r="A550" s="143"/>
      <c r="B550" s="65" t="s">
        <v>18</v>
      </c>
      <c r="C550" s="10">
        <f>SUM(C545:C549)</f>
        <v>1728</v>
      </c>
      <c r="D550" s="11">
        <f t="shared" si="398"/>
        <v>0</v>
      </c>
      <c r="E550" s="10">
        <f>SUM(E545:E548)</f>
        <v>0</v>
      </c>
      <c r="F550" s="11">
        <f t="shared" si="399"/>
        <v>0</v>
      </c>
      <c r="G550" s="10">
        <f>SUM(G545:G548)</f>
        <v>0</v>
      </c>
      <c r="H550" s="73">
        <f t="shared" si="400"/>
        <v>0.81018518518518512</v>
      </c>
      <c r="I550" s="10">
        <f>SUM(I545:I549)</f>
        <v>14</v>
      </c>
      <c r="J550" s="11">
        <f t="shared" si="401"/>
        <v>0.24305555555555552</v>
      </c>
      <c r="K550" s="10">
        <f>SUM(K545:K549)</f>
        <v>14</v>
      </c>
      <c r="L550" s="12">
        <f t="shared" si="402"/>
        <v>0.81018518518518512</v>
      </c>
      <c r="M550" s="15">
        <f t="shared" si="403"/>
        <v>8101.8518518518513</v>
      </c>
      <c r="N550" s="13">
        <f t="shared" si="404"/>
        <v>3.9042947245417636</v>
      </c>
      <c r="O550" s="14"/>
    </row>
    <row r="551" spans="1:15" x14ac:dyDescent="0.25">
      <c r="A551" s="141" t="s">
        <v>423</v>
      </c>
      <c r="B551" s="64" t="s">
        <v>427</v>
      </c>
      <c r="C551" s="1">
        <f>53*8</f>
        <v>424</v>
      </c>
      <c r="D551" s="62">
        <f>E551/C551*100</f>
        <v>0</v>
      </c>
      <c r="E551" s="1">
        <v>0</v>
      </c>
      <c r="F551" s="2">
        <f>+G551/C551*100</f>
        <v>0</v>
      </c>
      <c r="G551" s="1">
        <v>0</v>
      </c>
      <c r="H551" s="2">
        <f>+I551/C551*100</f>
        <v>0.47169811320754718</v>
      </c>
      <c r="I551" s="1">
        <v>2</v>
      </c>
      <c r="J551" s="2">
        <f>(1*D551)+(0.65*F551)+(0.3*H551)</f>
        <v>0.14150943396226415</v>
      </c>
      <c r="K551" s="1">
        <f>+E551+G551+I551</f>
        <v>2</v>
      </c>
      <c r="L551" s="3">
        <f t="shared" ref="L551:L558" si="405">K551/C551*100</f>
        <v>0.47169811320754718</v>
      </c>
      <c r="M551" s="9">
        <f>L551*10000</f>
        <v>4716.9811320754716</v>
      </c>
      <c r="N551" s="25">
        <f t="shared" si="404"/>
        <v>4.0959141893929578</v>
      </c>
      <c r="O551" s="72"/>
    </row>
    <row r="552" spans="1:15" x14ac:dyDescent="0.25">
      <c r="A552" s="141"/>
      <c r="B552" s="64" t="s">
        <v>426</v>
      </c>
      <c r="C552" s="1">
        <f>136*8</f>
        <v>1088</v>
      </c>
      <c r="D552" s="62">
        <f>E552/C552*100</f>
        <v>0</v>
      </c>
      <c r="E552" s="1">
        <v>0</v>
      </c>
      <c r="F552" s="2">
        <f>+G552/C552*100</f>
        <v>0</v>
      </c>
      <c r="G552" s="1">
        <v>0</v>
      </c>
      <c r="H552" s="2">
        <f>+I552/C552*100</f>
        <v>0.91911764705882359</v>
      </c>
      <c r="I552" s="1">
        <v>10</v>
      </c>
      <c r="J552" s="2">
        <f>(1*D552)+(0.65*F552)+(0.3*H552)</f>
        <v>0.27573529411764708</v>
      </c>
      <c r="K552" s="1">
        <f>+E552+G552+I552</f>
        <v>10</v>
      </c>
      <c r="L552" s="3">
        <f t="shared" si="405"/>
        <v>0.91911764705882359</v>
      </c>
      <c r="M552" s="9">
        <f>L552*10000</f>
        <v>9191.176470588236</v>
      </c>
      <c r="N552" s="25">
        <f t="shared" si="404"/>
        <v>3.8578250710483406</v>
      </c>
      <c r="O552" s="72"/>
    </row>
    <row r="553" spans="1:15" x14ac:dyDescent="0.25">
      <c r="A553" s="141"/>
      <c r="B553" s="64" t="s">
        <v>394</v>
      </c>
      <c r="C553" s="1">
        <f>92*8</f>
        <v>736</v>
      </c>
      <c r="D553" s="62">
        <f>E553/C553*100</f>
        <v>0</v>
      </c>
      <c r="E553" s="1">
        <v>0</v>
      </c>
      <c r="F553" s="2">
        <f>+G553/C553*100</f>
        <v>0</v>
      </c>
      <c r="G553" s="1">
        <v>0</v>
      </c>
      <c r="H553" s="2">
        <f>+I553/C553*100</f>
        <v>0.81521739130434778</v>
      </c>
      <c r="I553" s="1">
        <v>6</v>
      </c>
      <c r="J553" s="2">
        <f>(1*D553)+(0.65*F553)+(0.3*H553)</f>
        <v>0.24456521739130432</v>
      </c>
      <c r="K553" s="1">
        <f>+E553+G553+I553</f>
        <v>6</v>
      </c>
      <c r="L553" s="3">
        <f t="shared" si="405"/>
        <v>0.81521739130434778</v>
      </c>
      <c r="M553" s="9">
        <f>L553*10000</f>
        <v>8152.173913043478</v>
      </c>
      <c r="N553" s="25">
        <f t="shared" si="404"/>
        <v>3.9020305254184109</v>
      </c>
      <c r="O553" s="72"/>
    </row>
    <row r="554" spans="1:15" ht="30" x14ac:dyDescent="0.25">
      <c r="A554" s="142"/>
      <c r="B554" s="64" t="s">
        <v>419</v>
      </c>
      <c r="C554" s="1">
        <f>35*8</f>
        <v>280</v>
      </c>
      <c r="D554" s="62">
        <f>E554/C554*100</f>
        <v>0</v>
      </c>
      <c r="E554" s="1">
        <v>0</v>
      </c>
      <c r="F554" s="2">
        <f>+G554/C554*100</f>
        <v>0</v>
      </c>
      <c r="G554" s="1">
        <v>0</v>
      </c>
      <c r="H554" s="2">
        <f>+I554/C554*100</f>
        <v>11.428571428571429</v>
      </c>
      <c r="I554" s="1">
        <v>32</v>
      </c>
      <c r="J554" s="2">
        <f>(1*D554)+(0.65*F554)+(0.3*H554)</f>
        <v>3.4285714285714284</v>
      </c>
      <c r="K554" s="1">
        <f>+E554+G554+I554</f>
        <v>32</v>
      </c>
      <c r="L554" s="3">
        <f t="shared" si="405"/>
        <v>11.428571428571429</v>
      </c>
      <c r="M554" s="9">
        <f>L554*10000</f>
        <v>114285.71428571429</v>
      </c>
      <c r="N554" s="25">
        <f t="shared" si="404"/>
        <v>2.7040469600267025</v>
      </c>
      <c r="O554" s="103" t="s">
        <v>430</v>
      </c>
    </row>
    <row r="555" spans="1:15" ht="15.75" thickBot="1" x14ac:dyDescent="0.3">
      <c r="A555" s="143"/>
      <c r="B555" s="65" t="s">
        <v>18</v>
      </c>
      <c r="C555" s="10">
        <f>SUM(C551:C554)</f>
        <v>2528</v>
      </c>
      <c r="D555" s="11">
        <f>E555/C555*100</f>
        <v>0</v>
      </c>
      <c r="E555" s="10">
        <f>SUM(E551:E553)</f>
        <v>0</v>
      </c>
      <c r="F555" s="11">
        <f>+G555/C555*100</f>
        <v>0</v>
      </c>
      <c r="G555" s="10">
        <f>SUM(G551:G553)</f>
        <v>0</v>
      </c>
      <c r="H555" s="73">
        <f>+I555/C555*100</f>
        <v>1.9778481012658229</v>
      </c>
      <c r="I555" s="10">
        <f>SUM(I551:I554)</f>
        <v>50</v>
      </c>
      <c r="J555" s="11">
        <f>(1*D555)+(0.65*F555)+(0.3*H555)</f>
        <v>0.59335443037974689</v>
      </c>
      <c r="K555" s="10">
        <f>SUM(K551:K554)</f>
        <v>50</v>
      </c>
      <c r="L555" s="12">
        <f t="shared" si="405"/>
        <v>1.9778481012658229</v>
      </c>
      <c r="M555" s="15">
        <f>L555*10000</f>
        <v>19778.481012658231</v>
      </c>
      <c r="N555" s="13">
        <f t="shared" si="404"/>
        <v>3.5583456809931433</v>
      </c>
      <c r="O555" s="14"/>
    </row>
    <row r="556" spans="1:15" x14ac:dyDescent="0.25">
      <c r="A556" s="141" t="s">
        <v>424</v>
      </c>
      <c r="B556" s="64" t="s">
        <v>358</v>
      </c>
      <c r="C556" s="1">
        <f>74*8</f>
        <v>592</v>
      </c>
      <c r="D556" s="62">
        <f t="shared" ref="D556:D562" si="406">E556/C556*100</f>
        <v>0</v>
      </c>
      <c r="E556" s="1">
        <v>0</v>
      </c>
      <c r="F556" s="2">
        <f t="shared" ref="F556:F562" si="407">+G556/C556*100</f>
        <v>0</v>
      </c>
      <c r="G556" s="1">
        <v>0</v>
      </c>
      <c r="H556" s="2">
        <f t="shared" ref="H556:H562" si="408">+I556/C556*100</f>
        <v>1.0135135135135136</v>
      </c>
      <c r="I556" s="1">
        <v>6</v>
      </c>
      <c r="J556" s="2">
        <f t="shared" ref="J556:J562" si="409">(1*D556)+(0.65*F556)+(0.3*H556)</f>
        <v>0.30405405405405406</v>
      </c>
      <c r="K556" s="1">
        <f t="shared" ref="K556:K561" si="410">+E556+G556+I556</f>
        <v>6</v>
      </c>
      <c r="L556" s="3">
        <f t="shared" si="405"/>
        <v>1.0135135135135136</v>
      </c>
      <c r="M556" s="9">
        <f t="shared" ref="M556:M562" si="411">L556*10000</f>
        <v>10135.135135135137</v>
      </c>
      <c r="N556" s="25">
        <f t="shared" si="404"/>
        <v>3.8213071936150338</v>
      </c>
      <c r="O556" s="72"/>
    </row>
    <row r="557" spans="1:15" x14ac:dyDescent="0.25">
      <c r="A557" s="141"/>
      <c r="B557" s="64" t="s">
        <v>421</v>
      </c>
      <c r="C557" s="1">
        <f>19*8</f>
        <v>152</v>
      </c>
      <c r="D557" s="62">
        <f t="shared" si="406"/>
        <v>0</v>
      </c>
      <c r="E557" s="1">
        <v>0</v>
      </c>
      <c r="F557" s="2">
        <f t="shared" si="407"/>
        <v>0</v>
      </c>
      <c r="G557" s="1">
        <v>0</v>
      </c>
      <c r="H557" s="2">
        <f t="shared" si="408"/>
        <v>1.3157894736842104</v>
      </c>
      <c r="I557" s="1">
        <v>2</v>
      </c>
      <c r="J557" s="2">
        <f t="shared" si="409"/>
        <v>0.39473684210526311</v>
      </c>
      <c r="K557" s="1">
        <f t="shared" si="410"/>
        <v>2</v>
      </c>
      <c r="L557" s="3">
        <f t="shared" si="405"/>
        <v>1.3157894736842104</v>
      </c>
      <c r="M557" s="9">
        <f t="shared" si="411"/>
        <v>13157.894736842103</v>
      </c>
      <c r="N557" s="25">
        <f t="shared" si="404"/>
        <v>3.7215195883378365</v>
      </c>
      <c r="O557" s="72"/>
    </row>
    <row r="558" spans="1:15" x14ac:dyDescent="0.25">
      <c r="A558" s="141"/>
      <c r="B558" s="64" t="s">
        <v>426</v>
      </c>
      <c r="C558" s="1">
        <f>143*8</f>
        <v>1144</v>
      </c>
      <c r="D558" s="62">
        <f t="shared" si="406"/>
        <v>0</v>
      </c>
      <c r="E558" s="1">
        <v>0</v>
      </c>
      <c r="F558" s="2">
        <f t="shared" si="407"/>
        <v>0</v>
      </c>
      <c r="G558" s="1">
        <v>0</v>
      </c>
      <c r="H558" s="2">
        <f t="shared" si="408"/>
        <v>1.486013986013986</v>
      </c>
      <c r="I558" s="1">
        <v>17</v>
      </c>
      <c r="J558" s="2">
        <f t="shared" si="409"/>
        <v>0.44580419580419578</v>
      </c>
      <c r="K558" s="1">
        <f t="shared" si="410"/>
        <v>17</v>
      </c>
      <c r="L558" s="3">
        <f t="shared" si="405"/>
        <v>1.486013986013986</v>
      </c>
      <c r="M558" s="9">
        <f t="shared" si="411"/>
        <v>14860.13986013986</v>
      </c>
      <c r="N558" s="25">
        <f t="shared" si="404"/>
        <v>3.673798387222778</v>
      </c>
      <c r="O558" s="72"/>
    </row>
    <row r="559" spans="1:15" x14ac:dyDescent="0.25">
      <c r="A559" s="141"/>
      <c r="B559" s="64" t="s">
        <v>394</v>
      </c>
      <c r="C559" s="1">
        <f>108*8</f>
        <v>864</v>
      </c>
      <c r="D559" s="62">
        <f t="shared" si="406"/>
        <v>0</v>
      </c>
      <c r="E559" s="1">
        <v>0</v>
      </c>
      <c r="F559" s="2">
        <f t="shared" si="407"/>
        <v>0</v>
      </c>
      <c r="G559" s="1">
        <v>0</v>
      </c>
      <c r="H559" s="2">
        <f t="shared" si="408"/>
        <v>1.1574074074074074</v>
      </c>
      <c r="I559" s="1">
        <v>10</v>
      </c>
      <c r="J559" s="2">
        <f t="shared" si="409"/>
        <v>0.34722222222222221</v>
      </c>
      <c r="K559" s="1">
        <f t="shared" si="410"/>
        <v>10</v>
      </c>
      <c r="L559" s="3">
        <f t="shared" ref="L559:L565" si="412">K559/C559*100</f>
        <v>1.1574074074074074</v>
      </c>
      <c r="M559" s="9">
        <f t="shared" si="411"/>
        <v>11574.074074074075</v>
      </c>
      <c r="N559" s="25">
        <f t="shared" si="404"/>
        <v>3.7709806698803754</v>
      </c>
      <c r="O559" s="72"/>
    </row>
    <row r="560" spans="1:15" x14ac:dyDescent="0.25">
      <c r="A560" s="142"/>
      <c r="B560" s="64" t="s">
        <v>419</v>
      </c>
      <c r="C560" s="1">
        <f>69*8</f>
        <v>552</v>
      </c>
      <c r="D560" s="62">
        <f t="shared" si="406"/>
        <v>0</v>
      </c>
      <c r="E560" s="1">
        <v>0</v>
      </c>
      <c r="F560" s="2">
        <f t="shared" si="407"/>
        <v>0</v>
      </c>
      <c r="G560" s="1">
        <v>0</v>
      </c>
      <c r="H560" s="2">
        <f t="shared" si="408"/>
        <v>1.4492753623188406</v>
      </c>
      <c r="I560" s="1">
        <v>8</v>
      </c>
      <c r="J560" s="2">
        <f t="shared" si="409"/>
        <v>0.43478260869565216</v>
      </c>
      <c r="K560" s="1">
        <f t="shared" si="410"/>
        <v>8</v>
      </c>
      <c r="L560" s="3">
        <f t="shared" si="412"/>
        <v>1.4492753623188406</v>
      </c>
      <c r="M560" s="9">
        <f t="shared" si="411"/>
        <v>14492.753623188406</v>
      </c>
      <c r="N560" s="25">
        <f t="shared" si="404"/>
        <v>3.6836835788854265</v>
      </c>
      <c r="O560" s="103"/>
    </row>
    <row r="561" spans="1:15" x14ac:dyDescent="0.25">
      <c r="A561" s="142"/>
      <c r="B561" s="64" t="s">
        <v>425</v>
      </c>
      <c r="C561" s="1">
        <f>32*8</f>
        <v>256</v>
      </c>
      <c r="D561" s="62">
        <f t="shared" si="406"/>
        <v>0</v>
      </c>
      <c r="E561" s="1">
        <v>0</v>
      </c>
      <c r="F561" s="2">
        <f t="shared" si="407"/>
        <v>0</v>
      </c>
      <c r="G561" s="1">
        <v>0</v>
      </c>
      <c r="H561" s="2">
        <f t="shared" si="408"/>
        <v>1.5625</v>
      </c>
      <c r="I561" s="1">
        <v>4</v>
      </c>
      <c r="J561" s="2">
        <f t="shared" si="409"/>
        <v>0.46875</v>
      </c>
      <c r="K561" s="1">
        <f t="shared" si="410"/>
        <v>4</v>
      </c>
      <c r="L561" s="3">
        <f t="shared" si="412"/>
        <v>1.5625</v>
      </c>
      <c r="M561" s="9">
        <f t="shared" si="411"/>
        <v>15625</v>
      </c>
      <c r="N561" s="25">
        <f t="shared" si="404"/>
        <v>3.6538746940614555</v>
      </c>
      <c r="O561" s="103"/>
    </row>
    <row r="562" spans="1:15" ht="15.75" thickBot="1" x14ac:dyDescent="0.3">
      <c r="A562" s="143"/>
      <c r="B562" s="65" t="s">
        <v>18</v>
      </c>
      <c r="C562" s="10">
        <f>SUM(C556:C561)</f>
        <v>3560</v>
      </c>
      <c r="D562" s="11">
        <f t="shared" si="406"/>
        <v>0</v>
      </c>
      <c r="E562" s="10">
        <f>SUM(E556:E559)</f>
        <v>0</v>
      </c>
      <c r="F562" s="11">
        <f t="shared" si="407"/>
        <v>0</v>
      </c>
      <c r="G562" s="10">
        <f>SUM(G556:G559)</f>
        <v>0</v>
      </c>
      <c r="H562" s="73">
        <f t="shared" si="408"/>
        <v>1.3202247191011236</v>
      </c>
      <c r="I562" s="10">
        <f>SUM(I556:I561)</f>
        <v>47</v>
      </c>
      <c r="J562" s="11">
        <f t="shared" si="409"/>
        <v>0.39606741573033705</v>
      </c>
      <c r="K562" s="10">
        <f>SUM(K556:K561)</f>
        <v>47</v>
      </c>
      <c r="L562" s="12">
        <f t="shared" si="412"/>
        <v>1.3202247191011236</v>
      </c>
      <c r="M562" s="15">
        <f t="shared" si="411"/>
        <v>13202.247191011236</v>
      </c>
      <c r="N562" s="13">
        <f t="shared" si="404"/>
        <v>3.7202103159094171</v>
      </c>
      <c r="O562" s="14"/>
    </row>
    <row r="563" spans="1:15" x14ac:dyDescent="0.25">
      <c r="A563" s="141" t="s">
        <v>431</v>
      </c>
      <c r="B563" s="64" t="s">
        <v>358</v>
      </c>
      <c r="C563" s="1">
        <f>7*8</f>
        <v>56</v>
      </c>
      <c r="D563" s="62">
        <f t="shared" ref="D563:D572" si="413">E563/C563*100</f>
        <v>0</v>
      </c>
      <c r="E563" s="1">
        <v>0</v>
      </c>
      <c r="F563" s="2">
        <f t="shared" ref="F563:F572" si="414">+G563/C563*100</f>
        <v>0</v>
      </c>
      <c r="G563" s="1">
        <v>0</v>
      </c>
      <c r="H563" s="2">
        <f t="shared" ref="H563:H572" si="415">+I563/C563*100</f>
        <v>0</v>
      </c>
      <c r="I563" s="1">
        <v>0</v>
      </c>
      <c r="J563" s="2">
        <f t="shared" ref="J563:J572" si="416">(1*D563)+(0.65*F563)+(0.3*H563)</f>
        <v>0</v>
      </c>
      <c r="K563" s="1">
        <f t="shared" ref="K563:K571" si="417">+E563+G563+I563</f>
        <v>0</v>
      </c>
      <c r="L563" s="3">
        <f t="shared" si="412"/>
        <v>0</v>
      </c>
      <c r="M563" s="9">
        <f t="shared" ref="M563:M572" si="418">L563*10000</f>
        <v>0</v>
      </c>
      <c r="N563" s="25" t="e">
        <f t="shared" si="404"/>
        <v>#NUM!</v>
      </c>
      <c r="O563" s="72"/>
    </row>
    <row r="564" spans="1:15" x14ac:dyDescent="0.25">
      <c r="A564" s="141"/>
      <c r="B564" s="64" t="s">
        <v>432</v>
      </c>
      <c r="C564" s="1">
        <f>82*8</f>
        <v>656</v>
      </c>
      <c r="D564" s="62">
        <f>E564/C564*100</f>
        <v>0</v>
      </c>
      <c r="E564" s="1">
        <v>0</v>
      </c>
      <c r="F564" s="2">
        <f>+G564/C564*100</f>
        <v>0</v>
      </c>
      <c r="G564" s="1">
        <v>0</v>
      </c>
      <c r="H564" s="2">
        <f>+I564/C564*100</f>
        <v>0.91463414634146334</v>
      </c>
      <c r="I564" s="1">
        <v>6</v>
      </c>
      <c r="J564" s="2">
        <f>(1*D564)+(0.65*F564)+(0.3*H564)</f>
        <v>0.27439024390243899</v>
      </c>
      <c r="K564" s="1">
        <f>+E564+G564+I564</f>
        <v>6</v>
      </c>
      <c r="L564" s="3">
        <f>K564/C564*100</f>
        <v>0.91463414634146334</v>
      </c>
      <c r="M564" s="9">
        <f>L564*10000</f>
        <v>9146.3414634146338</v>
      </c>
      <c r="N564" s="25">
        <f t="shared" si="404"/>
        <v>3.8596398820306175</v>
      </c>
      <c r="O564" s="72"/>
    </row>
    <row r="565" spans="1:15" x14ac:dyDescent="0.25">
      <c r="A565" s="141"/>
      <c r="B565" s="64" t="s">
        <v>380</v>
      </c>
      <c r="C565" s="1">
        <f>35*8</f>
        <v>280</v>
      </c>
      <c r="D565" s="62">
        <f t="shared" si="413"/>
        <v>0</v>
      </c>
      <c r="E565" s="1">
        <v>0</v>
      </c>
      <c r="F565" s="2">
        <f t="shared" si="414"/>
        <v>0</v>
      </c>
      <c r="G565" s="1">
        <v>0</v>
      </c>
      <c r="H565" s="2">
        <f t="shared" si="415"/>
        <v>0.7142857142857143</v>
      </c>
      <c r="I565" s="1">
        <v>2</v>
      </c>
      <c r="J565" s="2">
        <f t="shared" si="416"/>
        <v>0.21428571428571427</v>
      </c>
      <c r="K565" s="1">
        <f t="shared" si="417"/>
        <v>2</v>
      </c>
      <c r="L565" s="3">
        <f t="shared" si="412"/>
        <v>0.7142857142857143</v>
      </c>
      <c r="M565" s="9">
        <f t="shared" si="418"/>
        <v>7142.8571428571431</v>
      </c>
      <c r="N565" s="25">
        <f t="shared" si="404"/>
        <v>3.9499976606027292</v>
      </c>
      <c r="O565" s="72"/>
    </row>
    <row r="566" spans="1:15" x14ac:dyDescent="0.25">
      <c r="A566" s="141"/>
      <c r="B566" s="64" t="s">
        <v>426</v>
      </c>
      <c r="C566" s="1">
        <f>158*8</f>
        <v>1264</v>
      </c>
      <c r="D566" s="62">
        <f t="shared" si="413"/>
        <v>0</v>
      </c>
      <c r="E566" s="1">
        <v>0</v>
      </c>
      <c r="F566" s="2">
        <f t="shared" si="414"/>
        <v>0</v>
      </c>
      <c r="G566" s="1">
        <v>0</v>
      </c>
      <c r="H566" s="2">
        <f t="shared" si="415"/>
        <v>1.1075949367088607</v>
      </c>
      <c r="I566" s="1">
        <v>14</v>
      </c>
      <c r="J566" s="2">
        <f t="shared" si="416"/>
        <v>0.33227848101265817</v>
      </c>
      <c r="K566" s="1">
        <f t="shared" si="417"/>
        <v>14</v>
      </c>
      <c r="L566" s="3">
        <f>K566/C566*100</f>
        <v>1.1075949367088607</v>
      </c>
      <c r="M566" s="9">
        <f t="shared" si="418"/>
        <v>11075.949367088606</v>
      </c>
      <c r="N566" s="25">
        <f t="shared" si="404"/>
        <v>3.7877531814420253</v>
      </c>
      <c r="O566" s="72"/>
    </row>
    <row r="567" spans="1:15" x14ac:dyDescent="0.25">
      <c r="A567" s="141"/>
      <c r="B567" s="64" t="s">
        <v>394</v>
      </c>
      <c r="C567" s="1">
        <f>59*8</f>
        <v>472</v>
      </c>
      <c r="D567" s="62">
        <f t="shared" si="413"/>
        <v>0</v>
      </c>
      <c r="E567" s="1">
        <v>0</v>
      </c>
      <c r="F567" s="2">
        <f t="shared" si="414"/>
        <v>0</v>
      </c>
      <c r="G567" s="1">
        <v>0</v>
      </c>
      <c r="H567" s="2">
        <f t="shared" si="415"/>
        <v>1.0593220338983049</v>
      </c>
      <c r="I567" s="1">
        <v>5</v>
      </c>
      <c r="J567" s="2">
        <f t="shared" si="416"/>
        <v>0.31779661016949146</v>
      </c>
      <c r="K567" s="1">
        <f t="shared" si="417"/>
        <v>5</v>
      </c>
      <c r="L567" s="3">
        <f t="shared" ref="L567:L574" si="419">K567/C567*100</f>
        <v>1.0593220338983049</v>
      </c>
      <c r="M567" s="9">
        <f t="shared" si="418"/>
        <v>10593.22033898305</v>
      </c>
      <c r="N567" s="25">
        <f t="shared" ref="N567:N572" si="420">(NORMSINV(1-M567/1000000))+1.5</f>
        <v>3.8046454077696783</v>
      </c>
      <c r="O567" s="72"/>
    </row>
    <row r="568" spans="1:15" x14ac:dyDescent="0.25">
      <c r="A568" s="142"/>
      <c r="B568" s="64" t="s">
        <v>344</v>
      </c>
      <c r="C568" s="1">
        <f>8*8</f>
        <v>64</v>
      </c>
      <c r="D568" s="62">
        <f>E568/C568*100</f>
        <v>0</v>
      </c>
      <c r="E568" s="1">
        <v>0</v>
      </c>
      <c r="F568" s="2">
        <f>+G568/C568*100</f>
        <v>0</v>
      </c>
      <c r="G568" s="1">
        <v>0</v>
      </c>
      <c r="H568" s="2">
        <f>+I568/C568*100</f>
        <v>1.5625</v>
      </c>
      <c r="I568" s="1">
        <v>1</v>
      </c>
      <c r="J568" s="2">
        <f>(1*D568)+(0.65*F568)+(0.3*H568)</f>
        <v>0.46875</v>
      </c>
      <c r="K568" s="1">
        <f>+E568+G568+I568</f>
        <v>1</v>
      </c>
      <c r="L568" s="3">
        <f>K568/C568*100</f>
        <v>1.5625</v>
      </c>
      <c r="M568" s="9">
        <f>L568*10000</f>
        <v>15625</v>
      </c>
      <c r="N568" s="25">
        <f>(NORMSINV(1-M568/1000000))+1.5</f>
        <v>3.6538746940614555</v>
      </c>
      <c r="O568" s="72"/>
    </row>
    <row r="569" spans="1:15" x14ac:dyDescent="0.25">
      <c r="A569" s="142"/>
      <c r="B569" s="64" t="s">
        <v>419</v>
      </c>
      <c r="C569" s="1">
        <f>32*8</f>
        <v>256</v>
      </c>
      <c r="D569" s="62">
        <f t="shared" si="413"/>
        <v>0</v>
      </c>
      <c r="E569" s="1">
        <v>0</v>
      </c>
      <c r="F569" s="2">
        <f t="shared" si="414"/>
        <v>0</v>
      </c>
      <c r="G569" s="1">
        <v>0</v>
      </c>
      <c r="H569" s="2">
        <f t="shared" si="415"/>
        <v>1.953125</v>
      </c>
      <c r="I569" s="1">
        <v>5</v>
      </c>
      <c r="J569" s="2">
        <f t="shared" si="416"/>
        <v>0.5859375</v>
      </c>
      <c r="K569" s="1">
        <f t="shared" si="417"/>
        <v>5</v>
      </c>
      <c r="L569" s="3">
        <f t="shared" si="419"/>
        <v>1.953125</v>
      </c>
      <c r="M569" s="9">
        <f t="shared" si="418"/>
        <v>19531.25</v>
      </c>
      <c r="N569" s="25">
        <f t="shared" si="420"/>
        <v>3.5635278983162442</v>
      </c>
      <c r="O569" s="103"/>
    </row>
    <row r="570" spans="1:15" x14ac:dyDescent="0.25">
      <c r="A570" s="142"/>
      <c r="B570" s="64" t="s">
        <v>425</v>
      </c>
      <c r="C570" s="1">
        <f>57*8</f>
        <v>456</v>
      </c>
      <c r="D570" s="62">
        <f>E570/C570*100</f>
        <v>0</v>
      </c>
      <c r="E570" s="1">
        <v>0</v>
      </c>
      <c r="F570" s="2">
        <f>+G570/C570*100</f>
        <v>0</v>
      </c>
      <c r="G570" s="1">
        <v>0</v>
      </c>
      <c r="H570" s="2">
        <f>+I570/C570*100</f>
        <v>1.3157894736842104</v>
      </c>
      <c r="I570" s="1">
        <v>6</v>
      </c>
      <c r="J570" s="2">
        <f>(1*D570)+(0.65*F570)+(0.3*H570)</f>
        <v>0.39473684210526311</v>
      </c>
      <c r="K570" s="1">
        <f>+E570+G570+I570</f>
        <v>6</v>
      </c>
      <c r="L570" s="3">
        <f>K570/C570*100</f>
        <v>1.3157894736842104</v>
      </c>
      <c r="M570" s="9">
        <f>L570*10000</f>
        <v>13157.894736842103</v>
      </c>
      <c r="N570" s="25">
        <f>(NORMSINV(1-M570/1000000))+1.5</f>
        <v>3.7215195883378365</v>
      </c>
      <c r="O570" s="103"/>
    </row>
    <row r="571" spans="1:15" x14ac:dyDescent="0.25">
      <c r="A571" s="142"/>
      <c r="B571" s="64" t="s">
        <v>433</v>
      </c>
      <c r="C571" s="1">
        <f>8*8</f>
        <v>64</v>
      </c>
      <c r="D571" s="62">
        <f t="shared" si="413"/>
        <v>0</v>
      </c>
      <c r="E571" s="1">
        <v>0</v>
      </c>
      <c r="F571" s="2">
        <f t="shared" si="414"/>
        <v>0</v>
      </c>
      <c r="G571" s="1">
        <v>0</v>
      </c>
      <c r="H571" s="2">
        <f t="shared" si="415"/>
        <v>1.5625</v>
      </c>
      <c r="I571" s="1">
        <v>1</v>
      </c>
      <c r="J571" s="2">
        <f t="shared" si="416"/>
        <v>0.46875</v>
      </c>
      <c r="K571" s="1">
        <f t="shared" si="417"/>
        <v>1</v>
      </c>
      <c r="L571" s="3">
        <f t="shared" si="419"/>
        <v>1.5625</v>
      </c>
      <c r="M571" s="9">
        <f t="shared" si="418"/>
        <v>15625</v>
      </c>
      <c r="N571" s="25">
        <f t="shared" si="420"/>
        <v>3.6538746940614555</v>
      </c>
      <c r="O571" s="103"/>
    </row>
    <row r="572" spans="1:15" ht="15.75" thickBot="1" x14ac:dyDescent="0.3">
      <c r="A572" s="143"/>
      <c r="B572" s="65" t="s">
        <v>18</v>
      </c>
      <c r="C572" s="10">
        <f>SUM(C563:C571)</f>
        <v>3568</v>
      </c>
      <c r="D572" s="11">
        <f t="shared" si="413"/>
        <v>0</v>
      </c>
      <c r="E572" s="10">
        <f>SUM(E563:E567)</f>
        <v>0</v>
      </c>
      <c r="F572" s="11">
        <f t="shared" si="414"/>
        <v>0</v>
      </c>
      <c r="G572" s="10">
        <f>SUM(G563:G567)</f>
        <v>0</v>
      </c>
      <c r="H572" s="73">
        <f t="shared" si="415"/>
        <v>1.1210762331838564</v>
      </c>
      <c r="I572" s="10">
        <f>SUM(I563:I571)</f>
        <v>40</v>
      </c>
      <c r="J572" s="11">
        <f t="shared" si="416"/>
        <v>0.33632286995515692</v>
      </c>
      <c r="K572" s="10">
        <f>SUM(K563:K571)</f>
        <v>40</v>
      </c>
      <c r="L572" s="12">
        <f t="shared" si="419"/>
        <v>1.1210762331838564</v>
      </c>
      <c r="M572" s="15">
        <f t="shared" si="418"/>
        <v>11210.762331838565</v>
      </c>
      <c r="N572" s="13">
        <f t="shared" si="420"/>
        <v>3.7831501616308572</v>
      </c>
      <c r="O572" s="14"/>
    </row>
    <row r="573" spans="1:15" x14ac:dyDescent="0.25">
      <c r="A573" s="141" t="s">
        <v>434</v>
      </c>
      <c r="B573" s="64" t="s">
        <v>432</v>
      </c>
      <c r="C573" s="1">
        <f>94*8</f>
        <v>752</v>
      </c>
      <c r="D573" s="62">
        <f t="shared" ref="D573:D579" si="421">E573/C573*100</f>
        <v>0</v>
      </c>
      <c r="E573" s="1">
        <v>0</v>
      </c>
      <c r="F573" s="2">
        <f t="shared" ref="F573:F579" si="422">+G573/C573*100</f>
        <v>0</v>
      </c>
      <c r="G573" s="1">
        <v>0</v>
      </c>
      <c r="H573" s="2">
        <f t="shared" ref="H573:H579" si="423">+I573/C573*100</f>
        <v>1.0638297872340425</v>
      </c>
      <c r="I573" s="1">
        <v>8</v>
      </c>
      <c r="J573" s="2">
        <f t="shared" ref="J573:J579" si="424">(1*D573)+(0.65*F573)+(0.3*H573)</f>
        <v>0.31914893617021273</v>
      </c>
      <c r="K573" s="1">
        <f t="shared" ref="K573:K578" si="425">+E573+G573+I573</f>
        <v>8</v>
      </c>
      <c r="L573" s="3">
        <f t="shared" si="419"/>
        <v>1.0638297872340425</v>
      </c>
      <c r="M573" s="9">
        <f t="shared" ref="M573:M579" si="426">L573*10000</f>
        <v>10638.297872340425</v>
      </c>
      <c r="N573" s="25">
        <f t="shared" ref="N573:N582" si="427">(NORMSINV(1-M573/1000000))+1.5</f>
        <v>3.8030399445897807</v>
      </c>
      <c r="O573" s="72"/>
    </row>
    <row r="574" spans="1:15" x14ac:dyDescent="0.25">
      <c r="A574" s="141"/>
      <c r="B574" s="64" t="s">
        <v>380</v>
      </c>
      <c r="C574" s="1">
        <f>24*8</f>
        <v>192</v>
      </c>
      <c r="D574" s="62">
        <f t="shared" si="421"/>
        <v>0</v>
      </c>
      <c r="E574" s="1">
        <v>0</v>
      </c>
      <c r="F574" s="2">
        <f t="shared" si="422"/>
        <v>0</v>
      </c>
      <c r="G574" s="1">
        <v>0</v>
      </c>
      <c r="H574" s="2">
        <f t="shared" si="423"/>
        <v>0.52083333333333326</v>
      </c>
      <c r="I574" s="1">
        <v>1</v>
      </c>
      <c r="J574" s="2">
        <f t="shared" si="424"/>
        <v>0.15624999999999997</v>
      </c>
      <c r="K574" s="1">
        <f t="shared" si="425"/>
        <v>1</v>
      </c>
      <c r="L574" s="3">
        <f t="shared" si="419"/>
        <v>0.52083333333333326</v>
      </c>
      <c r="M574" s="9">
        <f t="shared" si="426"/>
        <v>5208.333333333333</v>
      </c>
      <c r="N574" s="25">
        <f t="shared" si="427"/>
        <v>4.0616819349340219</v>
      </c>
      <c r="O574" s="72"/>
    </row>
    <row r="575" spans="1:15" x14ac:dyDescent="0.25">
      <c r="A575" s="141"/>
      <c r="B575" s="64" t="s">
        <v>426</v>
      </c>
      <c r="C575" s="1">
        <f>172*8</f>
        <v>1376</v>
      </c>
      <c r="D575" s="62">
        <f t="shared" si="421"/>
        <v>0</v>
      </c>
      <c r="E575" s="1">
        <v>0</v>
      </c>
      <c r="F575" s="2">
        <f t="shared" si="422"/>
        <v>0</v>
      </c>
      <c r="G575" s="1">
        <v>0</v>
      </c>
      <c r="H575" s="2">
        <f t="shared" si="423"/>
        <v>0.79941860465116288</v>
      </c>
      <c r="I575" s="1">
        <v>11</v>
      </c>
      <c r="J575" s="2">
        <f t="shared" si="424"/>
        <v>0.23982558139534885</v>
      </c>
      <c r="K575" s="1">
        <f t="shared" si="425"/>
        <v>11</v>
      </c>
      <c r="L575" s="3">
        <f>K575/C575*100</f>
        <v>0.79941860465116288</v>
      </c>
      <c r="M575" s="9">
        <f t="shared" si="426"/>
        <v>7994.1860465116288</v>
      </c>
      <c r="N575" s="25">
        <f t="shared" si="427"/>
        <v>3.9091808709393105</v>
      </c>
      <c r="O575" s="72"/>
    </row>
    <row r="576" spans="1:15" x14ac:dyDescent="0.25">
      <c r="A576" s="142"/>
      <c r="B576" s="64" t="s">
        <v>344</v>
      </c>
      <c r="C576" s="1">
        <f>101*8</f>
        <v>808</v>
      </c>
      <c r="D576" s="62">
        <f t="shared" si="421"/>
        <v>0</v>
      </c>
      <c r="E576" s="1">
        <v>0</v>
      </c>
      <c r="F576" s="2">
        <f t="shared" si="422"/>
        <v>0</v>
      </c>
      <c r="G576" s="1">
        <v>0</v>
      </c>
      <c r="H576" s="2">
        <f t="shared" si="423"/>
        <v>0.86633663366336644</v>
      </c>
      <c r="I576" s="1">
        <v>7</v>
      </c>
      <c r="J576" s="2">
        <f t="shared" si="424"/>
        <v>0.25990099009900991</v>
      </c>
      <c r="K576" s="1">
        <f t="shared" si="425"/>
        <v>7</v>
      </c>
      <c r="L576" s="3">
        <f t="shared" ref="L576:L581" si="428">K576/C576*100</f>
        <v>0.86633663366336644</v>
      </c>
      <c r="M576" s="9">
        <f t="shared" si="426"/>
        <v>8663.3663366336641</v>
      </c>
      <c r="N576" s="25">
        <f t="shared" si="427"/>
        <v>3.879700106384786</v>
      </c>
      <c r="O576" s="72"/>
    </row>
    <row r="577" spans="1:15" x14ac:dyDescent="0.25">
      <c r="A577" s="142"/>
      <c r="B577" s="64" t="s">
        <v>436</v>
      </c>
      <c r="C577" s="1">
        <f>55*8</f>
        <v>440</v>
      </c>
      <c r="D577" s="62">
        <f t="shared" si="421"/>
        <v>0</v>
      </c>
      <c r="E577" s="1">
        <v>0</v>
      </c>
      <c r="F577" s="2">
        <f t="shared" si="422"/>
        <v>0</v>
      </c>
      <c r="G577" s="1">
        <v>0</v>
      </c>
      <c r="H577" s="2">
        <f t="shared" si="423"/>
        <v>1.8181818181818181</v>
      </c>
      <c r="I577" s="1">
        <v>8</v>
      </c>
      <c r="J577" s="2">
        <f t="shared" si="424"/>
        <v>0.54545454545454541</v>
      </c>
      <c r="K577" s="1">
        <f t="shared" si="425"/>
        <v>8</v>
      </c>
      <c r="L577" s="3">
        <f t="shared" si="428"/>
        <v>1.8181818181818181</v>
      </c>
      <c r="M577" s="9">
        <f t="shared" si="426"/>
        <v>18181.81818181818</v>
      </c>
      <c r="N577" s="25">
        <f t="shared" si="427"/>
        <v>3.5928377985057733</v>
      </c>
      <c r="O577" s="103"/>
    </row>
    <row r="578" spans="1:15" x14ac:dyDescent="0.25">
      <c r="A578" s="142"/>
      <c r="B578" s="64" t="s">
        <v>433</v>
      </c>
      <c r="C578" s="1">
        <f>108*8</f>
        <v>864</v>
      </c>
      <c r="D578" s="62">
        <f t="shared" si="421"/>
        <v>0</v>
      </c>
      <c r="E578" s="1">
        <v>0</v>
      </c>
      <c r="F578" s="2">
        <f t="shared" si="422"/>
        <v>0</v>
      </c>
      <c r="G578" s="1">
        <v>0</v>
      </c>
      <c r="H578" s="2">
        <f t="shared" si="423"/>
        <v>0.92592592592592582</v>
      </c>
      <c r="I578" s="1">
        <v>8</v>
      </c>
      <c r="J578" s="2">
        <f t="shared" si="424"/>
        <v>0.27777777777777773</v>
      </c>
      <c r="K578" s="1">
        <f t="shared" si="425"/>
        <v>8</v>
      </c>
      <c r="L578" s="3">
        <f t="shared" si="428"/>
        <v>0.92592592592592582</v>
      </c>
      <c r="M578" s="9">
        <f t="shared" si="426"/>
        <v>9259.2592592592573</v>
      </c>
      <c r="N578" s="25">
        <f t="shared" si="427"/>
        <v>3.8550840094933694</v>
      </c>
      <c r="O578" s="103"/>
    </row>
    <row r="579" spans="1:15" ht="15.75" thickBot="1" x14ac:dyDescent="0.3">
      <c r="A579" s="143"/>
      <c r="B579" s="65" t="s">
        <v>18</v>
      </c>
      <c r="C579" s="10">
        <f>SUM(C573:C578)</f>
        <v>4432</v>
      </c>
      <c r="D579" s="11">
        <f t="shared" si="421"/>
        <v>0</v>
      </c>
      <c r="E579" s="10">
        <f>SUM(E573:E575)</f>
        <v>0</v>
      </c>
      <c r="F579" s="11">
        <f t="shared" si="422"/>
        <v>0</v>
      </c>
      <c r="G579" s="10">
        <f>SUM(G573:G575)</f>
        <v>0</v>
      </c>
      <c r="H579" s="73">
        <f t="shared" si="423"/>
        <v>0.97021660649819508</v>
      </c>
      <c r="I579" s="10">
        <f>SUM(I573:I578)</f>
        <v>43</v>
      </c>
      <c r="J579" s="11">
        <f t="shared" si="424"/>
        <v>0.29106498194945851</v>
      </c>
      <c r="K579" s="10">
        <f>SUM(K573:K578)</f>
        <v>43</v>
      </c>
      <c r="L579" s="12">
        <f t="shared" si="428"/>
        <v>0.97021660649819508</v>
      </c>
      <c r="M579" s="15">
        <f t="shared" si="426"/>
        <v>9702.1660649819514</v>
      </c>
      <c r="N579" s="13">
        <f t="shared" si="427"/>
        <v>3.8376707984961849</v>
      </c>
      <c r="O579" s="14"/>
    </row>
    <row r="580" spans="1:15" x14ac:dyDescent="0.25">
      <c r="A580" s="141" t="s">
        <v>435</v>
      </c>
      <c r="B580" s="64" t="s">
        <v>432</v>
      </c>
      <c r="C580" s="1">
        <f>97*8</f>
        <v>776</v>
      </c>
      <c r="D580" s="62">
        <f t="shared" ref="D580:D588" si="429">E580/C580*100</f>
        <v>0</v>
      </c>
      <c r="E580" s="1">
        <v>0</v>
      </c>
      <c r="F580" s="2">
        <f t="shared" ref="F580:F588" si="430">+G580/C580*100</f>
        <v>0</v>
      </c>
      <c r="G580" s="1">
        <v>0</v>
      </c>
      <c r="H580" s="2">
        <f t="shared" ref="H580:H588" si="431">+I580/C580*100</f>
        <v>1.1597938144329898</v>
      </c>
      <c r="I580" s="1">
        <v>9</v>
      </c>
      <c r="J580" s="2">
        <f t="shared" ref="J580:J588" si="432">(1*D580)+(0.65*F580)+(0.3*H580)</f>
        <v>0.34793814432989695</v>
      </c>
      <c r="K580" s="1">
        <f t="shared" ref="K580:K587" si="433">+E580+G580+I580</f>
        <v>9</v>
      </c>
      <c r="L580" s="3">
        <f t="shared" si="428"/>
        <v>1.1597938144329898</v>
      </c>
      <c r="M580" s="9">
        <f t="shared" ref="M580:M588" si="434">L580*10000</f>
        <v>11597.938144329897</v>
      </c>
      <c r="N580" s="25">
        <f t="shared" si="427"/>
        <v>3.7701929876949429</v>
      </c>
      <c r="O580" s="72"/>
    </row>
    <row r="581" spans="1:15" x14ac:dyDescent="0.25">
      <c r="A581" s="141"/>
      <c r="B581" s="64" t="s">
        <v>373</v>
      </c>
      <c r="C581" s="1">
        <f>27*8</f>
        <v>216</v>
      </c>
      <c r="D581" s="62">
        <f t="shared" si="429"/>
        <v>0</v>
      </c>
      <c r="E581" s="1">
        <v>0</v>
      </c>
      <c r="F581" s="2">
        <f t="shared" si="430"/>
        <v>0</v>
      </c>
      <c r="G581" s="1">
        <v>0</v>
      </c>
      <c r="H581" s="2">
        <f t="shared" si="431"/>
        <v>4.1666666666666661</v>
      </c>
      <c r="I581" s="1">
        <v>9</v>
      </c>
      <c r="J581" s="2">
        <f t="shared" si="432"/>
        <v>1.2499999999999998</v>
      </c>
      <c r="K581" s="1">
        <f t="shared" si="433"/>
        <v>9</v>
      </c>
      <c r="L581" s="3">
        <f t="shared" si="428"/>
        <v>4.1666666666666661</v>
      </c>
      <c r="M581" s="9">
        <f t="shared" si="434"/>
        <v>41666.666666666664</v>
      </c>
      <c r="N581" s="25">
        <f t="shared" si="427"/>
        <v>3.2316643961222455</v>
      </c>
      <c r="O581" s="72"/>
    </row>
    <row r="582" spans="1:15" x14ac:dyDescent="0.25">
      <c r="A582" s="141"/>
      <c r="B582" s="64" t="s">
        <v>426</v>
      </c>
      <c r="C582" s="1">
        <f>31*8</f>
        <v>248</v>
      </c>
      <c r="D582" s="62">
        <f t="shared" si="429"/>
        <v>0</v>
      </c>
      <c r="E582" s="1">
        <v>0</v>
      </c>
      <c r="F582" s="2">
        <f t="shared" si="430"/>
        <v>0</v>
      </c>
      <c r="G582" s="1">
        <v>0</v>
      </c>
      <c r="H582" s="2">
        <f t="shared" si="431"/>
        <v>0.80645161290322576</v>
      </c>
      <c r="I582" s="1">
        <v>2</v>
      </c>
      <c r="J582" s="2">
        <f t="shared" si="432"/>
        <v>0.24193548387096772</v>
      </c>
      <c r="K582" s="1">
        <f t="shared" si="433"/>
        <v>2</v>
      </c>
      <c r="L582" s="3">
        <f>K582/C582*100</f>
        <v>0.80645161290322576</v>
      </c>
      <c r="M582" s="9">
        <f t="shared" si="434"/>
        <v>8064.5161290322576</v>
      </c>
      <c r="N582" s="25">
        <f t="shared" si="427"/>
        <v>3.905982614630743</v>
      </c>
      <c r="O582" s="72"/>
    </row>
    <row r="583" spans="1:15" x14ac:dyDescent="0.25">
      <c r="A583" s="142"/>
      <c r="B583" s="64" t="s">
        <v>379</v>
      </c>
      <c r="C583" s="1">
        <f>27*8</f>
        <v>216</v>
      </c>
      <c r="D583" s="62">
        <f t="shared" si="429"/>
        <v>0</v>
      </c>
      <c r="E583" s="1">
        <v>0</v>
      </c>
      <c r="F583" s="2">
        <f t="shared" si="430"/>
        <v>0</v>
      </c>
      <c r="G583" s="1">
        <v>0</v>
      </c>
      <c r="H583" s="2">
        <f t="shared" si="431"/>
        <v>1.3888888888888888</v>
      </c>
      <c r="I583" s="1">
        <v>3</v>
      </c>
      <c r="J583" s="2">
        <f t="shared" si="432"/>
        <v>0.41666666666666663</v>
      </c>
      <c r="K583" s="1">
        <f t="shared" si="433"/>
        <v>3</v>
      </c>
      <c r="L583" s="3">
        <f t="shared" ref="L583:L590" si="435">K583/C583*100</f>
        <v>1.3888888888888888</v>
      </c>
      <c r="M583" s="9">
        <f t="shared" si="434"/>
        <v>13888.888888888889</v>
      </c>
      <c r="N583" s="25">
        <f t="shared" ref="N583:N588" si="436">(NORMSINV(1-M583/1000000))+1.5</f>
        <v>3.7004105812100336</v>
      </c>
      <c r="O583" s="72"/>
    </row>
    <row r="584" spans="1:15" x14ac:dyDescent="0.25">
      <c r="A584" s="142"/>
      <c r="B584" s="64" t="s">
        <v>436</v>
      </c>
      <c r="C584" s="1">
        <f>24*8</f>
        <v>192</v>
      </c>
      <c r="D584" s="62">
        <f>E584/C584*100</f>
        <v>0</v>
      </c>
      <c r="E584" s="1">
        <v>0</v>
      </c>
      <c r="F584" s="2">
        <f>+G584/C584*100</f>
        <v>0</v>
      </c>
      <c r="G584" s="1">
        <v>0</v>
      </c>
      <c r="H584" s="2">
        <f>+I584/C584*100</f>
        <v>1.0416666666666665</v>
      </c>
      <c r="I584" s="1">
        <v>2</v>
      </c>
      <c r="J584" s="2">
        <f>(1*D584)+(0.65*F584)+(0.3*H584)</f>
        <v>0.31249999999999994</v>
      </c>
      <c r="K584" s="1">
        <f>+E584+G584+I584</f>
        <v>2</v>
      </c>
      <c r="L584" s="3">
        <f>K584/C584*100</f>
        <v>1.0416666666666665</v>
      </c>
      <c r="M584" s="9">
        <f>L584*10000</f>
        <v>10416.666666666666</v>
      </c>
      <c r="N584" s="25">
        <f>(NORMSINV(1-M584/1000000))+1.5</f>
        <v>3.8109913382574203</v>
      </c>
      <c r="O584" s="103"/>
    </row>
    <row r="585" spans="1:15" x14ac:dyDescent="0.25">
      <c r="A585" s="142"/>
      <c r="B585" s="64" t="s">
        <v>438</v>
      </c>
      <c r="C585" s="1">
        <f>8*8</f>
        <v>64</v>
      </c>
      <c r="D585" s="62">
        <f t="shared" si="429"/>
        <v>0</v>
      </c>
      <c r="E585" s="1">
        <v>0</v>
      </c>
      <c r="F585" s="2">
        <f t="shared" si="430"/>
        <v>0</v>
      </c>
      <c r="G585" s="1">
        <v>0</v>
      </c>
      <c r="H585" s="2">
        <f t="shared" si="431"/>
        <v>1.5625</v>
      </c>
      <c r="I585" s="1">
        <v>1</v>
      </c>
      <c r="J585" s="2">
        <f t="shared" si="432"/>
        <v>0.46875</v>
      </c>
      <c r="K585" s="1">
        <f t="shared" si="433"/>
        <v>1</v>
      </c>
      <c r="L585" s="3">
        <f t="shared" si="435"/>
        <v>1.5625</v>
      </c>
      <c r="M585" s="9">
        <f t="shared" si="434"/>
        <v>15625</v>
      </c>
      <c r="N585" s="25">
        <f t="shared" si="436"/>
        <v>3.6538746940614555</v>
      </c>
      <c r="O585" s="103"/>
    </row>
    <row r="586" spans="1:15" x14ac:dyDescent="0.25">
      <c r="A586" s="142"/>
      <c r="B586" s="64" t="s">
        <v>437</v>
      </c>
      <c r="C586" s="1">
        <f>34*8</f>
        <v>272</v>
      </c>
      <c r="D586" s="62">
        <f>E586/C586*100</f>
        <v>0</v>
      </c>
      <c r="E586" s="1">
        <v>0</v>
      </c>
      <c r="F586" s="2">
        <f>+G586/C586*100</f>
        <v>0</v>
      </c>
      <c r="G586" s="1">
        <v>0</v>
      </c>
      <c r="H586" s="2">
        <f>+I586/C586*100</f>
        <v>1.1029411764705883</v>
      </c>
      <c r="I586" s="1">
        <v>3</v>
      </c>
      <c r="J586" s="2">
        <f>(1*D586)+(0.65*F586)+(0.3*H586)</f>
        <v>0.33088235294117646</v>
      </c>
      <c r="K586" s="1">
        <f>+E586+G586+I586</f>
        <v>3</v>
      </c>
      <c r="L586" s="3">
        <f>K586/C586*100</f>
        <v>1.1029411764705883</v>
      </c>
      <c r="M586" s="9">
        <f>L586*10000</f>
        <v>11029.411764705883</v>
      </c>
      <c r="N586" s="25">
        <f>(NORMSINV(1-M586/1000000))+1.5</f>
        <v>3.7893534662194091</v>
      </c>
      <c r="O586" s="103"/>
    </row>
    <row r="587" spans="1:15" x14ac:dyDescent="0.25">
      <c r="A587" s="142"/>
      <c r="B587" s="64" t="s">
        <v>433</v>
      </c>
      <c r="C587" s="1">
        <f>22*8</f>
        <v>176</v>
      </c>
      <c r="D587" s="62">
        <f t="shared" si="429"/>
        <v>0</v>
      </c>
      <c r="E587" s="1">
        <v>0</v>
      </c>
      <c r="F587" s="2">
        <f t="shared" si="430"/>
        <v>0</v>
      </c>
      <c r="G587" s="1">
        <v>0</v>
      </c>
      <c r="H587" s="2">
        <f t="shared" si="431"/>
        <v>1.7045454545454544</v>
      </c>
      <c r="I587" s="1">
        <v>3</v>
      </c>
      <c r="J587" s="2">
        <f t="shared" si="432"/>
        <v>0.51136363636363624</v>
      </c>
      <c r="K587" s="1">
        <f t="shared" si="433"/>
        <v>3</v>
      </c>
      <c r="L587" s="3">
        <f t="shared" si="435"/>
        <v>1.7045454545454544</v>
      </c>
      <c r="M587" s="9">
        <f t="shared" si="434"/>
        <v>17045.454545454544</v>
      </c>
      <c r="N587" s="25">
        <f t="shared" si="436"/>
        <v>3.618994768287743</v>
      </c>
      <c r="O587" s="103"/>
    </row>
    <row r="588" spans="1:15" ht="15.75" thickBot="1" x14ac:dyDescent="0.3">
      <c r="A588" s="143"/>
      <c r="B588" s="65" t="s">
        <v>18</v>
      </c>
      <c r="C588" s="10">
        <f>SUM(C580:C587)</f>
        <v>2160</v>
      </c>
      <c r="D588" s="11">
        <f t="shared" si="429"/>
        <v>0</v>
      </c>
      <c r="E588" s="10">
        <f>SUM(E580:E582)</f>
        <v>0</v>
      </c>
      <c r="F588" s="11">
        <f t="shared" si="430"/>
        <v>0</v>
      </c>
      <c r="G588" s="10">
        <f>SUM(G580:G582)</f>
        <v>0</v>
      </c>
      <c r="H588" s="73">
        <f t="shared" si="431"/>
        <v>1.4814814814814816</v>
      </c>
      <c r="I588" s="10">
        <f>SUM(I580:I587)</f>
        <v>32</v>
      </c>
      <c r="J588" s="11">
        <f t="shared" si="432"/>
        <v>0.44444444444444448</v>
      </c>
      <c r="K588" s="10">
        <f>SUM(K580:K587)</f>
        <v>32</v>
      </c>
      <c r="L588" s="12">
        <f t="shared" si="435"/>
        <v>1.4814814814814816</v>
      </c>
      <c r="M588" s="15">
        <f t="shared" si="434"/>
        <v>14814.814814814816</v>
      </c>
      <c r="N588" s="13">
        <f t="shared" si="436"/>
        <v>3.6750064955528532</v>
      </c>
      <c r="O588" s="14"/>
    </row>
    <row r="589" spans="1:15" x14ac:dyDescent="0.25">
      <c r="A589" s="141" t="s">
        <v>439</v>
      </c>
      <c r="B589" s="64" t="s">
        <v>432</v>
      </c>
      <c r="C589" s="1">
        <f>36*8</f>
        <v>288</v>
      </c>
      <c r="D589" s="62">
        <f t="shared" ref="D589:D595" si="437">E589/C589*100</f>
        <v>0</v>
      </c>
      <c r="E589" s="1">
        <v>0</v>
      </c>
      <c r="F589" s="2">
        <f t="shared" ref="F589:F595" si="438">+G589/C589*100</f>
        <v>0</v>
      </c>
      <c r="G589" s="1">
        <v>0</v>
      </c>
      <c r="H589" s="2">
        <f t="shared" ref="H589:H595" si="439">+I589/C589*100</f>
        <v>1.0416666666666665</v>
      </c>
      <c r="I589" s="1">
        <v>3</v>
      </c>
      <c r="J589" s="2">
        <f t="shared" ref="J589:J595" si="440">(1*D589)+(0.65*F589)+(0.3*H589)</f>
        <v>0.31249999999999994</v>
      </c>
      <c r="K589" s="1">
        <f t="shared" ref="K589:K594" si="441">+E589+G589+I589</f>
        <v>3</v>
      </c>
      <c r="L589" s="3">
        <f t="shared" si="435"/>
        <v>1.0416666666666665</v>
      </c>
      <c r="M589" s="9">
        <f t="shared" ref="M589:M595" si="442">L589*10000</f>
        <v>10416.666666666666</v>
      </c>
      <c r="N589" s="25">
        <f t="shared" ref="N589:N620" si="443">(NORMSINV(1-M589/1000000))+1.5</f>
        <v>3.8109913382574203</v>
      </c>
      <c r="O589" s="72"/>
    </row>
    <row r="590" spans="1:15" x14ac:dyDescent="0.25">
      <c r="A590" s="141"/>
      <c r="B590" s="64" t="s">
        <v>373</v>
      </c>
      <c r="C590" s="1">
        <f>101*8</f>
        <v>808</v>
      </c>
      <c r="D590" s="62">
        <f t="shared" si="437"/>
        <v>0</v>
      </c>
      <c r="E590" s="1">
        <v>0</v>
      </c>
      <c r="F590" s="2">
        <f t="shared" si="438"/>
        <v>0</v>
      </c>
      <c r="G590" s="1">
        <v>0</v>
      </c>
      <c r="H590" s="2">
        <f t="shared" si="439"/>
        <v>0.86633663366336644</v>
      </c>
      <c r="I590" s="1">
        <v>7</v>
      </c>
      <c r="J590" s="2">
        <f t="shared" si="440"/>
        <v>0.25990099009900991</v>
      </c>
      <c r="K590" s="1">
        <f t="shared" si="441"/>
        <v>7</v>
      </c>
      <c r="L590" s="3">
        <f t="shared" si="435"/>
        <v>0.86633663366336644</v>
      </c>
      <c r="M590" s="9">
        <f t="shared" si="442"/>
        <v>8663.3663366336641</v>
      </c>
      <c r="N590" s="25">
        <f t="shared" si="443"/>
        <v>3.879700106384786</v>
      </c>
      <c r="O590" s="72"/>
    </row>
    <row r="591" spans="1:15" x14ac:dyDescent="0.25">
      <c r="A591" s="141"/>
      <c r="B591" s="64" t="s">
        <v>440</v>
      </c>
      <c r="C591" s="1">
        <f>5*8</f>
        <v>40</v>
      </c>
      <c r="D591" s="62">
        <f t="shared" si="437"/>
        <v>0</v>
      </c>
      <c r="E591" s="1">
        <v>0</v>
      </c>
      <c r="F591" s="2">
        <f t="shared" si="438"/>
        <v>0</v>
      </c>
      <c r="G591" s="1">
        <v>0</v>
      </c>
      <c r="H591" s="2">
        <f t="shared" si="439"/>
        <v>0</v>
      </c>
      <c r="I591" s="1">
        <v>0</v>
      </c>
      <c r="J591" s="2">
        <f t="shared" si="440"/>
        <v>0</v>
      </c>
      <c r="K591" s="1">
        <f t="shared" si="441"/>
        <v>0</v>
      </c>
      <c r="L591" s="3">
        <f>K591/C591*100</f>
        <v>0</v>
      </c>
      <c r="M591" s="9">
        <f t="shared" si="442"/>
        <v>0</v>
      </c>
      <c r="N591" s="25" t="e">
        <f t="shared" si="443"/>
        <v>#NUM!</v>
      </c>
      <c r="O591" s="72"/>
    </row>
    <row r="592" spans="1:15" x14ac:dyDescent="0.25">
      <c r="A592" s="142"/>
      <c r="B592" s="64" t="s">
        <v>379</v>
      </c>
      <c r="C592" s="1">
        <f>33*8</f>
        <v>264</v>
      </c>
      <c r="D592" s="62">
        <f t="shared" si="437"/>
        <v>0</v>
      </c>
      <c r="E592" s="1">
        <v>0</v>
      </c>
      <c r="F592" s="2">
        <f t="shared" si="438"/>
        <v>0</v>
      </c>
      <c r="G592" s="1">
        <v>0</v>
      </c>
      <c r="H592" s="2">
        <f t="shared" si="439"/>
        <v>0.75757575757575757</v>
      </c>
      <c r="I592" s="1">
        <v>2</v>
      </c>
      <c r="J592" s="2">
        <f t="shared" si="440"/>
        <v>0.22727272727272727</v>
      </c>
      <c r="K592" s="1">
        <f t="shared" si="441"/>
        <v>2</v>
      </c>
      <c r="L592" s="3">
        <f t="shared" ref="L592:L597" si="444">K592/C592*100</f>
        <v>0.75757575757575757</v>
      </c>
      <c r="M592" s="9">
        <f t="shared" si="442"/>
        <v>7575.757575757576</v>
      </c>
      <c r="N592" s="25">
        <f t="shared" si="443"/>
        <v>3.9287370866922795</v>
      </c>
      <c r="O592" s="72"/>
    </row>
    <row r="593" spans="1:15" x14ac:dyDescent="0.25">
      <c r="A593" s="142"/>
      <c r="B593" s="64" t="s">
        <v>441</v>
      </c>
      <c r="C593" s="1">
        <f>82*8</f>
        <v>656</v>
      </c>
      <c r="D593" s="62">
        <f t="shared" si="437"/>
        <v>0</v>
      </c>
      <c r="E593" s="1">
        <v>0</v>
      </c>
      <c r="F593" s="2">
        <f t="shared" si="438"/>
        <v>0</v>
      </c>
      <c r="G593" s="1">
        <v>0</v>
      </c>
      <c r="H593" s="2">
        <f t="shared" si="439"/>
        <v>0.6097560975609756</v>
      </c>
      <c r="I593" s="1">
        <v>4</v>
      </c>
      <c r="J593" s="2">
        <f t="shared" si="440"/>
        <v>0.18292682926829268</v>
      </c>
      <c r="K593" s="1">
        <f t="shared" si="441"/>
        <v>4</v>
      </c>
      <c r="L593" s="3">
        <f t="shared" si="444"/>
        <v>0.6097560975609756</v>
      </c>
      <c r="M593" s="9">
        <f t="shared" si="442"/>
        <v>6097.5609756097556</v>
      </c>
      <c r="N593" s="25">
        <f t="shared" si="443"/>
        <v>4.0064473464808863</v>
      </c>
      <c r="O593" s="103"/>
    </row>
    <row r="594" spans="1:15" x14ac:dyDescent="0.25">
      <c r="A594" s="142"/>
      <c r="B594" s="64" t="s">
        <v>437</v>
      </c>
      <c r="C594" s="1">
        <f>47*8</f>
        <v>376</v>
      </c>
      <c r="D594" s="62">
        <f t="shared" si="437"/>
        <v>0</v>
      </c>
      <c r="E594" s="1">
        <v>0</v>
      </c>
      <c r="F594" s="2">
        <f t="shared" si="438"/>
        <v>0</v>
      </c>
      <c r="G594" s="1">
        <v>0</v>
      </c>
      <c r="H594" s="2">
        <f t="shared" si="439"/>
        <v>5.3191489361702127</v>
      </c>
      <c r="I594" s="1">
        <v>20</v>
      </c>
      <c r="J594" s="2">
        <f t="shared" si="440"/>
        <v>1.5957446808510638</v>
      </c>
      <c r="K594" s="1">
        <f t="shared" si="441"/>
        <v>20</v>
      </c>
      <c r="L594" s="3">
        <f t="shared" si="444"/>
        <v>5.3191489361702127</v>
      </c>
      <c r="M594" s="9">
        <f t="shared" si="442"/>
        <v>53191.48936170213</v>
      </c>
      <c r="N594" s="25">
        <f t="shared" si="443"/>
        <v>3.114666302414812</v>
      </c>
      <c r="O594" s="103"/>
    </row>
    <row r="595" spans="1:15" ht="15.75" thickBot="1" x14ac:dyDescent="0.3">
      <c r="A595" s="143"/>
      <c r="B595" s="65" t="s">
        <v>18</v>
      </c>
      <c r="C595" s="10">
        <f>SUM(C589:C594)</f>
        <v>2432</v>
      </c>
      <c r="D595" s="11">
        <f t="shared" si="437"/>
        <v>0</v>
      </c>
      <c r="E595" s="10">
        <f>SUM(E589:E591)</f>
        <v>0</v>
      </c>
      <c r="F595" s="11">
        <f t="shared" si="438"/>
        <v>0</v>
      </c>
      <c r="G595" s="10">
        <f>SUM(G589:G591)</f>
        <v>0</v>
      </c>
      <c r="H595" s="73">
        <f t="shared" si="439"/>
        <v>1.4802631578947367</v>
      </c>
      <c r="I595" s="10">
        <f>SUM(I589:I594)</f>
        <v>36</v>
      </c>
      <c r="J595" s="11">
        <f t="shared" si="440"/>
        <v>0.44407894736842102</v>
      </c>
      <c r="K595" s="10">
        <f>SUM(K589:K594)</f>
        <v>36</v>
      </c>
      <c r="L595" s="12">
        <f t="shared" si="444"/>
        <v>1.4802631578947367</v>
      </c>
      <c r="M595" s="15">
        <f t="shared" si="442"/>
        <v>14802.631578947367</v>
      </c>
      <c r="N595" s="13">
        <f t="shared" si="443"/>
        <v>3.6753317734210573</v>
      </c>
      <c r="O595" s="14"/>
    </row>
    <row r="596" spans="1:15" x14ac:dyDescent="0.25">
      <c r="A596" s="141" t="s">
        <v>442</v>
      </c>
      <c r="B596" s="64" t="s">
        <v>432</v>
      </c>
      <c r="C596" s="1">
        <f>8*8</f>
        <v>64</v>
      </c>
      <c r="D596" s="62">
        <f>E596/C596*100</f>
        <v>0</v>
      </c>
      <c r="E596" s="1">
        <v>0</v>
      </c>
      <c r="F596" s="2">
        <f>+G596/C596*100</f>
        <v>0</v>
      </c>
      <c r="G596" s="1">
        <v>0</v>
      </c>
      <c r="H596" s="2">
        <f>+I596/C596*100</f>
        <v>0</v>
      </c>
      <c r="I596" s="1">
        <v>0</v>
      </c>
      <c r="J596" s="2">
        <f>(1*D596)+(0.65*F596)+(0.3*H596)</f>
        <v>0</v>
      </c>
      <c r="K596" s="1">
        <f>+E596+G596+I596</f>
        <v>0</v>
      </c>
      <c r="L596" s="3">
        <f t="shared" si="444"/>
        <v>0</v>
      </c>
      <c r="M596" s="9">
        <f>L596*10000</f>
        <v>0</v>
      </c>
      <c r="N596" s="25" t="e">
        <f t="shared" si="443"/>
        <v>#NUM!</v>
      </c>
      <c r="O596" s="72"/>
    </row>
    <row r="597" spans="1:15" x14ac:dyDescent="0.25">
      <c r="A597" s="141"/>
      <c r="B597" s="64" t="s">
        <v>373</v>
      </c>
      <c r="C597" s="1">
        <f>126*8</f>
        <v>1008</v>
      </c>
      <c r="D597" s="62">
        <f>E597/C597*100</f>
        <v>0</v>
      </c>
      <c r="E597" s="1">
        <v>0</v>
      </c>
      <c r="F597" s="2">
        <f>+G597/C597*100</f>
        <v>0</v>
      </c>
      <c r="G597" s="1">
        <v>0</v>
      </c>
      <c r="H597" s="2">
        <f>+I597/C597*100</f>
        <v>0.99206349206349198</v>
      </c>
      <c r="I597" s="1">
        <v>10</v>
      </c>
      <c r="J597" s="2">
        <f>(1*D597)+(0.65*F597)+(0.3*H597)</f>
        <v>0.29761904761904756</v>
      </c>
      <c r="K597" s="1">
        <f>+E597+G597+I597</f>
        <v>10</v>
      </c>
      <c r="L597" s="3">
        <f t="shared" si="444"/>
        <v>0.99206349206349198</v>
      </c>
      <c r="M597" s="9">
        <f>L597*10000</f>
        <v>9920.6349206349205</v>
      </c>
      <c r="N597" s="25">
        <f t="shared" si="443"/>
        <v>3.8293360530620011</v>
      </c>
      <c r="O597" s="72"/>
    </row>
    <row r="598" spans="1:15" x14ac:dyDescent="0.25">
      <c r="A598" s="141"/>
      <c r="B598" s="64" t="s">
        <v>440</v>
      </c>
      <c r="C598" s="1">
        <f>48*8</f>
        <v>384</v>
      </c>
      <c r="D598" s="62">
        <f>E598/C598*100</f>
        <v>0</v>
      </c>
      <c r="E598" s="1">
        <v>0</v>
      </c>
      <c r="F598" s="2">
        <f>+G598/C598*100</f>
        <v>0</v>
      </c>
      <c r="G598" s="1">
        <v>0</v>
      </c>
      <c r="H598" s="2">
        <f>+I598/C598*100</f>
        <v>1.0416666666666665</v>
      </c>
      <c r="I598" s="1">
        <v>4</v>
      </c>
      <c r="J598" s="2">
        <f>(1*D598)+(0.65*F598)+(0.3*H598)</f>
        <v>0.31249999999999994</v>
      </c>
      <c r="K598" s="1">
        <f>+E598+G598+I598</f>
        <v>4</v>
      </c>
      <c r="L598" s="3">
        <f t="shared" ref="L598:L629" si="445">K598/C598*100</f>
        <v>1.0416666666666665</v>
      </c>
      <c r="M598" s="9">
        <f>L598*10000</f>
        <v>10416.666666666666</v>
      </c>
      <c r="N598" s="25">
        <f t="shared" si="443"/>
        <v>3.8109913382574203</v>
      </c>
      <c r="O598" s="72"/>
    </row>
    <row r="599" spans="1:15" ht="15.75" thickBot="1" x14ac:dyDescent="0.3">
      <c r="A599" s="143"/>
      <c r="B599" s="65" t="s">
        <v>18</v>
      </c>
      <c r="C599" s="10">
        <f>SUM(C596:C598)</f>
        <v>1456</v>
      </c>
      <c r="D599" s="11">
        <f>E599/C599*100</f>
        <v>0</v>
      </c>
      <c r="E599" s="10">
        <f>SUM(E596:E598)</f>
        <v>0</v>
      </c>
      <c r="F599" s="11">
        <f>+G599/C599*100</f>
        <v>0</v>
      </c>
      <c r="G599" s="10">
        <f>SUM(G596:G598)</f>
        <v>0</v>
      </c>
      <c r="H599" s="73">
        <f>+I599/C599*100</f>
        <v>0.96153846153846156</v>
      </c>
      <c r="I599" s="10">
        <f>SUM(I596:I598)</f>
        <v>14</v>
      </c>
      <c r="J599" s="11">
        <f>(1*D599)+(0.65*F599)+(0.3*H599)</f>
        <v>0.28846153846153844</v>
      </c>
      <c r="K599" s="10">
        <f>SUM(K596:K598)</f>
        <v>14</v>
      </c>
      <c r="L599" s="12">
        <f t="shared" si="445"/>
        <v>0.96153846153846156</v>
      </c>
      <c r="M599" s="15">
        <f>L599*10000</f>
        <v>9615.3846153846152</v>
      </c>
      <c r="N599" s="13">
        <f t="shared" si="443"/>
        <v>3.8410271376304492</v>
      </c>
      <c r="O599" s="14"/>
    </row>
    <row r="600" spans="1:15" x14ac:dyDescent="0.25">
      <c r="A600" s="141" t="s">
        <v>445</v>
      </c>
      <c r="B600" s="64" t="s">
        <v>451</v>
      </c>
      <c r="C600" s="1">
        <f>45*8</f>
        <v>360</v>
      </c>
      <c r="D600" s="62">
        <f t="shared" ref="D600:D613" si="446">E600/C600*100</f>
        <v>0</v>
      </c>
      <c r="E600" s="1">
        <v>0</v>
      </c>
      <c r="F600" s="2">
        <f t="shared" ref="F600:F613" si="447">+G600/C600*100</f>
        <v>0</v>
      </c>
      <c r="G600" s="1">
        <v>0</v>
      </c>
      <c r="H600" s="2">
        <f t="shared" ref="H600:H613" si="448">+I600/C600*100</f>
        <v>2.7777777777777777</v>
      </c>
      <c r="I600" s="1">
        <v>10</v>
      </c>
      <c r="J600" s="2">
        <f t="shared" ref="J600:J613" si="449">(1*D600)+(0.65*F600)+(0.3*H600)</f>
        <v>0.83333333333333326</v>
      </c>
      <c r="K600" s="1">
        <f>+E600+G600+I600</f>
        <v>10</v>
      </c>
      <c r="L600" s="3">
        <f t="shared" si="445"/>
        <v>2.7777777777777777</v>
      </c>
      <c r="M600" s="9">
        <f t="shared" ref="M600:M613" si="450">L600*10000</f>
        <v>27777.777777777777</v>
      </c>
      <c r="N600" s="25">
        <f t="shared" si="443"/>
        <v>3.4145058250555569</v>
      </c>
      <c r="O600" s="72"/>
    </row>
    <row r="601" spans="1:15" x14ac:dyDescent="0.25">
      <c r="A601" s="141"/>
      <c r="B601" s="64" t="s">
        <v>373</v>
      </c>
      <c r="C601" s="1">
        <f>20*8</f>
        <v>160</v>
      </c>
      <c r="D601" s="62">
        <f t="shared" si="446"/>
        <v>0</v>
      </c>
      <c r="E601" s="1">
        <v>0</v>
      </c>
      <c r="F601" s="2">
        <f t="shared" si="447"/>
        <v>0</v>
      </c>
      <c r="G601" s="1">
        <v>0</v>
      </c>
      <c r="H601" s="2">
        <f t="shared" si="448"/>
        <v>5.625</v>
      </c>
      <c r="I601" s="1">
        <v>9</v>
      </c>
      <c r="J601" s="2">
        <f t="shared" si="449"/>
        <v>1.6875</v>
      </c>
      <c r="K601" s="1">
        <f>+E601+G601+I601</f>
        <v>9</v>
      </c>
      <c r="L601" s="3">
        <f t="shared" si="445"/>
        <v>5.625</v>
      </c>
      <c r="M601" s="9">
        <f t="shared" si="450"/>
        <v>56250</v>
      </c>
      <c r="N601" s="25">
        <f t="shared" si="443"/>
        <v>3.0870558322903143</v>
      </c>
      <c r="O601" s="72"/>
    </row>
    <row r="602" spans="1:15" x14ac:dyDescent="0.25">
      <c r="A602" s="141"/>
      <c r="B602" s="64" t="s">
        <v>440</v>
      </c>
      <c r="C602" s="1">
        <f>33*8</f>
        <v>264</v>
      </c>
      <c r="D602" s="62">
        <f t="shared" si="446"/>
        <v>0</v>
      </c>
      <c r="E602" s="1">
        <v>0</v>
      </c>
      <c r="F602" s="2">
        <f t="shared" si="447"/>
        <v>0</v>
      </c>
      <c r="G602" s="1">
        <v>0</v>
      </c>
      <c r="H602" s="2">
        <f t="shared" si="448"/>
        <v>0.75757575757575757</v>
      </c>
      <c r="I602" s="1">
        <v>2</v>
      </c>
      <c r="J602" s="2">
        <f t="shared" si="449"/>
        <v>0.22727272727272727</v>
      </c>
      <c r="K602" s="1">
        <f>+E602+G602+I602</f>
        <v>2</v>
      </c>
      <c r="L602" s="3">
        <f t="shared" si="445"/>
        <v>0.75757575757575757</v>
      </c>
      <c r="M602" s="9">
        <f t="shared" si="450"/>
        <v>7575.757575757576</v>
      </c>
      <c r="N602" s="25">
        <f t="shared" si="443"/>
        <v>3.9287370866922795</v>
      </c>
      <c r="O602" s="72"/>
    </row>
    <row r="603" spans="1:15" ht="15.75" thickBot="1" x14ac:dyDescent="0.3">
      <c r="A603" s="143"/>
      <c r="B603" s="65" t="s">
        <v>18</v>
      </c>
      <c r="C603" s="10">
        <f>SUM(C600:C602)</f>
        <v>784</v>
      </c>
      <c r="D603" s="11">
        <f t="shared" si="446"/>
        <v>0</v>
      </c>
      <c r="E603" s="10">
        <f>SUM(E600:E602)</f>
        <v>0</v>
      </c>
      <c r="F603" s="11">
        <f t="shared" si="447"/>
        <v>0</v>
      </c>
      <c r="G603" s="10">
        <f>SUM(G600:G602)</f>
        <v>0</v>
      </c>
      <c r="H603" s="73">
        <f t="shared" si="448"/>
        <v>2.6785714285714284</v>
      </c>
      <c r="I603" s="10">
        <f>SUM(I600:I602)</f>
        <v>21</v>
      </c>
      <c r="J603" s="11">
        <f t="shared" si="449"/>
        <v>0.80357142857142849</v>
      </c>
      <c r="K603" s="10">
        <f>SUM(K600:K602)</f>
        <v>21</v>
      </c>
      <c r="L603" s="12">
        <f t="shared" si="445"/>
        <v>2.6785714285714284</v>
      </c>
      <c r="M603" s="15">
        <f t="shared" si="450"/>
        <v>26785.714285714283</v>
      </c>
      <c r="N603" s="13">
        <f t="shared" si="443"/>
        <v>3.4302858560575813</v>
      </c>
      <c r="O603" s="14"/>
    </row>
    <row r="604" spans="1:15" x14ac:dyDescent="0.25">
      <c r="A604" s="141" t="s">
        <v>446</v>
      </c>
      <c r="B604" s="64" t="s">
        <v>450</v>
      </c>
      <c r="C604" s="1">
        <f>11*8</f>
        <v>88</v>
      </c>
      <c r="D604" s="62">
        <f t="shared" si="446"/>
        <v>0</v>
      </c>
      <c r="E604" s="1">
        <v>0</v>
      </c>
      <c r="F604" s="2">
        <f t="shared" si="447"/>
        <v>0</v>
      </c>
      <c r="G604" s="1">
        <v>0</v>
      </c>
      <c r="H604" s="2">
        <f t="shared" si="448"/>
        <v>0</v>
      </c>
      <c r="I604" s="1">
        <v>0</v>
      </c>
      <c r="J604" s="2">
        <f t="shared" si="449"/>
        <v>0</v>
      </c>
      <c r="K604" s="1">
        <f>+E604+G604+I604</f>
        <v>0</v>
      </c>
      <c r="L604" s="3">
        <f t="shared" si="445"/>
        <v>0</v>
      </c>
      <c r="M604" s="9">
        <f t="shared" si="450"/>
        <v>0</v>
      </c>
      <c r="N604" s="25" t="e">
        <f t="shared" si="443"/>
        <v>#NUM!</v>
      </c>
      <c r="O604" s="72"/>
    </row>
    <row r="605" spans="1:15" x14ac:dyDescent="0.25">
      <c r="A605" s="141"/>
      <c r="B605" s="64" t="s">
        <v>377</v>
      </c>
      <c r="C605" s="1">
        <f>1*8</f>
        <v>8</v>
      </c>
      <c r="D605" s="62">
        <f>E605/C605*100</f>
        <v>0</v>
      </c>
      <c r="E605" s="1">
        <v>0</v>
      </c>
      <c r="F605" s="2">
        <f>+G605/C605*100</f>
        <v>0</v>
      </c>
      <c r="G605" s="1">
        <v>0</v>
      </c>
      <c r="H605" s="2">
        <f>+I605/C605*100</f>
        <v>0</v>
      </c>
      <c r="I605" s="1">
        <v>0</v>
      </c>
      <c r="J605" s="2">
        <f>(1*D605)+(0.65*F605)+(0.3*H605)</f>
        <v>0</v>
      </c>
      <c r="K605" s="1">
        <f>+E605+G605+I605</f>
        <v>0</v>
      </c>
      <c r="L605" s="3">
        <f t="shared" si="445"/>
        <v>0</v>
      </c>
      <c r="M605" s="9">
        <f>L605*10000</f>
        <v>0</v>
      </c>
      <c r="N605" s="25" t="e">
        <f t="shared" si="443"/>
        <v>#NUM!</v>
      </c>
      <c r="O605" s="72"/>
    </row>
    <row r="606" spans="1:15" x14ac:dyDescent="0.25">
      <c r="A606" s="141"/>
      <c r="B606" s="64" t="s">
        <v>373</v>
      </c>
      <c r="C606" s="1">
        <f>116*8</f>
        <v>928</v>
      </c>
      <c r="D606" s="62">
        <f t="shared" si="446"/>
        <v>0</v>
      </c>
      <c r="E606" s="1">
        <v>0</v>
      </c>
      <c r="F606" s="2">
        <f t="shared" si="447"/>
        <v>0</v>
      </c>
      <c r="G606" s="1">
        <v>0</v>
      </c>
      <c r="H606" s="2">
        <f t="shared" si="448"/>
        <v>1.0775862068965518</v>
      </c>
      <c r="I606" s="1">
        <v>10</v>
      </c>
      <c r="J606" s="2">
        <f t="shared" si="449"/>
        <v>0.32327586206896552</v>
      </c>
      <c r="K606" s="1">
        <f>+E606+G606+I606</f>
        <v>10</v>
      </c>
      <c r="L606" s="3">
        <f t="shared" si="445"/>
        <v>1.0775862068965518</v>
      </c>
      <c r="M606" s="9">
        <f t="shared" si="450"/>
        <v>10775.862068965518</v>
      </c>
      <c r="N606" s="25">
        <f t="shared" si="443"/>
        <v>3.7981768778867377</v>
      </c>
      <c r="O606" s="72"/>
    </row>
    <row r="607" spans="1:15" x14ac:dyDescent="0.25">
      <c r="A607" s="141"/>
      <c r="B607" s="64" t="s">
        <v>440</v>
      </c>
      <c r="C607" s="1">
        <f>88*8</f>
        <v>704</v>
      </c>
      <c r="D607" s="62">
        <f t="shared" si="446"/>
        <v>0</v>
      </c>
      <c r="E607" s="1">
        <v>0</v>
      </c>
      <c r="F607" s="2">
        <f t="shared" si="447"/>
        <v>0</v>
      </c>
      <c r="G607" s="1">
        <v>0</v>
      </c>
      <c r="H607" s="2">
        <f t="shared" si="448"/>
        <v>1.1363636363636365</v>
      </c>
      <c r="I607" s="1">
        <v>8</v>
      </c>
      <c r="J607" s="2">
        <f t="shared" si="449"/>
        <v>0.34090909090909094</v>
      </c>
      <c r="K607" s="1">
        <f>+E607+G607+I607</f>
        <v>8</v>
      </c>
      <c r="L607" s="3">
        <f t="shared" si="445"/>
        <v>1.1363636363636365</v>
      </c>
      <c r="M607" s="9">
        <f t="shared" si="450"/>
        <v>11363.636363636364</v>
      </c>
      <c r="N607" s="25">
        <f t="shared" si="443"/>
        <v>3.7779883330287345</v>
      </c>
      <c r="O607" s="72"/>
    </row>
    <row r="608" spans="1:15" ht="15.75" thickBot="1" x14ac:dyDescent="0.3">
      <c r="A608" s="143"/>
      <c r="B608" s="65" t="s">
        <v>18</v>
      </c>
      <c r="C608" s="10">
        <f>SUM(C604:C607)</f>
        <v>1728</v>
      </c>
      <c r="D608" s="11">
        <f t="shared" si="446"/>
        <v>0</v>
      </c>
      <c r="E608" s="10">
        <f>SUM(E604:E607)</f>
        <v>0</v>
      </c>
      <c r="F608" s="11">
        <f t="shared" si="447"/>
        <v>0</v>
      </c>
      <c r="G608" s="10">
        <f>SUM(G604:G607)</f>
        <v>0</v>
      </c>
      <c r="H608" s="73">
        <f t="shared" si="448"/>
        <v>1.0416666666666665</v>
      </c>
      <c r="I608" s="10">
        <f>SUM(I604:I607)</f>
        <v>18</v>
      </c>
      <c r="J608" s="11">
        <f t="shared" si="449"/>
        <v>0.31249999999999994</v>
      </c>
      <c r="K608" s="10">
        <f>SUM(K604:K607)</f>
        <v>18</v>
      </c>
      <c r="L608" s="12">
        <f t="shared" si="445"/>
        <v>1.0416666666666665</v>
      </c>
      <c r="M608" s="15">
        <f t="shared" si="450"/>
        <v>10416.666666666666</v>
      </c>
      <c r="N608" s="13">
        <f t="shared" si="443"/>
        <v>3.8109913382574203</v>
      </c>
      <c r="O608" s="14"/>
    </row>
    <row r="609" spans="1:15" x14ac:dyDescent="0.25">
      <c r="A609" s="141" t="s">
        <v>447</v>
      </c>
      <c r="B609" s="64" t="s">
        <v>449</v>
      </c>
      <c r="C609" s="1">
        <f>30*8</f>
        <v>240</v>
      </c>
      <c r="D609" s="62">
        <f t="shared" si="446"/>
        <v>0</v>
      </c>
      <c r="E609" s="1">
        <v>0</v>
      </c>
      <c r="F609" s="2">
        <f t="shared" si="447"/>
        <v>0</v>
      </c>
      <c r="G609" s="1">
        <v>0</v>
      </c>
      <c r="H609" s="2">
        <f t="shared" si="448"/>
        <v>1.25</v>
      </c>
      <c r="I609" s="1">
        <v>3</v>
      </c>
      <c r="J609" s="2">
        <f t="shared" si="449"/>
        <v>0.375</v>
      </c>
      <c r="K609" s="1">
        <f>+E609+G609+I609</f>
        <v>3</v>
      </c>
      <c r="L609" s="3">
        <f t="shared" si="445"/>
        <v>1.25</v>
      </c>
      <c r="M609" s="9">
        <f t="shared" si="450"/>
        <v>12500</v>
      </c>
      <c r="N609" s="25">
        <f t="shared" si="443"/>
        <v>3.7414027276049464</v>
      </c>
      <c r="O609" s="72"/>
    </row>
    <row r="610" spans="1:15" x14ac:dyDescent="0.25">
      <c r="A610" s="141"/>
      <c r="B610" s="64" t="s">
        <v>373</v>
      </c>
      <c r="C610" s="1">
        <f>52*8</f>
        <v>416</v>
      </c>
      <c r="D610" s="62">
        <f t="shared" si="446"/>
        <v>0</v>
      </c>
      <c r="E610" s="1">
        <v>0</v>
      </c>
      <c r="F610" s="2">
        <f t="shared" si="447"/>
        <v>0</v>
      </c>
      <c r="G610" s="1">
        <v>0</v>
      </c>
      <c r="H610" s="2">
        <f t="shared" si="448"/>
        <v>1.2019230769230771</v>
      </c>
      <c r="I610" s="1">
        <v>5</v>
      </c>
      <c r="J610" s="2">
        <f t="shared" si="449"/>
        <v>0.36057692307692313</v>
      </c>
      <c r="K610" s="1">
        <f>+E610+G610+I610</f>
        <v>5</v>
      </c>
      <c r="L610" s="3">
        <f t="shared" si="445"/>
        <v>1.2019230769230771</v>
      </c>
      <c r="M610" s="9">
        <f t="shared" si="450"/>
        <v>12019.230769230771</v>
      </c>
      <c r="N610" s="25">
        <f t="shared" si="443"/>
        <v>3.7565139678940218</v>
      </c>
      <c r="O610" s="72"/>
    </row>
    <row r="611" spans="1:15" x14ac:dyDescent="0.25">
      <c r="A611" s="141"/>
      <c r="B611" s="64" t="s">
        <v>448</v>
      </c>
      <c r="C611" s="1">
        <f>112*8</f>
        <v>896</v>
      </c>
      <c r="D611" s="62">
        <f>E611/C611*100</f>
        <v>0</v>
      </c>
      <c r="E611" s="1">
        <v>0</v>
      </c>
      <c r="F611" s="2">
        <f>+G611/C611*100</f>
        <v>0</v>
      </c>
      <c r="G611" s="1">
        <v>0</v>
      </c>
      <c r="H611" s="2">
        <f>+I611/C611*100</f>
        <v>0.89285714285714279</v>
      </c>
      <c r="I611" s="1">
        <v>8</v>
      </c>
      <c r="J611" s="2">
        <f>(1*D611)+(0.65*F611)+(0.3*H611)</f>
        <v>0.26785714285714285</v>
      </c>
      <c r="K611" s="1">
        <f>+E611+G611+I611</f>
        <v>8</v>
      </c>
      <c r="L611" s="3">
        <f t="shared" si="445"/>
        <v>0.89285714285714279</v>
      </c>
      <c r="M611" s="9">
        <f>L611*10000</f>
        <v>8928.5714285714275</v>
      </c>
      <c r="N611" s="25">
        <f t="shared" si="443"/>
        <v>3.8685670592678738</v>
      </c>
      <c r="O611" s="72"/>
    </row>
    <row r="612" spans="1:15" ht="15.75" thickBot="1" x14ac:dyDescent="0.3">
      <c r="A612" s="143"/>
      <c r="B612" s="65" t="s">
        <v>18</v>
      </c>
      <c r="C612" s="10">
        <f>SUM(C609:C611)</f>
        <v>1552</v>
      </c>
      <c r="D612" s="11">
        <f t="shared" si="446"/>
        <v>0</v>
      </c>
      <c r="E612" s="10">
        <f>SUM(E609:E611)</f>
        <v>0</v>
      </c>
      <c r="F612" s="11">
        <f t="shared" si="447"/>
        <v>0</v>
      </c>
      <c r="G612" s="10">
        <f>SUM(G609:G611)</f>
        <v>0</v>
      </c>
      <c r="H612" s="73">
        <f t="shared" si="448"/>
        <v>1.0309278350515463</v>
      </c>
      <c r="I612" s="10">
        <f>SUM(I609:I611)</f>
        <v>16</v>
      </c>
      <c r="J612" s="11">
        <f t="shared" si="449"/>
        <v>0.30927835051546387</v>
      </c>
      <c r="K612" s="10">
        <f>SUM(K609:K611)</f>
        <v>16</v>
      </c>
      <c r="L612" s="12">
        <f t="shared" si="445"/>
        <v>1.0309278350515463</v>
      </c>
      <c r="M612" s="15">
        <f t="shared" si="450"/>
        <v>10309.278350515462</v>
      </c>
      <c r="N612" s="13">
        <f t="shared" si="443"/>
        <v>3.8148972354600739</v>
      </c>
      <c r="O612" s="14"/>
    </row>
    <row r="613" spans="1:15" x14ac:dyDescent="0.25">
      <c r="A613" s="147" t="s">
        <v>452</v>
      </c>
      <c r="B613" s="64" t="s">
        <v>449</v>
      </c>
      <c r="C613" s="1">
        <f>46*8</f>
        <v>368</v>
      </c>
      <c r="D613" s="62">
        <f t="shared" si="446"/>
        <v>0</v>
      </c>
      <c r="E613" s="1">
        <v>0</v>
      </c>
      <c r="F613" s="2">
        <f t="shared" si="447"/>
        <v>0</v>
      </c>
      <c r="G613" s="1">
        <v>0</v>
      </c>
      <c r="H613" s="2">
        <f t="shared" si="448"/>
        <v>0.81521739130434778</v>
      </c>
      <c r="I613" s="1">
        <v>3</v>
      </c>
      <c r="J613" s="2">
        <f t="shared" si="449"/>
        <v>0.24456521739130432</v>
      </c>
      <c r="K613" s="1">
        <f>+E613+G613+I613</f>
        <v>3</v>
      </c>
      <c r="L613" s="3">
        <f t="shared" si="445"/>
        <v>0.81521739130434778</v>
      </c>
      <c r="M613" s="9">
        <f t="shared" si="450"/>
        <v>8152.173913043478</v>
      </c>
      <c r="N613" s="25">
        <f t="shared" si="443"/>
        <v>3.9020305254184109</v>
      </c>
      <c r="O613" s="72"/>
    </row>
    <row r="614" spans="1:15" x14ac:dyDescent="0.25">
      <c r="A614" s="144"/>
      <c r="B614" s="64" t="s">
        <v>453</v>
      </c>
      <c r="C614" s="1">
        <f>33*8</f>
        <v>264</v>
      </c>
      <c r="D614" s="62">
        <f t="shared" ref="D614:D621" si="451">E614/C614*100</f>
        <v>0</v>
      </c>
      <c r="E614" s="1">
        <v>0</v>
      </c>
      <c r="F614" s="2">
        <f t="shared" ref="F614:F621" si="452">+G614/C614*100</f>
        <v>0</v>
      </c>
      <c r="G614" s="1">
        <v>0</v>
      </c>
      <c r="H614" s="2">
        <f t="shared" ref="H614:H621" si="453">+I614/C614*100</f>
        <v>1.1363636363636365</v>
      </c>
      <c r="I614" s="1">
        <v>3</v>
      </c>
      <c r="J614" s="2">
        <f t="shared" ref="J614:J621" si="454">(1*D614)+(0.65*F614)+(0.3*H614)</f>
        <v>0.34090909090909094</v>
      </c>
      <c r="K614" s="1">
        <f>+E614+G614+I614</f>
        <v>3</v>
      </c>
      <c r="L614" s="3">
        <f t="shared" si="445"/>
        <v>1.1363636363636365</v>
      </c>
      <c r="M614" s="9">
        <f t="shared" ref="M614:M621" si="455">L614*10000</f>
        <v>11363.636363636364</v>
      </c>
      <c r="N614" s="25">
        <f t="shared" si="443"/>
        <v>3.7779883330287345</v>
      </c>
      <c r="O614" s="72"/>
    </row>
    <row r="615" spans="1:15" x14ac:dyDescent="0.25">
      <c r="A615" s="144"/>
      <c r="B615" s="64" t="s">
        <v>454</v>
      </c>
      <c r="C615" s="1">
        <f>15*8</f>
        <v>120</v>
      </c>
      <c r="D615" s="62">
        <f t="shared" si="451"/>
        <v>0</v>
      </c>
      <c r="E615" s="1">
        <v>0</v>
      </c>
      <c r="F615" s="2">
        <f t="shared" si="452"/>
        <v>0</v>
      </c>
      <c r="G615" s="1">
        <v>0</v>
      </c>
      <c r="H615" s="2">
        <f t="shared" si="453"/>
        <v>2.5</v>
      </c>
      <c r="I615" s="1">
        <v>3</v>
      </c>
      <c r="J615" s="2">
        <f t="shared" si="454"/>
        <v>0.75</v>
      </c>
      <c r="K615" s="1">
        <f>+E615+G615+I615</f>
        <v>3</v>
      </c>
      <c r="L615" s="3">
        <f t="shared" si="445"/>
        <v>2.5</v>
      </c>
      <c r="M615" s="9">
        <f t="shared" si="455"/>
        <v>25000</v>
      </c>
      <c r="N615" s="25">
        <f t="shared" si="443"/>
        <v>3.4599639845400536</v>
      </c>
      <c r="O615" s="72"/>
    </row>
    <row r="616" spans="1:15" x14ac:dyDescent="0.25">
      <c r="A616" s="144"/>
      <c r="B616" s="64" t="s">
        <v>448</v>
      </c>
      <c r="C616" s="1">
        <f>127*8</f>
        <v>1016</v>
      </c>
      <c r="D616" s="62">
        <f t="shared" si="451"/>
        <v>0</v>
      </c>
      <c r="E616" s="1">
        <v>0</v>
      </c>
      <c r="F616" s="2">
        <f t="shared" si="452"/>
        <v>0</v>
      </c>
      <c r="G616" s="1">
        <v>0</v>
      </c>
      <c r="H616" s="2">
        <f t="shared" si="453"/>
        <v>0.88582677165354329</v>
      </c>
      <c r="I616" s="1">
        <v>9</v>
      </c>
      <c r="J616" s="2">
        <f t="shared" si="454"/>
        <v>0.26574803149606296</v>
      </c>
      <c r="K616" s="1">
        <f>+E616+G616+I616</f>
        <v>9</v>
      </c>
      <c r="L616" s="3">
        <f t="shared" si="445"/>
        <v>0.88582677165354329</v>
      </c>
      <c r="M616" s="9">
        <f t="shared" si="455"/>
        <v>8858.2677165354326</v>
      </c>
      <c r="N616" s="25">
        <f t="shared" si="443"/>
        <v>3.8714898052990168</v>
      </c>
      <c r="O616" s="72"/>
    </row>
    <row r="617" spans="1:15" ht="15.75" thickBot="1" x14ac:dyDescent="0.3">
      <c r="A617" s="145"/>
      <c r="B617" s="65" t="s">
        <v>18</v>
      </c>
      <c r="C617" s="10">
        <f>SUM(C613:C616)</f>
        <v>1768</v>
      </c>
      <c r="D617" s="11">
        <f t="shared" si="451"/>
        <v>0</v>
      </c>
      <c r="E617" s="10">
        <f>SUM(E613:E616)</f>
        <v>0</v>
      </c>
      <c r="F617" s="11">
        <f t="shared" si="452"/>
        <v>0</v>
      </c>
      <c r="G617" s="10">
        <f>SUM(G613:G616)</f>
        <v>0</v>
      </c>
      <c r="H617" s="73">
        <f t="shared" si="453"/>
        <v>1.0180995475113122</v>
      </c>
      <c r="I617" s="10">
        <f>SUM(I613:I616)</f>
        <v>18</v>
      </c>
      <c r="J617" s="11">
        <f t="shared" si="454"/>
        <v>0.30542986425339363</v>
      </c>
      <c r="K617" s="10">
        <f>SUM(K613:K616)</f>
        <v>18</v>
      </c>
      <c r="L617" s="12">
        <f t="shared" si="445"/>
        <v>1.0180995475113122</v>
      </c>
      <c r="M617" s="15">
        <f t="shared" si="455"/>
        <v>10180.995475113121</v>
      </c>
      <c r="N617" s="13">
        <f t="shared" si="443"/>
        <v>3.8196098790606978</v>
      </c>
      <c r="O617" s="14"/>
    </row>
    <row r="618" spans="1:15" x14ac:dyDescent="0.25">
      <c r="A618" s="144" t="s">
        <v>455</v>
      </c>
      <c r="B618" s="64" t="s">
        <v>453</v>
      </c>
      <c r="C618" s="1">
        <f>72*8</f>
        <v>576</v>
      </c>
      <c r="D618" s="62">
        <f t="shared" si="451"/>
        <v>0</v>
      </c>
      <c r="E618" s="1">
        <v>0</v>
      </c>
      <c r="F618" s="2">
        <f t="shared" si="452"/>
        <v>0</v>
      </c>
      <c r="G618" s="1">
        <v>0</v>
      </c>
      <c r="H618" s="2">
        <f t="shared" si="453"/>
        <v>0.86805555555555558</v>
      </c>
      <c r="I618" s="1">
        <v>5</v>
      </c>
      <c r="J618" s="2">
        <f t="shared" si="454"/>
        <v>0.26041666666666669</v>
      </c>
      <c r="K618" s="1">
        <f>+E618+G618+I618</f>
        <v>5</v>
      </c>
      <c r="L618" s="3">
        <f t="shared" si="445"/>
        <v>0.86805555555555558</v>
      </c>
      <c r="M618" s="9">
        <f t="shared" si="455"/>
        <v>8680.5555555555566</v>
      </c>
      <c r="N618" s="25">
        <f t="shared" si="443"/>
        <v>3.8789695270016082</v>
      </c>
      <c r="O618" s="72"/>
    </row>
    <row r="619" spans="1:15" x14ac:dyDescent="0.25">
      <c r="A619" s="144"/>
      <c r="B619" s="64" t="s">
        <v>454</v>
      </c>
      <c r="C619" s="1">
        <f>128*8</f>
        <v>1024</v>
      </c>
      <c r="D619" s="62">
        <f t="shared" si="451"/>
        <v>0</v>
      </c>
      <c r="E619" s="1">
        <v>0</v>
      </c>
      <c r="F619" s="2">
        <f t="shared" si="452"/>
        <v>0</v>
      </c>
      <c r="G619" s="1">
        <v>0</v>
      </c>
      <c r="H619" s="2">
        <f t="shared" si="453"/>
        <v>0.9765625</v>
      </c>
      <c r="I619" s="1">
        <v>10</v>
      </c>
      <c r="J619" s="2">
        <f t="shared" si="454"/>
        <v>0.29296875</v>
      </c>
      <c r="K619" s="1">
        <f>+E619+G619+I619</f>
        <v>10</v>
      </c>
      <c r="L619" s="3">
        <f t="shared" si="445"/>
        <v>0.9765625</v>
      </c>
      <c r="M619" s="9">
        <f t="shared" si="455"/>
        <v>9765.625</v>
      </c>
      <c r="N619" s="25">
        <f t="shared" si="443"/>
        <v>3.8352330400688128</v>
      </c>
      <c r="O619" s="72"/>
    </row>
    <row r="620" spans="1:15" x14ac:dyDescent="0.25">
      <c r="A620" s="144"/>
      <c r="B620" s="64" t="s">
        <v>448</v>
      </c>
      <c r="C620" s="1">
        <f>147*8</f>
        <v>1176</v>
      </c>
      <c r="D620" s="62">
        <f t="shared" si="451"/>
        <v>0</v>
      </c>
      <c r="E620" s="1">
        <v>0</v>
      </c>
      <c r="F620" s="2">
        <f t="shared" si="452"/>
        <v>0</v>
      </c>
      <c r="G620" s="1">
        <v>0</v>
      </c>
      <c r="H620" s="2">
        <f t="shared" si="453"/>
        <v>1.1054421768707483</v>
      </c>
      <c r="I620" s="1">
        <v>13</v>
      </c>
      <c r="J620" s="2">
        <f t="shared" si="454"/>
        <v>0.33163265306122447</v>
      </c>
      <c r="K620" s="1">
        <f>+E620+G620+I620</f>
        <v>13</v>
      </c>
      <c r="L620" s="3">
        <f t="shared" si="445"/>
        <v>1.1054421768707483</v>
      </c>
      <c r="M620" s="9">
        <f t="shared" si="455"/>
        <v>11054.421768707483</v>
      </c>
      <c r="N620" s="25">
        <f t="shared" si="443"/>
        <v>3.7884927208080335</v>
      </c>
      <c r="O620" s="72"/>
    </row>
    <row r="621" spans="1:15" ht="15.75" thickBot="1" x14ac:dyDescent="0.3">
      <c r="A621" s="145"/>
      <c r="B621" s="65" t="s">
        <v>18</v>
      </c>
      <c r="C621" s="10">
        <f>SUM(C618:C620)</f>
        <v>2776</v>
      </c>
      <c r="D621" s="11">
        <f t="shared" si="451"/>
        <v>0</v>
      </c>
      <c r="E621" s="10">
        <f>SUM(E618:E620)</f>
        <v>0</v>
      </c>
      <c r="F621" s="11">
        <f t="shared" si="452"/>
        <v>0</v>
      </c>
      <c r="G621" s="10">
        <f>SUM(G618:G620)</f>
        <v>0</v>
      </c>
      <c r="H621" s="73">
        <f t="shared" si="453"/>
        <v>1.0086455331412103</v>
      </c>
      <c r="I621" s="10">
        <f>SUM(I618:I620)</f>
        <v>28</v>
      </c>
      <c r="J621" s="11">
        <f t="shared" si="454"/>
        <v>0.30259365994236309</v>
      </c>
      <c r="K621" s="10">
        <f>SUM(K618:K620)</f>
        <v>28</v>
      </c>
      <c r="L621" s="12">
        <f t="shared" si="445"/>
        <v>1.0086455331412103</v>
      </c>
      <c r="M621" s="15">
        <f t="shared" si="455"/>
        <v>10086.455331412102</v>
      </c>
      <c r="N621" s="13">
        <f t="shared" ref="N621:N652" si="456">(NORMSINV(1-M621/1000000))+1.5</f>
        <v>3.8231162049631648</v>
      </c>
      <c r="O621" s="14"/>
    </row>
    <row r="622" spans="1:15" x14ac:dyDescent="0.25">
      <c r="A622" s="144" t="s">
        <v>457</v>
      </c>
      <c r="B622" s="64" t="s">
        <v>453</v>
      </c>
      <c r="C622" s="1">
        <f>60*8</f>
        <v>480</v>
      </c>
      <c r="D622" s="62">
        <f t="shared" ref="D622:D627" si="457">E622/C622*100</f>
        <v>0</v>
      </c>
      <c r="E622" s="1">
        <v>0</v>
      </c>
      <c r="F622" s="2">
        <f t="shared" ref="F622:F627" si="458">+G622/C622*100</f>
        <v>0</v>
      </c>
      <c r="G622" s="1">
        <v>0</v>
      </c>
      <c r="H622" s="2">
        <f t="shared" ref="H622:H627" si="459">+I622/C622*100</f>
        <v>1.0416666666666665</v>
      </c>
      <c r="I622" s="1">
        <v>5</v>
      </c>
      <c r="J622" s="2">
        <f t="shared" ref="J622:J627" si="460">(1*D622)+(0.65*F622)+(0.3*H622)</f>
        <v>0.31249999999999994</v>
      </c>
      <c r="K622" s="1">
        <f>+E622+G622+I622</f>
        <v>5</v>
      </c>
      <c r="L622" s="3">
        <f t="shared" si="445"/>
        <v>1.0416666666666665</v>
      </c>
      <c r="M622" s="9">
        <f t="shared" ref="M622:M627" si="461">L622*10000</f>
        <v>10416.666666666666</v>
      </c>
      <c r="N622" s="25">
        <f t="shared" si="456"/>
        <v>3.8109913382574203</v>
      </c>
      <c r="O622" s="72"/>
    </row>
    <row r="623" spans="1:15" x14ac:dyDescent="0.25">
      <c r="A623" s="144"/>
      <c r="B623" s="64" t="s">
        <v>458</v>
      </c>
      <c r="C623" s="1">
        <f>68*8</f>
        <v>544</v>
      </c>
      <c r="D623" s="62">
        <f>E623/C623*100</f>
        <v>0</v>
      </c>
      <c r="E623" s="1">
        <v>0</v>
      </c>
      <c r="F623" s="2">
        <f>+G623/C623*100</f>
        <v>0</v>
      </c>
      <c r="G623" s="1">
        <v>0</v>
      </c>
      <c r="H623" s="2">
        <f>+I623/C623*100</f>
        <v>1.2867647058823528</v>
      </c>
      <c r="I623" s="1">
        <v>7</v>
      </c>
      <c r="J623" s="2">
        <f>(1*D623)+(0.65*F623)+(0.3*H623)</f>
        <v>0.38602941176470584</v>
      </c>
      <c r="K623" s="1">
        <f>+E623+G623+I623</f>
        <v>7</v>
      </c>
      <c r="L623" s="3">
        <f t="shared" si="445"/>
        <v>1.2867647058823528</v>
      </c>
      <c r="M623" s="9">
        <f>L623*10000</f>
        <v>12867.647058823528</v>
      </c>
      <c r="N623" s="25">
        <f t="shared" si="456"/>
        <v>3.7301830341055897</v>
      </c>
      <c r="O623" s="72"/>
    </row>
    <row r="624" spans="1:15" x14ac:dyDescent="0.25">
      <c r="A624" s="144"/>
      <c r="B624" s="64" t="s">
        <v>454</v>
      </c>
      <c r="C624" s="1">
        <f>48*8</f>
        <v>384</v>
      </c>
      <c r="D624" s="62">
        <f t="shared" si="457"/>
        <v>0</v>
      </c>
      <c r="E624" s="1">
        <v>0</v>
      </c>
      <c r="F624" s="2">
        <f t="shared" si="458"/>
        <v>0</v>
      </c>
      <c r="G624" s="1">
        <v>0</v>
      </c>
      <c r="H624" s="2">
        <f t="shared" si="459"/>
        <v>0.26041666666666663</v>
      </c>
      <c r="I624" s="1">
        <v>1</v>
      </c>
      <c r="J624" s="2">
        <f t="shared" si="460"/>
        <v>7.8124999999999986E-2</v>
      </c>
      <c r="K624" s="1">
        <f>+E624+G624+I624</f>
        <v>1</v>
      </c>
      <c r="L624" s="3">
        <f t="shared" si="445"/>
        <v>0.26041666666666663</v>
      </c>
      <c r="M624" s="9">
        <f t="shared" si="461"/>
        <v>2604.1666666666665</v>
      </c>
      <c r="N624" s="25">
        <f t="shared" si="456"/>
        <v>4.2938580633153993</v>
      </c>
      <c r="O624" s="72"/>
    </row>
    <row r="625" spans="1:15" x14ac:dyDescent="0.25">
      <c r="A625" s="144"/>
      <c r="B625" s="64" t="s">
        <v>448</v>
      </c>
      <c r="C625" s="1">
        <f>88*8</f>
        <v>704</v>
      </c>
      <c r="D625" s="62">
        <f>E625/C625*100</f>
        <v>0</v>
      </c>
      <c r="E625" s="1">
        <v>0</v>
      </c>
      <c r="F625" s="2">
        <f>+G625/C625*100</f>
        <v>0</v>
      </c>
      <c r="G625" s="1">
        <v>0</v>
      </c>
      <c r="H625" s="2">
        <f>+I625/C625*100</f>
        <v>0.56818181818181823</v>
      </c>
      <c r="I625" s="1">
        <v>4</v>
      </c>
      <c r="J625" s="2">
        <f>(1*D625)+(0.65*F625)+(0.3*H625)</f>
        <v>0.17045454545454547</v>
      </c>
      <c r="K625" s="1">
        <f>+E625+G625+I625</f>
        <v>4</v>
      </c>
      <c r="L625" s="3">
        <f t="shared" si="445"/>
        <v>0.56818181818181823</v>
      </c>
      <c r="M625" s="9">
        <f>L625*10000</f>
        <v>5681.818181818182</v>
      </c>
      <c r="N625" s="25">
        <f t="shared" si="456"/>
        <v>4.031313090899447</v>
      </c>
      <c r="O625" s="72"/>
    </row>
    <row r="626" spans="1:15" x14ac:dyDescent="0.25">
      <c r="A626" s="144"/>
      <c r="B626" s="64" t="s">
        <v>459</v>
      </c>
      <c r="C626" s="1">
        <f>8*8</f>
        <v>64</v>
      </c>
      <c r="D626" s="62">
        <f t="shared" si="457"/>
        <v>0</v>
      </c>
      <c r="E626" s="1">
        <v>0</v>
      </c>
      <c r="F626" s="2">
        <f t="shared" si="458"/>
        <v>0</v>
      </c>
      <c r="G626" s="1">
        <v>0</v>
      </c>
      <c r="H626" s="2">
        <f t="shared" si="459"/>
        <v>0</v>
      </c>
      <c r="I626" s="1">
        <v>0</v>
      </c>
      <c r="J626" s="2">
        <f t="shared" si="460"/>
        <v>0</v>
      </c>
      <c r="K626" s="1">
        <f>+E626+G626+I626</f>
        <v>0</v>
      </c>
      <c r="L626" s="3">
        <f t="shared" si="445"/>
        <v>0</v>
      </c>
      <c r="M626" s="9">
        <f t="shared" si="461"/>
        <v>0</v>
      </c>
      <c r="N626" s="25" t="e">
        <f t="shared" si="456"/>
        <v>#NUM!</v>
      </c>
      <c r="O626" s="72"/>
    </row>
    <row r="627" spans="1:15" ht="15.75" thickBot="1" x14ac:dyDescent="0.3">
      <c r="A627" s="145"/>
      <c r="B627" s="65" t="s">
        <v>18</v>
      </c>
      <c r="C627" s="10">
        <f>SUM(C622:C626)</f>
        <v>2176</v>
      </c>
      <c r="D627" s="11">
        <f t="shared" si="457"/>
        <v>0</v>
      </c>
      <c r="E627" s="10">
        <f>SUM(E622:E626)</f>
        <v>0</v>
      </c>
      <c r="F627" s="11">
        <f t="shared" si="458"/>
        <v>0</v>
      </c>
      <c r="G627" s="10">
        <f>SUM(G622:G626)</f>
        <v>0</v>
      </c>
      <c r="H627" s="73">
        <f t="shared" si="459"/>
        <v>0.78125</v>
      </c>
      <c r="I627" s="10">
        <f>SUM(I622:I626)</f>
        <v>17</v>
      </c>
      <c r="J627" s="11">
        <f t="shared" si="460"/>
        <v>0.234375</v>
      </c>
      <c r="K627" s="10">
        <f>SUM(K622:K626)</f>
        <v>17</v>
      </c>
      <c r="L627" s="12">
        <f t="shared" si="445"/>
        <v>0.78125</v>
      </c>
      <c r="M627" s="15">
        <f t="shared" si="461"/>
        <v>7812.5</v>
      </c>
      <c r="N627" s="13">
        <f t="shared" si="456"/>
        <v>3.9175590162365048</v>
      </c>
      <c r="O627" s="14"/>
    </row>
    <row r="628" spans="1:15" x14ac:dyDescent="0.25">
      <c r="A628" s="144" t="s">
        <v>460</v>
      </c>
      <c r="B628" s="64" t="s">
        <v>251</v>
      </c>
      <c r="C628" s="1">
        <f>8*8</f>
        <v>64</v>
      </c>
      <c r="D628" s="62">
        <f t="shared" ref="D628:D651" si="462">E628/C628*100</f>
        <v>0</v>
      </c>
      <c r="E628" s="1">
        <v>0</v>
      </c>
      <c r="F628" s="2">
        <f t="shared" ref="F628:F651" si="463">+G628/C628*100</f>
        <v>0</v>
      </c>
      <c r="G628" s="1">
        <v>0</v>
      </c>
      <c r="H628" s="2">
        <f t="shared" ref="H628:H651" si="464">+I628/C628*100</f>
        <v>1.5625</v>
      </c>
      <c r="I628" s="1">
        <v>1</v>
      </c>
      <c r="J628" s="2">
        <f t="shared" ref="J628:J651" si="465">(1*D628)+(0.65*F628)+(0.3*H628)</f>
        <v>0.46875</v>
      </c>
      <c r="K628" s="1">
        <f>+E628+G628+I628</f>
        <v>1</v>
      </c>
      <c r="L628" s="3">
        <f t="shared" si="445"/>
        <v>1.5625</v>
      </c>
      <c r="M628" s="9">
        <f t="shared" ref="M628:M651" si="466">L628*10000</f>
        <v>15625</v>
      </c>
      <c r="N628" s="25">
        <f t="shared" si="456"/>
        <v>3.6538746940614555</v>
      </c>
      <c r="O628" s="72"/>
    </row>
    <row r="629" spans="1:15" x14ac:dyDescent="0.25">
      <c r="A629" s="144"/>
      <c r="B629" s="64" t="s">
        <v>458</v>
      </c>
      <c r="C629" s="1">
        <f>42*8</f>
        <v>336</v>
      </c>
      <c r="D629" s="62">
        <f t="shared" si="462"/>
        <v>0</v>
      </c>
      <c r="E629" s="1">
        <v>0</v>
      </c>
      <c r="F629" s="2">
        <f t="shared" si="463"/>
        <v>0</v>
      </c>
      <c r="G629" s="1">
        <v>0</v>
      </c>
      <c r="H629" s="2">
        <f t="shared" si="464"/>
        <v>0</v>
      </c>
      <c r="I629" s="1">
        <v>0</v>
      </c>
      <c r="J629" s="2">
        <f t="shared" si="465"/>
        <v>0</v>
      </c>
      <c r="K629" s="1">
        <f>+E629+G629+I629</f>
        <v>0</v>
      </c>
      <c r="L629" s="3">
        <f t="shared" si="445"/>
        <v>0</v>
      </c>
      <c r="M629" s="9">
        <f t="shared" si="466"/>
        <v>0</v>
      </c>
      <c r="N629" s="25" t="e">
        <f t="shared" si="456"/>
        <v>#NUM!</v>
      </c>
      <c r="O629" s="72"/>
    </row>
    <row r="630" spans="1:15" x14ac:dyDescent="0.25">
      <c r="A630" s="144"/>
      <c r="B630" s="64" t="s">
        <v>459</v>
      </c>
      <c r="C630" s="1">
        <f>157*8</f>
        <v>1256</v>
      </c>
      <c r="D630" s="62">
        <f t="shared" si="462"/>
        <v>0</v>
      </c>
      <c r="E630" s="1">
        <v>0</v>
      </c>
      <c r="F630" s="2">
        <f t="shared" si="463"/>
        <v>0</v>
      </c>
      <c r="G630" s="1">
        <v>0</v>
      </c>
      <c r="H630" s="2">
        <f t="shared" si="464"/>
        <v>0.63694267515923575</v>
      </c>
      <c r="I630" s="1">
        <v>8</v>
      </c>
      <c r="J630" s="2">
        <f t="shared" si="465"/>
        <v>0.19108280254777071</v>
      </c>
      <c r="K630" s="1">
        <f>+E630+G630+I630</f>
        <v>8</v>
      </c>
      <c r="L630" s="3">
        <f t="shared" ref="L630:L652" si="467">K630/C630*100</f>
        <v>0.63694267515923575</v>
      </c>
      <c r="M630" s="9">
        <f t="shared" si="466"/>
        <v>6369.4267515923575</v>
      </c>
      <c r="N630" s="25">
        <f t="shared" si="456"/>
        <v>3.9909876853502282</v>
      </c>
      <c r="O630" s="72"/>
    </row>
    <row r="631" spans="1:15" x14ac:dyDescent="0.25">
      <c r="A631" s="144"/>
      <c r="B631" s="64" t="s">
        <v>464</v>
      </c>
      <c r="C631" s="1">
        <f>157*8</f>
        <v>1256</v>
      </c>
      <c r="D631" s="62">
        <f t="shared" si="462"/>
        <v>0</v>
      </c>
      <c r="E631" s="1">
        <v>0</v>
      </c>
      <c r="F631" s="2">
        <f t="shared" si="463"/>
        <v>0</v>
      </c>
      <c r="G631" s="1">
        <v>0</v>
      </c>
      <c r="H631" s="2">
        <f t="shared" si="464"/>
        <v>0.63694267515923575</v>
      </c>
      <c r="I631" s="1">
        <v>8</v>
      </c>
      <c r="J631" s="2">
        <f t="shared" si="465"/>
        <v>0.19108280254777071</v>
      </c>
      <c r="K631" s="1">
        <f>+E631+G631+I631</f>
        <v>8</v>
      </c>
      <c r="L631" s="3">
        <f t="shared" si="467"/>
        <v>0.63694267515923575</v>
      </c>
      <c r="M631" s="9">
        <f t="shared" si="466"/>
        <v>6369.4267515923575</v>
      </c>
      <c r="N631" s="25">
        <f t="shared" si="456"/>
        <v>3.9909876853502282</v>
      </c>
      <c r="O631" s="72"/>
    </row>
    <row r="632" spans="1:15" ht="15.75" thickBot="1" x14ac:dyDescent="0.3">
      <c r="A632" s="145"/>
      <c r="B632" s="65" t="s">
        <v>18</v>
      </c>
      <c r="C632" s="10">
        <f>SUM(C628:C631)</f>
        <v>2912</v>
      </c>
      <c r="D632" s="11">
        <f t="shared" si="462"/>
        <v>0</v>
      </c>
      <c r="E632" s="10">
        <f>SUM(E628:E631)</f>
        <v>0</v>
      </c>
      <c r="F632" s="11">
        <f t="shared" si="463"/>
        <v>0</v>
      </c>
      <c r="G632" s="10">
        <f>SUM(G628:G631)</f>
        <v>0</v>
      </c>
      <c r="H632" s="73">
        <f t="shared" si="464"/>
        <v>0.58379120879120883</v>
      </c>
      <c r="I632" s="10">
        <f>SUM(I628:I631)</f>
        <v>17</v>
      </c>
      <c r="J632" s="11">
        <f t="shared" si="465"/>
        <v>0.17513736263736265</v>
      </c>
      <c r="K632" s="10">
        <f>SUM(K628:K631)</f>
        <v>17</v>
      </c>
      <c r="L632" s="12">
        <f t="shared" si="467"/>
        <v>0.58379120879120883</v>
      </c>
      <c r="M632" s="15">
        <f t="shared" si="466"/>
        <v>5837.9120879120883</v>
      </c>
      <c r="N632" s="13">
        <f t="shared" si="456"/>
        <v>4.0217934565695916</v>
      </c>
      <c r="O632" s="14"/>
    </row>
    <row r="633" spans="1:15" x14ac:dyDescent="0.25">
      <c r="A633" s="144" t="s">
        <v>461</v>
      </c>
      <c r="B633" s="64" t="s">
        <v>251</v>
      </c>
      <c r="C633" s="1">
        <f>11*8</f>
        <v>88</v>
      </c>
      <c r="D633" s="62">
        <f t="shared" si="462"/>
        <v>0</v>
      </c>
      <c r="E633" s="1">
        <v>0</v>
      </c>
      <c r="F633" s="2">
        <f t="shared" si="463"/>
        <v>0</v>
      </c>
      <c r="G633" s="1">
        <v>0</v>
      </c>
      <c r="H633" s="2">
        <f t="shared" si="464"/>
        <v>0</v>
      </c>
      <c r="I633" s="1">
        <v>0</v>
      </c>
      <c r="J633" s="2">
        <f t="shared" si="465"/>
        <v>0</v>
      </c>
      <c r="K633" s="1">
        <f>+E633+G633+I633</f>
        <v>0</v>
      </c>
      <c r="L633" s="3">
        <f t="shared" si="467"/>
        <v>0</v>
      </c>
      <c r="M633" s="9">
        <f t="shared" si="466"/>
        <v>0</v>
      </c>
      <c r="N633" s="25" t="e">
        <f t="shared" si="456"/>
        <v>#NUM!</v>
      </c>
      <c r="O633" s="72"/>
    </row>
    <row r="634" spans="1:15" x14ac:dyDescent="0.25">
      <c r="A634" s="144"/>
      <c r="B634" s="64" t="s">
        <v>464</v>
      </c>
      <c r="C634" s="1">
        <f>8*8</f>
        <v>64</v>
      </c>
      <c r="D634" s="62">
        <f t="shared" si="462"/>
        <v>0</v>
      </c>
      <c r="E634" s="1">
        <v>0</v>
      </c>
      <c r="F634" s="2">
        <f t="shared" si="463"/>
        <v>0</v>
      </c>
      <c r="G634" s="1">
        <v>0</v>
      </c>
      <c r="H634" s="2">
        <f t="shared" si="464"/>
        <v>0</v>
      </c>
      <c r="I634" s="1">
        <v>0</v>
      </c>
      <c r="J634" s="2">
        <f t="shared" si="465"/>
        <v>0</v>
      </c>
      <c r="K634" s="1">
        <f>+E634+G634+I634</f>
        <v>0</v>
      </c>
      <c r="L634" s="3">
        <f t="shared" si="467"/>
        <v>0</v>
      </c>
      <c r="M634" s="9">
        <f t="shared" si="466"/>
        <v>0</v>
      </c>
      <c r="N634" s="25" t="e">
        <f t="shared" si="456"/>
        <v>#NUM!</v>
      </c>
      <c r="O634" s="72"/>
    </row>
    <row r="635" spans="1:15" x14ac:dyDescent="0.25">
      <c r="A635" s="144"/>
      <c r="B635" s="64" t="s">
        <v>459</v>
      </c>
      <c r="C635" s="1">
        <f>108*8</f>
        <v>864</v>
      </c>
      <c r="D635" s="62">
        <f t="shared" si="462"/>
        <v>0</v>
      </c>
      <c r="E635" s="1">
        <v>0</v>
      </c>
      <c r="F635" s="2">
        <f t="shared" si="463"/>
        <v>0</v>
      </c>
      <c r="G635" s="1">
        <v>0</v>
      </c>
      <c r="H635" s="2">
        <f t="shared" si="464"/>
        <v>0.34722222222222221</v>
      </c>
      <c r="I635" s="1">
        <v>3</v>
      </c>
      <c r="J635" s="2">
        <f t="shared" si="465"/>
        <v>0.10416666666666666</v>
      </c>
      <c r="K635" s="1">
        <f>+E635+G635+I635</f>
        <v>3</v>
      </c>
      <c r="L635" s="3">
        <f t="shared" si="467"/>
        <v>0.34722222222222221</v>
      </c>
      <c r="M635" s="9">
        <f t="shared" si="466"/>
        <v>3472.2222222222222</v>
      </c>
      <c r="N635" s="25">
        <f t="shared" si="456"/>
        <v>4.1994967002249748</v>
      </c>
      <c r="O635" s="72"/>
    </row>
    <row r="636" spans="1:15" ht="15.75" thickBot="1" x14ac:dyDescent="0.3">
      <c r="A636" s="145"/>
      <c r="B636" s="65" t="s">
        <v>18</v>
      </c>
      <c r="C636" s="10">
        <f>SUM(C633:C635)</f>
        <v>1016</v>
      </c>
      <c r="D636" s="11">
        <f t="shared" si="462"/>
        <v>0</v>
      </c>
      <c r="E636" s="10">
        <f>SUM(E633:E635)</f>
        <v>0</v>
      </c>
      <c r="F636" s="11">
        <f t="shared" si="463"/>
        <v>0</v>
      </c>
      <c r="G636" s="10">
        <f>SUM(G633:G635)</f>
        <v>0</v>
      </c>
      <c r="H636" s="73">
        <f t="shared" si="464"/>
        <v>0.29527559055118108</v>
      </c>
      <c r="I636" s="10">
        <f>SUM(I633:I635)</f>
        <v>3</v>
      </c>
      <c r="J636" s="11">
        <f t="shared" si="465"/>
        <v>8.8582677165354326E-2</v>
      </c>
      <c r="K636" s="10">
        <f>SUM(K633:K635)</f>
        <v>3</v>
      </c>
      <c r="L636" s="12">
        <f t="shared" si="467"/>
        <v>0.29527559055118108</v>
      </c>
      <c r="M636" s="15">
        <f t="shared" si="466"/>
        <v>2952.7559055118109</v>
      </c>
      <c r="N636" s="13">
        <f t="shared" si="456"/>
        <v>4.2529821385139348</v>
      </c>
      <c r="O636" s="14"/>
    </row>
    <row r="637" spans="1:15" x14ac:dyDescent="0.25">
      <c r="A637" s="144" t="s">
        <v>462</v>
      </c>
      <c r="B637" s="64" t="s">
        <v>464</v>
      </c>
      <c r="C637" s="1">
        <f>117*8</f>
        <v>936</v>
      </c>
      <c r="D637" s="62">
        <f t="shared" si="462"/>
        <v>0</v>
      </c>
      <c r="E637" s="1">
        <v>0</v>
      </c>
      <c r="F637" s="2">
        <f t="shared" si="463"/>
        <v>0</v>
      </c>
      <c r="G637" s="1">
        <v>0</v>
      </c>
      <c r="H637" s="2">
        <f t="shared" si="464"/>
        <v>0.64102564102564097</v>
      </c>
      <c r="I637" s="1">
        <v>6</v>
      </c>
      <c r="J637" s="2">
        <f t="shared" si="465"/>
        <v>0.19230769230769229</v>
      </c>
      <c r="K637" s="1">
        <f>+E637+G637+I637</f>
        <v>6</v>
      </c>
      <c r="L637" s="3">
        <f t="shared" si="467"/>
        <v>0.64102564102564097</v>
      </c>
      <c r="M637" s="9">
        <f t="shared" si="466"/>
        <v>6410.2564102564093</v>
      </c>
      <c r="N637" s="25">
        <f t="shared" si="456"/>
        <v>3.9887165662938613</v>
      </c>
      <c r="O637" s="72"/>
    </row>
    <row r="638" spans="1:15" ht="15.75" thickBot="1" x14ac:dyDescent="0.3">
      <c r="A638" s="145"/>
      <c r="B638" s="65" t="s">
        <v>18</v>
      </c>
      <c r="C638" s="10">
        <f>SUM(C637:C637)</f>
        <v>936</v>
      </c>
      <c r="D638" s="11">
        <f t="shared" si="462"/>
        <v>0</v>
      </c>
      <c r="E638" s="10">
        <f>SUM(E637:E637)</f>
        <v>0</v>
      </c>
      <c r="F638" s="11">
        <f t="shared" si="463"/>
        <v>0</v>
      </c>
      <c r="G638" s="10">
        <f>SUM(G637:G637)</f>
        <v>0</v>
      </c>
      <c r="H638" s="73">
        <f t="shared" si="464"/>
        <v>0.64102564102564097</v>
      </c>
      <c r="I638" s="10">
        <f>SUM(I637:I637)</f>
        <v>6</v>
      </c>
      <c r="J638" s="11">
        <f t="shared" si="465"/>
        <v>0.19230769230769229</v>
      </c>
      <c r="K638" s="10">
        <f>SUM(K637:K637)</f>
        <v>6</v>
      </c>
      <c r="L638" s="12">
        <f t="shared" si="467"/>
        <v>0.64102564102564097</v>
      </c>
      <c r="M638" s="15">
        <f t="shared" si="466"/>
        <v>6410.2564102564093</v>
      </c>
      <c r="N638" s="13">
        <f t="shared" si="456"/>
        <v>3.9887165662938613</v>
      </c>
      <c r="O638" s="14"/>
    </row>
    <row r="639" spans="1:15" x14ac:dyDescent="0.25">
      <c r="A639" s="144" t="s">
        <v>465</v>
      </c>
      <c r="B639" s="64" t="s">
        <v>464</v>
      </c>
      <c r="C639" s="1">
        <f>50*8</f>
        <v>400</v>
      </c>
      <c r="D639" s="62">
        <f t="shared" si="462"/>
        <v>0</v>
      </c>
      <c r="E639" s="1">
        <v>0</v>
      </c>
      <c r="F639" s="2">
        <f t="shared" si="463"/>
        <v>0</v>
      </c>
      <c r="G639" s="1">
        <v>0</v>
      </c>
      <c r="H639" s="2">
        <f t="shared" si="464"/>
        <v>0.75</v>
      </c>
      <c r="I639" s="1">
        <v>3</v>
      </c>
      <c r="J639" s="2">
        <f t="shared" si="465"/>
        <v>0.22499999999999998</v>
      </c>
      <c r="K639" s="1">
        <f>+E639+G639+I639</f>
        <v>3</v>
      </c>
      <c r="L639" s="3">
        <f t="shared" si="467"/>
        <v>0.75</v>
      </c>
      <c r="M639" s="9">
        <f t="shared" si="466"/>
        <v>7500</v>
      </c>
      <c r="N639" s="25">
        <f t="shared" si="456"/>
        <v>3.9323790585844489</v>
      </c>
      <c r="O639" s="72"/>
    </row>
    <row r="640" spans="1:15" x14ac:dyDescent="0.25">
      <c r="A640" s="144"/>
      <c r="B640" s="64" t="s">
        <v>467</v>
      </c>
      <c r="C640" s="1">
        <f>4*8</f>
        <v>32</v>
      </c>
      <c r="D640" s="62">
        <f t="shared" si="462"/>
        <v>0</v>
      </c>
      <c r="E640" s="1">
        <v>0</v>
      </c>
      <c r="F640" s="2">
        <f t="shared" si="463"/>
        <v>0</v>
      </c>
      <c r="G640" s="1">
        <v>0</v>
      </c>
      <c r="H640" s="2">
        <f t="shared" si="464"/>
        <v>0</v>
      </c>
      <c r="I640" s="1">
        <v>0</v>
      </c>
      <c r="J640" s="2">
        <f t="shared" si="465"/>
        <v>0</v>
      </c>
      <c r="K640" s="1">
        <f>+E640+G640+I640</f>
        <v>0</v>
      </c>
      <c r="L640" s="3">
        <f t="shared" si="467"/>
        <v>0</v>
      </c>
      <c r="M640" s="9">
        <f t="shared" si="466"/>
        <v>0</v>
      </c>
      <c r="N640" s="25" t="e">
        <f t="shared" si="456"/>
        <v>#NUM!</v>
      </c>
      <c r="O640" s="72"/>
    </row>
    <row r="641" spans="1:15" ht="15.75" thickBot="1" x14ac:dyDescent="0.3">
      <c r="A641" s="145"/>
      <c r="B641" s="65" t="s">
        <v>18</v>
      </c>
      <c r="C641" s="10">
        <f>SUM(C639:C640)</f>
        <v>432</v>
      </c>
      <c r="D641" s="11">
        <f t="shared" si="462"/>
        <v>0</v>
      </c>
      <c r="E641" s="10">
        <f>SUM(E639:E640)</f>
        <v>0</v>
      </c>
      <c r="F641" s="11">
        <f t="shared" si="463"/>
        <v>0</v>
      </c>
      <c r="G641" s="10">
        <f>SUM(G639:G640)</f>
        <v>0</v>
      </c>
      <c r="H641" s="73">
        <f t="shared" si="464"/>
        <v>0.69444444444444442</v>
      </c>
      <c r="I641" s="10">
        <f>SUM(I639:I640)</f>
        <v>3</v>
      </c>
      <c r="J641" s="11">
        <f t="shared" si="465"/>
        <v>0.20833333333333331</v>
      </c>
      <c r="K641" s="10">
        <f>SUM(K639:K640)</f>
        <v>3</v>
      </c>
      <c r="L641" s="12">
        <f t="shared" si="467"/>
        <v>0.69444444444444442</v>
      </c>
      <c r="M641" s="15">
        <f t="shared" si="466"/>
        <v>6944.4444444444443</v>
      </c>
      <c r="N641" s="13">
        <f t="shared" si="456"/>
        <v>3.9601243375600035</v>
      </c>
      <c r="O641" s="14"/>
    </row>
    <row r="642" spans="1:15" x14ac:dyDescent="0.25">
      <c r="A642" s="144" t="s">
        <v>466</v>
      </c>
      <c r="B642" s="64" t="s">
        <v>464</v>
      </c>
      <c r="C642" s="1">
        <v>0</v>
      </c>
      <c r="D642" s="62" t="e">
        <f t="shared" si="462"/>
        <v>#DIV/0!</v>
      </c>
      <c r="E642" s="1">
        <v>0</v>
      </c>
      <c r="F642" s="2" t="e">
        <f t="shared" si="463"/>
        <v>#DIV/0!</v>
      </c>
      <c r="G642" s="1">
        <v>0</v>
      </c>
      <c r="H642" s="2" t="e">
        <f t="shared" si="464"/>
        <v>#DIV/0!</v>
      </c>
      <c r="I642" s="1">
        <v>0</v>
      </c>
      <c r="J642" s="2" t="e">
        <f t="shared" si="465"/>
        <v>#DIV/0!</v>
      </c>
      <c r="K642" s="1">
        <f>+E642+G642+I642</f>
        <v>0</v>
      </c>
      <c r="L642" s="3" t="e">
        <f t="shared" si="467"/>
        <v>#DIV/0!</v>
      </c>
      <c r="M642" s="9" t="e">
        <f t="shared" si="466"/>
        <v>#DIV/0!</v>
      </c>
      <c r="N642" s="25" t="e">
        <f t="shared" si="456"/>
        <v>#DIV/0!</v>
      </c>
      <c r="O642" s="72"/>
    </row>
    <row r="643" spans="1:15" x14ac:dyDescent="0.25">
      <c r="A643" s="144"/>
      <c r="B643" s="64" t="s">
        <v>467</v>
      </c>
      <c r="C643" s="1">
        <v>0</v>
      </c>
      <c r="D643" s="62" t="e">
        <f t="shared" si="462"/>
        <v>#DIV/0!</v>
      </c>
      <c r="E643" s="1">
        <v>0</v>
      </c>
      <c r="F643" s="2" t="e">
        <f t="shared" si="463"/>
        <v>#DIV/0!</v>
      </c>
      <c r="G643" s="1">
        <v>0</v>
      </c>
      <c r="H643" s="2" t="e">
        <f t="shared" si="464"/>
        <v>#DIV/0!</v>
      </c>
      <c r="I643" s="1">
        <v>0</v>
      </c>
      <c r="J643" s="2" t="e">
        <f t="shared" si="465"/>
        <v>#DIV/0!</v>
      </c>
      <c r="K643" s="1">
        <f>+E643+G643+I643</f>
        <v>0</v>
      </c>
      <c r="L643" s="3" t="e">
        <f t="shared" si="467"/>
        <v>#DIV/0!</v>
      </c>
      <c r="M643" s="9" t="e">
        <f t="shared" si="466"/>
        <v>#DIV/0!</v>
      </c>
      <c r="N643" s="25" t="e">
        <f t="shared" si="456"/>
        <v>#DIV/0!</v>
      </c>
      <c r="O643" s="72" t="s">
        <v>370</v>
      </c>
    </row>
    <row r="644" spans="1:15" ht="15.75" thickBot="1" x14ac:dyDescent="0.3">
      <c r="A644" s="145"/>
      <c r="B644" s="65" t="s">
        <v>18</v>
      </c>
      <c r="C644" s="10">
        <f>SUM(C642:C643)</f>
        <v>0</v>
      </c>
      <c r="D644" s="11" t="e">
        <f t="shared" si="462"/>
        <v>#DIV/0!</v>
      </c>
      <c r="E644" s="10">
        <f>SUM(E642:E643)</f>
        <v>0</v>
      </c>
      <c r="F644" s="11" t="e">
        <f t="shared" si="463"/>
        <v>#DIV/0!</v>
      </c>
      <c r="G644" s="10">
        <f>SUM(G642:G643)</f>
        <v>0</v>
      </c>
      <c r="H644" s="73" t="e">
        <f t="shared" si="464"/>
        <v>#DIV/0!</v>
      </c>
      <c r="I644" s="10">
        <f>SUM(I642:I643)</f>
        <v>0</v>
      </c>
      <c r="J644" s="11" t="e">
        <f t="shared" si="465"/>
        <v>#DIV/0!</v>
      </c>
      <c r="K644" s="10">
        <f>SUM(K642:K643)</f>
        <v>0</v>
      </c>
      <c r="L644" s="12" t="e">
        <f t="shared" si="467"/>
        <v>#DIV/0!</v>
      </c>
      <c r="M644" s="15" t="e">
        <f t="shared" si="466"/>
        <v>#DIV/0!</v>
      </c>
      <c r="N644" s="13" t="e">
        <f t="shared" si="456"/>
        <v>#DIV/0!</v>
      </c>
      <c r="O644" s="14"/>
    </row>
    <row r="645" spans="1:15" x14ac:dyDescent="0.25">
      <c r="A645" s="144" t="s">
        <v>471</v>
      </c>
      <c r="B645" s="64" t="s">
        <v>464</v>
      </c>
      <c r="C645" s="1">
        <v>0</v>
      </c>
      <c r="D645" s="62" t="e">
        <f t="shared" si="462"/>
        <v>#DIV/0!</v>
      </c>
      <c r="E645" s="1">
        <v>0</v>
      </c>
      <c r="F645" s="2" t="e">
        <f t="shared" si="463"/>
        <v>#DIV/0!</v>
      </c>
      <c r="G645" s="1">
        <v>0</v>
      </c>
      <c r="H645" s="2" t="e">
        <f t="shared" si="464"/>
        <v>#DIV/0!</v>
      </c>
      <c r="I645" s="1">
        <v>0</v>
      </c>
      <c r="J645" s="2" t="e">
        <f t="shared" si="465"/>
        <v>#DIV/0!</v>
      </c>
      <c r="K645" s="1">
        <f>+E645+G645+I645</f>
        <v>0</v>
      </c>
      <c r="L645" s="3" t="e">
        <f t="shared" si="467"/>
        <v>#DIV/0!</v>
      </c>
      <c r="M645" s="9" t="e">
        <f t="shared" si="466"/>
        <v>#DIV/0!</v>
      </c>
      <c r="N645" s="25" t="e">
        <f t="shared" si="456"/>
        <v>#DIV/0!</v>
      </c>
      <c r="O645" s="72" t="s">
        <v>370</v>
      </c>
    </row>
    <row r="646" spans="1:15" x14ac:dyDescent="0.25">
      <c r="A646" s="144"/>
      <c r="B646" s="64" t="s">
        <v>467</v>
      </c>
      <c r="C646" s="1">
        <v>0</v>
      </c>
      <c r="D646" s="62" t="e">
        <f t="shared" si="462"/>
        <v>#DIV/0!</v>
      </c>
      <c r="E646" s="1">
        <v>0</v>
      </c>
      <c r="F646" s="2" t="e">
        <f t="shared" si="463"/>
        <v>#DIV/0!</v>
      </c>
      <c r="G646" s="1">
        <v>0</v>
      </c>
      <c r="H646" s="2" t="e">
        <f t="shared" si="464"/>
        <v>#DIV/0!</v>
      </c>
      <c r="I646" s="1">
        <v>0</v>
      </c>
      <c r="J646" s="2" t="e">
        <f t="shared" si="465"/>
        <v>#DIV/0!</v>
      </c>
      <c r="K646" s="1">
        <f>+E646+G646+I646</f>
        <v>0</v>
      </c>
      <c r="L646" s="3" t="e">
        <f t="shared" si="467"/>
        <v>#DIV/0!</v>
      </c>
      <c r="M646" s="9" t="e">
        <f t="shared" si="466"/>
        <v>#DIV/0!</v>
      </c>
      <c r="N646" s="25" t="e">
        <f t="shared" si="456"/>
        <v>#DIV/0!</v>
      </c>
      <c r="O646" s="72"/>
    </row>
    <row r="647" spans="1:15" ht="15.75" thickBot="1" x14ac:dyDescent="0.3">
      <c r="A647" s="145"/>
      <c r="B647" s="65" t="s">
        <v>18</v>
      </c>
      <c r="C647" s="10">
        <f>SUM(C645:C646)</f>
        <v>0</v>
      </c>
      <c r="D647" s="11" t="e">
        <f t="shared" si="462"/>
        <v>#DIV/0!</v>
      </c>
      <c r="E647" s="10">
        <f>SUM(E645:E646)</f>
        <v>0</v>
      </c>
      <c r="F647" s="11" t="e">
        <f t="shared" si="463"/>
        <v>#DIV/0!</v>
      </c>
      <c r="G647" s="10">
        <f>SUM(G645:G646)</f>
        <v>0</v>
      </c>
      <c r="H647" s="73" t="e">
        <f t="shared" si="464"/>
        <v>#DIV/0!</v>
      </c>
      <c r="I647" s="10">
        <f>SUM(I645:I646)</f>
        <v>0</v>
      </c>
      <c r="J647" s="11" t="e">
        <f t="shared" si="465"/>
        <v>#DIV/0!</v>
      </c>
      <c r="K647" s="10">
        <f>SUM(K645:K646)</f>
        <v>0</v>
      </c>
      <c r="L647" s="12" t="e">
        <f t="shared" si="467"/>
        <v>#DIV/0!</v>
      </c>
      <c r="M647" s="15" t="e">
        <f t="shared" si="466"/>
        <v>#DIV/0!</v>
      </c>
      <c r="N647" s="13" t="e">
        <f t="shared" si="456"/>
        <v>#DIV/0!</v>
      </c>
      <c r="O647" s="14"/>
    </row>
    <row r="648" spans="1:15" x14ac:dyDescent="0.25">
      <c r="A648" s="144" t="s">
        <v>474</v>
      </c>
      <c r="B648" s="64" t="s">
        <v>475</v>
      </c>
      <c r="C648" s="1">
        <f>7*8</f>
        <v>56</v>
      </c>
      <c r="D648" s="62">
        <f t="shared" si="462"/>
        <v>0</v>
      </c>
      <c r="E648" s="1">
        <v>0</v>
      </c>
      <c r="F648" s="2">
        <f t="shared" si="463"/>
        <v>0</v>
      </c>
      <c r="G648" s="1">
        <v>0</v>
      </c>
      <c r="H648" s="2">
        <f t="shared" si="464"/>
        <v>1.7857142857142856</v>
      </c>
      <c r="I648" s="1">
        <v>1</v>
      </c>
      <c r="J648" s="2">
        <f t="shared" si="465"/>
        <v>0.5357142857142857</v>
      </c>
      <c r="K648" s="1">
        <f>+E648+G648+I648</f>
        <v>1</v>
      </c>
      <c r="L648" s="3">
        <f t="shared" si="467"/>
        <v>1.7857142857142856</v>
      </c>
      <c r="M648" s="9">
        <f t="shared" si="466"/>
        <v>17857.142857142855</v>
      </c>
      <c r="N648" s="25">
        <f t="shared" si="456"/>
        <v>3.600165492844468</v>
      </c>
      <c r="O648" s="72"/>
    </row>
    <row r="649" spans="1:15" ht="15.75" thickBot="1" x14ac:dyDescent="0.3">
      <c r="A649" s="145"/>
      <c r="B649" s="65" t="s">
        <v>18</v>
      </c>
      <c r="C649" s="10">
        <f>SUM(C648:C648)</f>
        <v>56</v>
      </c>
      <c r="D649" s="11">
        <f t="shared" si="462"/>
        <v>0</v>
      </c>
      <c r="E649" s="10">
        <f>SUM(E648:E648)</f>
        <v>0</v>
      </c>
      <c r="F649" s="11">
        <f t="shared" si="463"/>
        <v>0</v>
      </c>
      <c r="G649" s="10">
        <f>SUM(G648:G648)</f>
        <v>0</v>
      </c>
      <c r="H649" s="73">
        <f t="shared" si="464"/>
        <v>1.7857142857142856</v>
      </c>
      <c r="I649" s="10">
        <f>SUM(I648:I648)</f>
        <v>1</v>
      </c>
      <c r="J649" s="11">
        <f t="shared" si="465"/>
        <v>0.5357142857142857</v>
      </c>
      <c r="K649" s="10">
        <f>SUM(K648:K648)</f>
        <v>1</v>
      </c>
      <c r="L649" s="12">
        <f t="shared" si="467"/>
        <v>1.7857142857142856</v>
      </c>
      <c r="M649" s="15">
        <f t="shared" si="466"/>
        <v>17857.142857142855</v>
      </c>
      <c r="N649" s="13">
        <f t="shared" si="456"/>
        <v>3.600165492844468</v>
      </c>
      <c r="O649" s="14"/>
    </row>
    <row r="650" spans="1:15" x14ac:dyDescent="0.25">
      <c r="A650" s="147" t="s">
        <v>476</v>
      </c>
      <c r="B650" s="64" t="s">
        <v>283</v>
      </c>
      <c r="C650" s="1">
        <f>4*8</f>
        <v>32</v>
      </c>
      <c r="D650" s="62">
        <f t="shared" si="462"/>
        <v>0</v>
      </c>
      <c r="E650" s="1">
        <v>0</v>
      </c>
      <c r="F650" s="2">
        <f t="shared" si="463"/>
        <v>0</v>
      </c>
      <c r="G650" s="1">
        <v>0</v>
      </c>
      <c r="H650" s="2">
        <f t="shared" si="464"/>
        <v>0</v>
      </c>
      <c r="I650" s="1">
        <v>0</v>
      </c>
      <c r="J650" s="2">
        <f t="shared" si="465"/>
        <v>0</v>
      </c>
      <c r="K650" s="1">
        <f>+E650+G650+I650</f>
        <v>0</v>
      </c>
      <c r="L650" s="3">
        <f t="shared" si="467"/>
        <v>0</v>
      </c>
      <c r="M650" s="9">
        <f t="shared" si="466"/>
        <v>0</v>
      </c>
      <c r="N650" s="25" t="e">
        <f t="shared" si="456"/>
        <v>#NUM!</v>
      </c>
      <c r="O650" s="72"/>
    </row>
    <row r="651" spans="1:15" x14ac:dyDescent="0.25">
      <c r="A651" s="144"/>
      <c r="B651" s="64" t="s">
        <v>477</v>
      </c>
      <c r="C651" s="1">
        <f>60*8</f>
        <v>480</v>
      </c>
      <c r="D651" s="62">
        <f t="shared" si="462"/>
        <v>0</v>
      </c>
      <c r="E651" s="1">
        <v>0</v>
      </c>
      <c r="F651" s="2">
        <f t="shared" si="463"/>
        <v>0</v>
      </c>
      <c r="G651" s="1">
        <v>0</v>
      </c>
      <c r="H651" s="2">
        <f t="shared" si="464"/>
        <v>1.6666666666666667</v>
      </c>
      <c r="I651" s="1">
        <v>8</v>
      </c>
      <c r="J651" s="2">
        <f t="shared" si="465"/>
        <v>0.5</v>
      </c>
      <c r="K651" s="1">
        <f>+E651+G651+I651</f>
        <v>8</v>
      </c>
      <c r="L651" s="3">
        <f t="shared" si="467"/>
        <v>1.6666666666666667</v>
      </c>
      <c r="M651" s="9">
        <f t="shared" si="466"/>
        <v>16666.666666666668</v>
      </c>
      <c r="N651" s="25">
        <f t="shared" si="456"/>
        <v>3.628045234184984</v>
      </c>
      <c r="O651" s="72"/>
    </row>
    <row r="652" spans="1:15" x14ac:dyDescent="0.25">
      <c r="A652" s="144"/>
      <c r="B652" s="64" t="s">
        <v>475</v>
      </c>
      <c r="C652" s="1">
        <f>50*8</f>
        <v>400</v>
      </c>
      <c r="D652" s="62">
        <f t="shared" ref="D652:D658" si="468">E652/C652*100</f>
        <v>0</v>
      </c>
      <c r="E652" s="1">
        <v>0</v>
      </c>
      <c r="F652" s="2">
        <f t="shared" ref="F652:F658" si="469">+G652/C652*100</f>
        <v>0</v>
      </c>
      <c r="G652" s="1">
        <v>0</v>
      </c>
      <c r="H652" s="2">
        <f t="shared" ref="H652:H658" si="470">+I652/C652*100</f>
        <v>1.5</v>
      </c>
      <c r="I652" s="1">
        <v>6</v>
      </c>
      <c r="J652" s="2">
        <f t="shared" ref="J652:J658" si="471">(1*D652)+(0.65*F652)+(0.3*H652)</f>
        <v>0.44999999999999996</v>
      </c>
      <c r="K652" s="1">
        <f>+E652+G652+I652</f>
        <v>6</v>
      </c>
      <c r="L652" s="3">
        <f t="shared" si="467"/>
        <v>1.5</v>
      </c>
      <c r="M652" s="9">
        <f t="shared" ref="M652:M658" si="472">L652*10000</f>
        <v>15000</v>
      </c>
      <c r="N652" s="25">
        <f t="shared" si="456"/>
        <v>3.6700903775845601</v>
      </c>
      <c r="O652" s="72"/>
    </row>
    <row r="653" spans="1:15" ht="15.75" thickBot="1" x14ac:dyDescent="0.3">
      <c r="A653" s="145"/>
      <c r="B653" s="65" t="s">
        <v>18</v>
      </c>
      <c r="C653" s="10">
        <f>SUM(C650:C652)</f>
        <v>912</v>
      </c>
      <c r="D653" s="11">
        <f t="shared" si="468"/>
        <v>0</v>
      </c>
      <c r="E653" s="10">
        <f>SUM(E650:E652)</f>
        <v>0</v>
      </c>
      <c r="F653" s="11">
        <f t="shared" si="469"/>
        <v>0</v>
      </c>
      <c r="G653" s="10">
        <f>SUM(G650:G652)</f>
        <v>0</v>
      </c>
      <c r="H653" s="73">
        <f t="shared" si="470"/>
        <v>1.5350877192982455</v>
      </c>
      <c r="I653" s="10">
        <f>SUM(I650:I652)</f>
        <v>14</v>
      </c>
      <c r="J653" s="11">
        <f t="shared" si="471"/>
        <v>0.46052631578947362</v>
      </c>
      <c r="K653" s="10">
        <f>SUM(K650:K652)</f>
        <v>14</v>
      </c>
      <c r="L653" s="12">
        <f t="shared" ref="L653:L659" si="473">K653/C653*100</f>
        <v>1.5350877192982455</v>
      </c>
      <c r="M653" s="15">
        <f t="shared" si="472"/>
        <v>15350.877192982454</v>
      </c>
      <c r="N653" s="13">
        <f>(NORMSINV(1-M653/1000000))+1.5</f>
        <v>3.6609169621449169</v>
      </c>
      <c r="O653" s="14"/>
    </row>
    <row r="654" spans="1:15" x14ac:dyDescent="0.25">
      <c r="A654" s="147" t="s">
        <v>479</v>
      </c>
      <c r="B654" s="64" t="s">
        <v>480</v>
      </c>
      <c r="C654" s="1">
        <f>22*8</f>
        <v>176</v>
      </c>
      <c r="D654" s="62">
        <f t="shared" si="468"/>
        <v>0</v>
      </c>
      <c r="E654" s="1">
        <v>0</v>
      </c>
      <c r="F654" s="2">
        <f t="shared" si="469"/>
        <v>0</v>
      </c>
      <c r="G654" s="1">
        <v>0</v>
      </c>
      <c r="H654" s="2">
        <f t="shared" si="470"/>
        <v>0</v>
      </c>
      <c r="I654" s="1">
        <v>0</v>
      </c>
      <c r="J654" s="2">
        <f t="shared" si="471"/>
        <v>0</v>
      </c>
      <c r="K654" s="1">
        <f t="shared" ref="K654:K659" si="474">+E654+G654+I654</f>
        <v>0</v>
      </c>
      <c r="L654" s="3">
        <f t="shared" si="473"/>
        <v>0</v>
      </c>
      <c r="M654" s="9">
        <f t="shared" si="472"/>
        <v>0</v>
      </c>
      <c r="N654" s="25" t="e">
        <f t="shared" ref="N654:N659" si="475">(NORMSINV(1-M654/1000000))+1.5</f>
        <v>#NUM!</v>
      </c>
      <c r="O654" s="72"/>
    </row>
    <row r="655" spans="1:15" x14ac:dyDescent="0.25">
      <c r="A655" s="144"/>
      <c r="B655" s="64" t="s">
        <v>283</v>
      </c>
      <c r="C655" s="1">
        <f>55*64</f>
        <v>3520</v>
      </c>
      <c r="D655" s="62">
        <f t="shared" si="468"/>
        <v>0</v>
      </c>
      <c r="E655" s="1">
        <v>0</v>
      </c>
      <c r="F655" s="2">
        <f t="shared" si="469"/>
        <v>0</v>
      </c>
      <c r="G655" s="1">
        <v>0</v>
      </c>
      <c r="H655" s="2">
        <f t="shared" si="470"/>
        <v>0.14204545454545456</v>
      </c>
      <c r="I655" s="1">
        <v>5</v>
      </c>
      <c r="J655" s="2">
        <f t="shared" si="471"/>
        <v>4.2613636363636367E-2</v>
      </c>
      <c r="K655" s="1">
        <f t="shared" si="474"/>
        <v>5</v>
      </c>
      <c r="L655" s="3">
        <f t="shared" si="473"/>
        <v>0.14204545454545456</v>
      </c>
      <c r="M655" s="9">
        <f t="shared" si="472"/>
        <v>1420.4545454545455</v>
      </c>
      <c r="N655" s="25">
        <f t="shared" si="475"/>
        <v>4.4844475426980814</v>
      </c>
      <c r="O655" s="72"/>
    </row>
    <row r="656" spans="1:15" x14ac:dyDescent="0.25">
      <c r="A656" s="144"/>
      <c r="B656" s="64" t="s">
        <v>394</v>
      </c>
      <c r="C656" s="1">
        <f>24*8</f>
        <v>192</v>
      </c>
      <c r="D656" s="62">
        <f>E656/C656*100</f>
        <v>0</v>
      </c>
      <c r="E656" s="1">
        <v>0</v>
      </c>
      <c r="F656" s="2">
        <f>+G656/C656*100</f>
        <v>0</v>
      </c>
      <c r="G656" s="1">
        <v>0</v>
      </c>
      <c r="H656" s="2">
        <f>+I656/C656*100</f>
        <v>1.0416666666666665</v>
      </c>
      <c r="I656" s="1">
        <v>2</v>
      </c>
      <c r="J656" s="2">
        <f>(1*D656)+(0.65*F656)+(0.3*H656)</f>
        <v>0.31249999999999994</v>
      </c>
      <c r="K656" s="1">
        <f t="shared" si="474"/>
        <v>2</v>
      </c>
      <c r="L656" s="3">
        <f>K656/C656*100</f>
        <v>1.0416666666666665</v>
      </c>
      <c r="M656" s="9">
        <f>L656*10000</f>
        <v>10416.666666666666</v>
      </c>
      <c r="N656" s="25">
        <f t="shared" si="475"/>
        <v>3.8109913382574203</v>
      </c>
      <c r="O656" s="72"/>
    </row>
    <row r="657" spans="1:15" x14ac:dyDescent="0.25">
      <c r="A657" s="144"/>
      <c r="B657" s="64" t="s">
        <v>344</v>
      </c>
      <c r="C657" s="1">
        <f>76*8</f>
        <v>608</v>
      </c>
      <c r="D657" s="62">
        <f t="shared" si="468"/>
        <v>0</v>
      </c>
      <c r="E657" s="1">
        <v>0</v>
      </c>
      <c r="F657" s="2">
        <f t="shared" si="469"/>
        <v>0</v>
      </c>
      <c r="G657" s="1">
        <v>0</v>
      </c>
      <c r="H657" s="2">
        <f t="shared" si="470"/>
        <v>0.82236842105263153</v>
      </c>
      <c r="I657" s="1">
        <v>5</v>
      </c>
      <c r="J657" s="2">
        <f t="shared" si="471"/>
        <v>0.24671052631578944</v>
      </c>
      <c r="K657" s="1">
        <f t="shared" si="474"/>
        <v>5</v>
      </c>
      <c r="L657" s="3">
        <f t="shared" si="473"/>
        <v>0.82236842105263153</v>
      </c>
      <c r="M657" s="9">
        <f t="shared" si="472"/>
        <v>8223.6842105263149</v>
      </c>
      <c r="N657" s="25">
        <f t="shared" si="475"/>
        <v>3.8988340133814372</v>
      </c>
      <c r="O657" s="72"/>
    </row>
    <row r="658" spans="1:15" x14ac:dyDescent="0.25">
      <c r="A658" s="144"/>
      <c r="B658" s="64" t="s">
        <v>483</v>
      </c>
      <c r="C658" s="1">
        <f>3*8</f>
        <v>24</v>
      </c>
      <c r="D658" s="62">
        <f t="shared" si="468"/>
        <v>0</v>
      </c>
      <c r="E658" s="1">
        <v>0</v>
      </c>
      <c r="F658" s="2">
        <f t="shared" si="469"/>
        <v>0</v>
      </c>
      <c r="G658" s="1">
        <v>0</v>
      </c>
      <c r="H658" s="2">
        <f t="shared" si="470"/>
        <v>0</v>
      </c>
      <c r="I658" s="1">
        <v>0</v>
      </c>
      <c r="J658" s="2">
        <f t="shared" si="471"/>
        <v>0</v>
      </c>
      <c r="K658" s="1">
        <f t="shared" si="474"/>
        <v>0</v>
      </c>
      <c r="L658" s="3">
        <f>K658/C658*100</f>
        <v>0</v>
      </c>
      <c r="M658" s="9">
        <f t="shared" si="472"/>
        <v>0</v>
      </c>
      <c r="N658" s="25" t="e">
        <f t="shared" si="475"/>
        <v>#NUM!</v>
      </c>
      <c r="O658" s="72"/>
    </row>
    <row r="659" spans="1:15" x14ac:dyDescent="0.25">
      <c r="A659" s="144"/>
      <c r="B659" s="64" t="s">
        <v>475</v>
      </c>
      <c r="C659" s="1">
        <f>28*8</f>
        <v>224</v>
      </c>
      <c r="D659" s="62">
        <f t="shared" ref="D659:D669" si="476">E659/C659*100</f>
        <v>0</v>
      </c>
      <c r="E659" s="1">
        <v>0</v>
      </c>
      <c r="F659" s="2">
        <f t="shared" ref="F659:F669" si="477">+G659/C659*100</f>
        <v>0</v>
      </c>
      <c r="G659" s="1">
        <v>0</v>
      </c>
      <c r="H659" s="2">
        <f t="shared" ref="H659:H669" si="478">+I659/C659*100</f>
        <v>1.7857142857142856</v>
      </c>
      <c r="I659" s="1">
        <v>4</v>
      </c>
      <c r="J659" s="2">
        <f t="shared" ref="J659:J669" si="479">(1*D659)+(0.65*F659)+(0.3*H659)</f>
        <v>0.5357142857142857</v>
      </c>
      <c r="K659" s="1">
        <f t="shared" si="474"/>
        <v>4</v>
      </c>
      <c r="L659" s="3">
        <f t="shared" si="473"/>
        <v>1.7857142857142856</v>
      </c>
      <c r="M659" s="9">
        <f t="shared" ref="M659:M669" si="480">L659*10000</f>
        <v>17857.142857142855</v>
      </c>
      <c r="N659" s="25">
        <f t="shared" si="475"/>
        <v>3.600165492844468</v>
      </c>
      <c r="O659" s="72"/>
    </row>
    <row r="660" spans="1:15" ht="15.75" thickBot="1" x14ac:dyDescent="0.3">
      <c r="A660" s="145"/>
      <c r="B660" s="65" t="s">
        <v>18</v>
      </c>
      <c r="C660" s="10">
        <f>SUM(C654:C659)</f>
        <v>4744</v>
      </c>
      <c r="D660" s="11">
        <f t="shared" si="476"/>
        <v>0</v>
      </c>
      <c r="E660" s="10">
        <f>SUM(E654:E659)</f>
        <v>0</v>
      </c>
      <c r="F660" s="11">
        <f t="shared" si="477"/>
        <v>0</v>
      </c>
      <c r="G660" s="10">
        <f>SUM(G654:G659)</f>
        <v>0</v>
      </c>
      <c r="H660" s="73">
        <f t="shared" si="478"/>
        <v>0.33726812816188867</v>
      </c>
      <c r="I660" s="10">
        <f>SUM(I654:I659)</f>
        <v>16</v>
      </c>
      <c r="J660" s="11">
        <f t="shared" si="479"/>
        <v>0.1011804384485666</v>
      </c>
      <c r="K660" s="10">
        <f>SUM(K654:K659)</f>
        <v>16</v>
      </c>
      <c r="L660" s="12">
        <f t="shared" ref="L660:L665" si="481">K660/C660*100</f>
        <v>0.33726812816188867</v>
      </c>
      <c r="M660" s="15">
        <f t="shared" si="480"/>
        <v>3372.6812816188867</v>
      </c>
      <c r="N660" s="13">
        <f t="shared" ref="N660:N682" si="482">(NORMSINV(1-M660/1000000))+1.5</f>
        <v>4.2091608659747468</v>
      </c>
      <c r="O660" s="14"/>
    </row>
    <row r="661" spans="1:15" x14ac:dyDescent="0.25">
      <c r="A661" s="147" t="s">
        <v>478</v>
      </c>
      <c r="B661" s="64" t="s">
        <v>480</v>
      </c>
      <c r="C661" s="1">
        <f>77*8</f>
        <v>616</v>
      </c>
      <c r="D661" s="62">
        <f t="shared" si="476"/>
        <v>0</v>
      </c>
      <c r="E661" s="1">
        <v>0</v>
      </c>
      <c r="F661" s="2">
        <f t="shared" si="477"/>
        <v>0</v>
      </c>
      <c r="G661" s="1">
        <v>0</v>
      </c>
      <c r="H661" s="2">
        <f t="shared" si="478"/>
        <v>1.1363636363636365</v>
      </c>
      <c r="I661" s="1">
        <v>7</v>
      </c>
      <c r="J661" s="2">
        <f t="shared" si="479"/>
        <v>0.34090909090909094</v>
      </c>
      <c r="K661" s="1">
        <f>+E661+G661+I661</f>
        <v>7</v>
      </c>
      <c r="L661" s="3">
        <f t="shared" si="481"/>
        <v>1.1363636363636365</v>
      </c>
      <c r="M661" s="9">
        <f t="shared" si="480"/>
        <v>11363.636363636364</v>
      </c>
      <c r="N661" s="25">
        <f t="shared" si="482"/>
        <v>3.7779883330287345</v>
      </c>
      <c r="O661" s="72"/>
    </row>
    <row r="662" spans="1:15" x14ac:dyDescent="0.25">
      <c r="A662" s="144"/>
      <c r="B662" s="64" t="s">
        <v>481</v>
      </c>
      <c r="C662" s="1">
        <f>44*8</f>
        <v>352</v>
      </c>
      <c r="D662" s="62">
        <f t="shared" si="476"/>
        <v>0</v>
      </c>
      <c r="E662" s="1">
        <v>0</v>
      </c>
      <c r="F662" s="2">
        <f t="shared" si="477"/>
        <v>0</v>
      </c>
      <c r="G662" s="1">
        <v>0</v>
      </c>
      <c r="H662" s="2">
        <f t="shared" si="478"/>
        <v>0.85227272727272718</v>
      </c>
      <c r="I662" s="1">
        <v>3</v>
      </c>
      <c r="J662" s="2">
        <f t="shared" si="479"/>
        <v>0.25568181818181812</v>
      </c>
      <c r="K662" s="1">
        <f>+E662+G662+I662</f>
        <v>3</v>
      </c>
      <c r="L662" s="3">
        <f t="shared" si="481"/>
        <v>0.85227272727272718</v>
      </c>
      <c r="M662" s="9">
        <f t="shared" si="480"/>
        <v>8522.7272727272721</v>
      </c>
      <c r="N662" s="25">
        <f t="shared" si="482"/>
        <v>3.8857258052744474</v>
      </c>
      <c r="O662" s="72"/>
    </row>
    <row r="663" spans="1:15" x14ac:dyDescent="0.25">
      <c r="A663" s="144"/>
      <c r="B663" s="64" t="s">
        <v>482</v>
      </c>
      <c r="C663" s="1">
        <f>38*8</f>
        <v>304</v>
      </c>
      <c r="D663" s="62">
        <f t="shared" si="476"/>
        <v>0</v>
      </c>
      <c r="E663" s="1">
        <v>0</v>
      </c>
      <c r="F663" s="2">
        <f t="shared" si="477"/>
        <v>0</v>
      </c>
      <c r="G663" s="1">
        <v>0</v>
      </c>
      <c r="H663" s="2">
        <f t="shared" si="478"/>
        <v>0.98684210526315785</v>
      </c>
      <c r="I663" s="1">
        <v>3</v>
      </c>
      <c r="J663" s="2">
        <f t="shared" si="479"/>
        <v>0.29605263157894735</v>
      </c>
      <c r="K663" s="1">
        <f>+E663+G663+I663</f>
        <v>3</v>
      </c>
      <c r="L663" s="3">
        <f>K663/C663*100</f>
        <v>0.98684210526315785</v>
      </c>
      <c r="M663" s="9">
        <f t="shared" si="480"/>
        <v>9868.4210526315783</v>
      </c>
      <c r="N663" s="25">
        <f t="shared" si="482"/>
        <v>3.8313133629629381</v>
      </c>
      <c r="O663" s="72"/>
    </row>
    <row r="664" spans="1:15" x14ac:dyDescent="0.25">
      <c r="A664" s="144"/>
      <c r="B664" s="64" t="s">
        <v>167</v>
      </c>
      <c r="C664" s="1">
        <f>96*8</f>
        <v>768</v>
      </c>
      <c r="D664" s="62">
        <f t="shared" si="476"/>
        <v>0</v>
      </c>
      <c r="E664" s="1">
        <v>0</v>
      </c>
      <c r="F664" s="2">
        <f t="shared" si="477"/>
        <v>0</v>
      </c>
      <c r="G664" s="1">
        <v>0</v>
      </c>
      <c r="H664" s="2">
        <f t="shared" si="478"/>
        <v>0.78125</v>
      </c>
      <c r="I664" s="1">
        <v>6</v>
      </c>
      <c r="J664" s="2">
        <f t="shared" si="479"/>
        <v>0.234375</v>
      </c>
      <c r="K664" s="1">
        <f>+E664+G664+I664</f>
        <v>6</v>
      </c>
      <c r="L664" s="3">
        <f>K664/C664*100</f>
        <v>0.78125</v>
      </c>
      <c r="M664" s="9">
        <f t="shared" si="480"/>
        <v>7812.5</v>
      </c>
      <c r="N664" s="25">
        <f t="shared" si="482"/>
        <v>3.9175590162365048</v>
      </c>
      <c r="O664" s="72"/>
    </row>
    <row r="665" spans="1:15" x14ac:dyDescent="0.25">
      <c r="A665" s="144"/>
      <c r="B665" s="64" t="s">
        <v>483</v>
      </c>
      <c r="C665" s="1">
        <f>39*8</f>
        <v>312</v>
      </c>
      <c r="D665" s="62">
        <f t="shared" si="476"/>
        <v>0</v>
      </c>
      <c r="E665" s="1">
        <v>0</v>
      </c>
      <c r="F665" s="2">
        <f t="shared" si="477"/>
        <v>0</v>
      </c>
      <c r="G665" s="1">
        <v>0</v>
      </c>
      <c r="H665" s="2">
        <f t="shared" si="478"/>
        <v>1.2820512820512819</v>
      </c>
      <c r="I665" s="1">
        <v>4</v>
      </c>
      <c r="J665" s="2">
        <f t="shared" si="479"/>
        <v>0.38461538461538458</v>
      </c>
      <c r="K665" s="1">
        <f>+E665+G665+I665</f>
        <v>4</v>
      </c>
      <c r="L665" s="3">
        <f t="shared" si="481"/>
        <v>1.2820512820512819</v>
      </c>
      <c r="M665" s="9">
        <f t="shared" si="480"/>
        <v>12820.512820512819</v>
      </c>
      <c r="N665" s="25">
        <f t="shared" si="482"/>
        <v>3.7316058352609245</v>
      </c>
      <c r="O665" s="72"/>
    </row>
    <row r="666" spans="1:15" ht="15.75" thickBot="1" x14ac:dyDescent="0.3">
      <c r="A666" s="145"/>
      <c r="B666" s="65" t="s">
        <v>18</v>
      </c>
      <c r="C666" s="10">
        <f>SUM(C661:C665)</f>
        <v>2352</v>
      </c>
      <c r="D666" s="11">
        <f t="shared" si="476"/>
        <v>0</v>
      </c>
      <c r="E666" s="10">
        <f>SUM(E661:E665)</f>
        <v>0</v>
      </c>
      <c r="F666" s="11">
        <f t="shared" si="477"/>
        <v>0</v>
      </c>
      <c r="G666" s="10">
        <f>SUM(G661:G665)</f>
        <v>0</v>
      </c>
      <c r="H666" s="73">
        <f t="shared" si="478"/>
        <v>0.97789115646258506</v>
      </c>
      <c r="I666" s="10">
        <f>SUM(I661:I665)</f>
        <v>23</v>
      </c>
      <c r="J666" s="11">
        <f t="shared" si="479"/>
        <v>0.29336734693877553</v>
      </c>
      <c r="K666" s="10">
        <f>SUM(K661:K665)</f>
        <v>23</v>
      </c>
      <c r="L666" s="12">
        <f>K666/C666*100</f>
        <v>0.97789115646258506</v>
      </c>
      <c r="M666" s="15">
        <f t="shared" si="480"/>
        <v>9778.9115646258506</v>
      </c>
      <c r="N666" s="13">
        <f t="shared" si="482"/>
        <v>3.8347243928779218</v>
      </c>
      <c r="O666" s="14"/>
    </row>
    <row r="667" spans="1:15" x14ac:dyDescent="0.25">
      <c r="A667" s="147" t="s">
        <v>486</v>
      </c>
      <c r="B667" s="64" t="s">
        <v>480</v>
      </c>
      <c r="C667" s="1">
        <f>57*8</f>
        <v>456</v>
      </c>
      <c r="D667" s="62">
        <f t="shared" si="476"/>
        <v>0</v>
      </c>
      <c r="E667" s="1">
        <v>0</v>
      </c>
      <c r="F667" s="2">
        <f t="shared" si="477"/>
        <v>0</v>
      </c>
      <c r="G667" s="1">
        <v>0</v>
      </c>
      <c r="H667" s="2">
        <f t="shared" si="478"/>
        <v>0.6578947368421052</v>
      </c>
      <c r="I667" s="1">
        <v>3</v>
      </c>
      <c r="J667" s="2">
        <f t="shared" si="479"/>
        <v>0.19736842105263155</v>
      </c>
      <c r="K667" s="1">
        <f>+E667+G667+I667</f>
        <v>3</v>
      </c>
      <c r="L667" s="3">
        <f>K667/C667*100</f>
        <v>0.6578947368421052</v>
      </c>
      <c r="M667" s="9">
        <f t="shared" si="480"/>
        <v>6578.9473684210516</v>
      </c>
      <c r="N667" s="25">
        <f t="shared" si="482"/>
        <v>3.9794668853016666</v>
      </c>
      <c r="O667" s="72"/>
    </row>
    <row r="668" spans="1:15" x14ac:dyDescent="0.25">
      <c r="A668" s="144"/>
      <c r="B668" s="64" t="s">
        <v>482</v>
      </c>
      <c r="C668" s="1">
        <f>94*8</f>
        <v>752</v>
      </c>
      <c r="D668" s="62">
        <f t="shared" si="476"/>
        <v>0</v>
      </c>
      <c r="E668" s="1">
        <v>0</v>
      </c>
      <c r="F668" s="2">
        <f t="shared" si="477"/>
        <v>0</v>
      </c>
      <c r="G668" s="1">
        <v>0</v>
      </c>
      <c r="H668" s="2">
        <f t="shared" si="478"/>
        <v>0.7978723404255319</v>
      </c>
      <c r="I668" s="1">
        <v>6</v>
      </c>
      <c r="J668" s="2">
        <f t="shared" si="479"/>
        <v>0.23936170212765956</v>
      </c>
      <c r="K668" s="1">
        <f>+E668+G668+I668</f>
        <v>6</v>
      </c>
      <c r="L668" s="3">
        <f>K668/C668*100</f>
        <v>0.7978723404255319</v>
      </c>
      <c r="M668" s="9">
        <f t="shared" si="480"/>
        <v>7978.7234042553191</v>
      </c>
      <c r="N668" s="25">
        <f t="shared" si="482"/>
        <v>3.9098873493793129</v>
      </c>
      <c r="O668" s="72"/>
    </row>
    <row r="669" spans="1:15" x14ac:dyDescent="0.25">
      <c r="A669" s="144"/>
      <c r="B669" s="64" t="s">
        <v>167</v>
      </c>
      <c r="C669" s="1">
        <f>105*8</f>
        <v>840</v>
      </c>
      <c r="D669" s="62">
        <f t="shared" si="476"/>
        <v>0</v>
      </c>
      <c r="E669" s="1">
        <v>0</v>
      </c>
      <c r="F669" s="2">
        <f t="shared" si="477"/>
        <v>0</v>
      </c>
      <c r="G669" s="1">
        <v>0</v>
      </c>
      <c r="H669" s="2">
        <f t="shared" si="478"/>
        <v>0.95238095238095244</v>
      </c>
      <c r="I669" s="1">
        <v>8</v>
      </c>
      <c r="J669" s="2">
        <f t="shared" si="479"/>
        <v>0.2857142857142857</v>
      </c>
      <c r="K669" s="1">
        <f>+E669+G669+I669</f>
        <v>8</v>
      </c>
      <c r="L669" s="3">
        <f>K669/C669*100</f>
        <v>0.95238095238095244</v>
      </c>
      <c r="M669" s="9">
        <f t="shared" si="480"/>
        <v>9523.8095238095248</v>
      </c>
      <c r="N669" s="25">
        <f t="shared" si="482"/>
        <v>3.8445977074702746</v>
      </c>
      <c r="O669" s="72"/>
    </row>
    <row r="670" spans="1:15" x14ac:dyDescent="0.25">
      <c r="A670" s="144"/>
      <c r="B670" s="64" t="s">
        <v>483</v>
      </c>
      <c r="C670" s="1">
        <f>49*8</f>
        <v>392</v>
      </c>
      <c r="D670" s="62">
        <f t="shared" ref="D670:D675" si="483">E670/C670*100</f>
        <v>0</v>
      </c>
      <c r="E670" s="1">
        <v>0</v>
      </c>
      <c r="F670" s="2">
        <f t="shared" ref="F670:F675" si="484">+G670/C670*100</f>
        <v>0</v>
      </c>
      <c r="G670" s="1">
        <v>0</v>
      </c>
      <c r="H670" s="2">
        <f t="shared" ref="H670:H675" si="485">+I670/C670*100</f>
        <v>0.51020408163265307</v>
      </c>
      <c r="I670" s="1">
        <v>2</v>
      </c>
      <c r="J670" s="2">
        <f t="shared" ref="J670:J675" si="486">(1*D670)+(0.65*F670)+(0.3*H670)</f>
        <v>0.15306122448979592</v>
      </c>
      <c r="K670" s="1">
        <f>+E670+G670+I670</f>
        <v>2</v>
      </c>
      <c r="L670" s="3">
        <f>K670/C670*100</f>
        <v>0.51020408163265307</v>
      </c>
      <c r="M670" s="9">
        <f t="shared" ref="M670:M675" si="487">L670*10000</f>
        <v>5102.0408163265311</v>
      </c>
      <c r="N670" s="25">
        <f t="shared" si="482"/>
        <v>4.0688357277383984</v>
      </c>
      <c r="O670" s="72"/>
    </row>
    <row r="671" spans="1:15" ht="15.75" thickBot="1" x14ac:dyDescent="0.3">
      <c r="A671" s="145"/>
      <c r="B671" s="65" t="s">
        <v>18</v>
      </c>
      <c r="C671" s="10">
        <f>SUM(C667:C670)</f>
        <v>2440</v>
      </c>
      <c r="D671" s="11">
        <f t="shared" si="483"/>
        <v>0</v>
      </c>
      <c r="E671" s="10">
        <f>SUM(E667:E670)</f>
        <v>0</v>
      </c>
      <c r="F671" s="11">
        <f t="shared" si="484"/>
        <v>0</v>
      </c>
      <c r="G671" s="10">
        <f>SUM(G667:G670)</f>
        <v>0</v>
      </c>
      <c r="H671" s="73">
        <f t="shared" si="485"/>
        <v>0.77868852459016402</v>
      </c>
      <c r="I671" s="10">
        <f>SUM(I667:I670)</f>
        <v>19</v>
      </c>
      <c r="J671" s="11">
        <f t="shared" si="486"/>
        <v>0.23360655737704919</v>
      </c>
      <c r="K671" s="10">
        <f>SUM(K667:K670)</f>
        <v>19</v>
      </c>
      <c r="L671" s="12">
        <f t="shared" ref="L671:L676" si="488">K671/C671*100</f>
        <v>0.77868852459016402</v>
      </c>
      <c r="M671" s="15">
        <f t="shared" si="487"/>
        <v>7786.8852459016398</v>
      </c>
      <c r="N671" s="13">
        <f t="shared" si="482"/>
        <v>3.9187539513353262</v>
      </c>
      <c r="O671" s="14"/>
    </row>
    <row r="672" spans="1:15" x14ac:dyDescent="0.25">
      <c r="A672" s="147" t="s">
        <v>487</v>
      </c>
      <c r="B672" s="64" t="s">
        <v>480</v>
      </c>
      <c r="C672" s="1">
        <f>70*8</f>
        <v>560</v>
      </c>
      <c r="D672" s="62">
        <f t="shared" si="483"/>
        <v>0</v>
      </c>
      <c r="E672" s="1">
        <v>0</v>
      </c>
      <c r="F672" s="2">
        <f t="shared" si="484"/>
        <v>0</v>
      </c>
      <c r="G672" s="1">
        <v>0</v>
      </c>
      <c r="H672" s="2">
        <f t="shared" si="485"/>
        <v>0.7142857142857143</v>
      </c>
      <c r="I672" s="1">
        <v>4</v>
      </c>
      <c r="J672" s="2">
        <f t="shared" si="486"/>
        <v>0.21428571428571427</v>
      </c>
      <c r="K672" s="1">
        <f>+E672+G672+I672</f>
        <v>4</v>
      </c>
      <c r="L672" s="3">
        <f t="shared" si="488"/>
        <v>0.7142857142857143</v>
      </c>
      <c r="M672" s="9">
        <f t="shared" si="487"/>
        <v>7142.8571428571431</v>
      </c>
      <c r="N672" s="25">
        <f t="shared" si="482"/>
        <v>3.9499976606027292</v>
      </c>
      <c r="O672" s="72"/>
    </row>
    <row r="673" spans="1:15" x14ac:dyDescent="0.25">
      <c r="A673" s="144"/>
      <c r="B673" s="64" t="s">
        <v>482</v>
      </c>
      <c r="C673" s="1">
        <f>26*8</f>
        <v>208</v>
      </c>
      <c r="D673" s="62">
        <f t="shared" si="483"/>
        <v>0</v>
      </c>
      <c r="E673" s="1">
        <v>0</v>
      </c>
      <c r="F673" s="2">
        <f t="shared" si="484"/>
        <v>0</v>
      </c>
      <c r="G673" s="1">
        <v>0</v>
      </c>
      <c r="H673" s="2">
        <f t="shared" si="485"/>
        <v>0.48076923076923078</v>
      </c>
      <c r="I673" s="1">
        <v>1</v>
      </c>
      <c r="J673" s="2">
        <f t="shared" si="486"/>
        <v>0.14423076923076922</v>
      </c>
      <c r="K673" s="1">
        <f>+E673+G673+I673</f>
        <v>1</v>
      </c>
      <c r="L673" s="3">
        <f t="shared" si="488"/>
        <v>0.48076923076923078</v>
      </c>
      <c r="M673" s="9">
        <f t="shared" si="487"/>
        <v>4807.6923076923076</v>
      </c>
      <c r="N673" s="25">
        <f t="shared" si="482"/>
        <v>4.089362386704396</v>
      </c>
      <c r="O673" s="72"/>
    </row>
    <row r="674" spans="1:15" x14ac:dyDescent="0.25">
      <c r="A674" s="144"/>
      <c r="B674" s="64" t="s">
        <v>490</v>
      </c>
      <c r="C674" s="1">
        <f>16*8</f>
        <v>128</v>
      </c>
      <c r="D674" s="62">
        <f>E674/C674*100</f>
        <v>0</v>
      </c>
      <c r="E674" s="1">
        <v>0</v>
      </c>
      <c r="F674" s="2">
        <f>+G674/C674*100</f>
        <v>0</v>
      </c>
      <c r="G674" s="1">
        <v>0</v>
      </c>
      <c r="H674" s="2">
        <f>+I674/C674*100</f>
        <v>1.5625</v>
      </c>
      <c r="I674" s="1">
        <v>2</v>
      </c>
      <c r="J674" s="2">
        <f>(1*D674)+(0.65*F674)+(0.3*H674)</f>
        <v>0.46875</v>
      </c>
      <c r="K674" s="1">
        <f>+E674+G674+I674</f>
        <v>2</v>
      </c>
      <c r="L674" s="3">
        <f>K674/C674*100</f>
        <v>1.5625</v>
      </c>
      <c r="M674" s="9">
        <f>L674*10000</f>
        <v>15625</v>
      </c>
      <c r="N674" s="25">
        <f t="shared" si="482"/>
        <v>3.6538746940614555</v>
      </c>
      <c r="O674" s="72"/>
    </row>
    <row r="675" spans="1:15" x14ac:dyDescent="0.25">
      <c r="A675" s="144"/>
      <c r="B675" s="64" t="s">
        <v>167</v>
      </c>
      <c r="C675" s="1">
        <f>96*8</f>
        <v>768</v>
      </c>
      <c r="D675" s="62">
        <f t="shared" si="483"/>
        <v>0</v>
      </c>
      <c r="E675" s="1">
        <v>0</v>
      </c>
      <c r="F675" s="2">
        <f t="shared" si="484"/>
        <v>0</v>
      </c>
      <c r="G675" s="1">
        <v>0</v>
      </c>
      <c r="H675" s="2">
        <f t="shared" si="485"/>
        <v>0.65104166666666674</v>
      </c>
      <c r="I675" s="1">
        <v>5</v>
      </c>
      <c r="J675" s="2">
        <f t="shared" si="486"/>
        <v>0.19531250000000003</v>
      </c>
      <c r="K675" s="1">
        <f>+E675+G675+I675</f>
        <v>5</v>
      </c>
      <c r="L675" s="3">
        <f t="shared" si="488"/>
        <v>0.65104166666666674</v>
      </c>
      <c r="M675" s="9">
        <f t="shared" si="487"/>
        <v>6510.416666666667</v>
      </c>
      <c r="N675" s="25">
        <f t="shared" si="482"/>
        <v>3.9831989762916411</v>
      </c>
      <c r="O675" s="72"/>
    </row>
    <row r="676" spans="1:15" ht="30" x14ac:dyDescent="0.25">
      <c r="A676" s="144"/>
      <c r="B676" s="64" t="s">
        <v>488</v>
      </c>
      <c r="C676" s="1">
        <f>38*8</f>
        <v>304</v>
      </c>
      <c r="D676" s="62">
        <f>E676/C676*100</f>
        <v>0</v>
      </c>
      <c r="E676" s="1">
        <v>0</v>
      </c>
      <c r="F676" s="2">
        <f>+G676/C676*100</f>
        <v>2.6315789473684208</v>
      </c>
      <c r="G676" s="1">
        <v>8</v>
      </c>
      <c r="H676" s="2">
        <f>+I676/C676*100</f>
        <v>1.6447368421052631</v>
      </c>
      <c r="I676" s="1">
        <v>5</v>
      </c>
      <c r="J676" s="2">
        <f>(1*D676)+(0.65*F676)+(0.3*H676)</f>
        <v>2.2039473684210527</v>
      </c>
      <c r="K676" s="1">
        <f>+E676+G676+I676</f>
        <v>13</v>
      </c>
      <c r="L676" s="3">
        <f t="shared" si="488"/>
        <v>4.2763157894736841</v>
      </c>
      <c r="M676" s="9">
        <f>L676*10000</f>
        <v>42763.15789473684</v>
      </c>
      <c r="N676" s="25">
        <f t="shared" si="482"/>
        <v>3.2194837954565374</v>
      </c>
      <c r="O676" s="72" t="s">
        <v>489</v>
      </c>
    </row>
    <row r="677" spans="1:15" ht="15.75" thickBot="1" x14ac:dyDescent="0.3">
      <c r="A677" s="145"/>
      <c r="B677" s="65" t="s">
        <v>18</v>
      </c>
      <c r="C677" s="10">
        <f>SUM(C672:C676)</f>
        <v>1968</v>
      </c>
      <c r="D677" s="11">
        <f>E677/C677*100</f>
        <v>0</v>
      </c>
      <c r="E677" s="10">
        <f>SUM(E672:E676)</f>
        <v>0</v>
      </c>
      <c r="F677" s="11">
        <f>+G677/C677*100</f>
        <v>0.40650406504065045</v>
      </c>
      <c r="G677" s="10">
        <f>SUM(G672:G676)</f>
        <v>8</v>
      </c>
      <c r="H677" s="73">
        <f>+I677/C677*100</f>
        <v>0.86382113821138218</v>
      </c>
      <c r="I677" s="10">
        <f>SUM(I672:I676)</f>
        <v>17</v>
      </c>
      <c r="J677" s="11">
        <f>(1*D677)+(0.65*F677)+(0.3*H677)</f>
        <v>0.52337398373983746</v>
      </c>
      <c r="K677" s="10">
        <f>SUM(K672:K676)</f>
        <v>25</v>
      </c>
      <c r="L677" s="12">
        <f>K677/C677*100</f>
        <v>1.2703252032520325</v>
      </c>
      <c r="M677" s="15">
        <f>L677*10000</f>
        <v>12703.252032520324</v>
      </c>
      <c r="N677" s="13">
        <f t="shared" si="482"/>
        <v>3.7351652175494761</v>
      </c>
      <c r="O677" s="14"/>
    </row>
    <row r="678" spans="1:15" x14ac:dyDescent="0.25">
      <c r="A678" s="147" t="s">
        <v>491</v>
      </c>
      <c r="B678" s="64" t="s">
        <v>480</v>
      </c>
      <c r="C678" s="1">
        <f>55*8</f>
        <v>440</v>
      </c>
      <c r="D678" s="62">
        <f>E678/C678*100</f>
        <v>0</v>
      </c>
      <c r="E678" s="1">
        <v>0</v>
      </c>
      <c r="F678" s="2">
        <f>+G678/C678*100</f>
        <v>0</v>
      </c>
      <c r="G678" s="1">
        <v>0</v>
      </c>
      <c r="H678" s="2">
        <f>+I678/C678*100</f>
        <v>1.1363636363636365</v>
      </c>
      <c r="I678" s="1">
        <v>5</v>
      </c>
      <c r="J678" s="2">
        <f>(1*D678)+(0.65*F678)+(0.3*H678)</f>
        <v>0.34090909090909094</v>
      </c>
      <c r="K678" s="1">
        <f>+E678+G678+I678</f>
        <v>5</v>
      </c>
      <c r="L678" s="3">
        <f>K678/C678*100</f>
        <v>1.1363636363636365</v>
      </c>
      <c r="M678" s="9">
        <f>L678*10000</f>
        <v>11363.636363636364</v>
      </c>
      <c r="N678" s="25">
        <f t="shared" si="482"/>
        <v>3.7779883330287345</v>
      </c>
      <c r="O678" s="72"/>
    </row>
    <row r="679" spans="1:15" x14ac:dyDescent="0.25">
      <c r="A679" s="144"/>
      <c r="B679" s="64" t="s">
        <v>490</v>
      </c>
      <c r="C679" s="1">
        <f>80*8</f>
        <v>640</v>
      </c>
      <c r="D679" s="62">
        <f>E679/C679*100</f>
        <v>0</v>
      </c>
      <c r="E679" s="1">
        <v>0</v>
      </c>
      <c r="F679" s="2">
        <f>+G679/C679*100</f>
        <v>0</v>
      </c>
      <c r="G679" s="1">
        <v>0</v>
      </c>
      <c r="H679" s="2">
        <f>+I679/C679*100</f>
        <v>0.9375</v>
      </c>
      <c r="I679" s="1">
        <v>6</v>
      </c>
      <c r="J679" s="2">
        <f>(1*D679)+(0.65*F679)+(0.3*H679)</f>
        <v>0.28125</v>
      </c>
      <c r="K679" s="1">
        <f>+E679+G679+I679</f>
        <v>6</v>
      </c>
      <c r="L679" s="3">
        <f>K679/C679*100</f>
        <v>0.9375</v>
      </c>
      <c r="M679" s="9">
        <f>L679*10000</f>
        <v>9375</v>
      </c>
      <c r="N679" s="25">
        <f t="shared" si="482"/>
        <v>3.8504644231090768</v>
      </c>
      <c r="O679" s="72"/>
    </row>
    <row r="680" spans="1:15" x14ac:dyDescent="0.25">
      <c r="A680" s="144"/>
      <c r="B680" s="64" t="s">
        <v>167</v>
      </c>
      <c r="C680" s="1">
        <f>98*8</f>
        <v>784</v>
      </c>
      <c r="D680" s="62">
        <f>E680/C680*100</f>
        <v>0</v>
      </c>
      <c r="E680" s="1">
        <v>0</v>
      </c>
      <c r="F680" s="2">
        <f>+G680/C680*100</f>
        <v>0</v>
      </c>
      <c r="G680" s="1">
        <v>0</v>
      </c>
      <c r="H680" s="2">
        <f>+I680/C680*100</f>
        <v>0.89285714285714279</v>
      </c>
      <c r="I680" s="1">
        <v>7</v>
      </c>
      <c r="J680" s="2">
        <f>(1*D680)+(0.65*F680)+(0.3*H680)</f>
        <v>0.26785714285714285</v>
      </c>
      <c r="K680" s="1">
        <f>+E680+G680+I680</f>
        <v>7</v>
      </c>
      <c r="L680" s="3">
        <f>K680/C680*100</f>
        <v>0.89285714285714279</v>
      </c>
      <c r="M680" s="9">
        <f>L680*10000</f>
        <v>8928.5714285714275</v>
      </c>
      <c r="N680" s="25">
        <f t="shared" si="482"/>
        <v>3.8685670592678738</v>
      </c>
      <c r="O680" s="72"/>
    </row>
    <row r="681" spans="1:15" x14ac:dyDescent="0.25">
      <c r="A681" s="144"/>
      <c r="B681" s="64" t="s">
        <v>488</v>
      </c>
      <c r="C681" s="1">
        <f>46*8</f>
        <v>368</v>
      </c>
      <c r="D681" s="62">
        <f t="shared" ref="D681:D686" si="489">E681/C681*100</f>
        <v>0</v>
      </c>
      <c r="E681" s="1">
        <v>0</v>
      </c>
      <c r="F681" s="2">
        <f t="shared" ref="F681:F686" si="490">+G681/C681*100</f>
        <v>0</v>
      </c>
      <c r="G681" s="1">
        <v>0</v>
      </c>
      <c r="H681" s="2">
        <f t="shared" ref="H681:H686" si="491">+I681/C681*100</f>
        <v>1.9021739130434785</v>
      </c>
      <c r="I681" s="1">
        <v>7</v>
      </c>
      <c r="J681" s="2">
        <f t="shared" ref="J681:J686" si="492">(1*D681)+(0.65*F681)+(0.3*H681)</f>
        <v>0.57065217391304357</v>
      </c>
      <c r="K681" s="1">
        <f>+E681+G681+I681</f>
        <v>7</v>
      </c>
      <c r="L681" s="3">
        <f>K681/C681*100</f>
        <v>1.9021739130434785</v>
      </c>
      <c r="M681" s="9">
        <f t="shared" ref="M681:M686" si="493">L681*10000</f>
        <v>19021.739130434784</v>
      </c>
      <c r="N681" s="25">
        <f t="shared" si="482"/>
        <v>3.5743859808203604</v>
      </c>
      <c r="O681" s="72"/>
    </row>
    <row r="682" spans="1:15" ht="15.75" thickBot="1" x14ac:dyDescent="0.3">
      <c r="A682" s="145"/>
      <c r="B682" s="65" t="s">
        <v>18</v>
      </c>
      <c r="C682" s="10">
        <f>SUM(C678:C681)</f>
        <v>2232</v>
      </c>
      <c r="D682" s="11">
        <f t="shared" si="489"/>
        <v>0</v>
      </c>
      <c r="E682" s="10">
        <f>SUM(E678:E681)</f>
        <v>0</v>
      </c>
      <c r="F682" s="11">
        <f t="shared" si="490"/>
        <v>0</v>
      </c>
      <c r="G682" s="10">
        <f>SUM(G678:G681)</f>
        <v>0</v>
      </c>
      <c r="H682" s="73">
        <f t="shared" si="491"/>
        <v>1.1200716845878136</v>
      </c>
      <c r="I682" s="10">
        <f>SUM(I678:I681)</f>
        <v>25</v>
      </c>
      <c r="J682" s="11">
        <f t="shared" si="492"/>
        <v>0.33602150537634407</v>
      </c>
      <c r="K682" s="10">
        <f>SUM(K678:K681)</f>
        <v>25</v>
      </c>
      <c r="L682" s="12">
        <f t="shared" ref="L682:L689" si="494">K682/C682*100</f>
        <v>1.1200716845878136</v>
      </c>
      <c r="M682" s="15">
        <f t="shared" si="493"/>
        <v>11200.716845878136</v>
      </c>
      <c r="N682" s="13">
        <f t="shared" si="482"/>
        <v>3.7834914879210864</v>
      </c>
      <c r="O682" s="14"/>
    </row>
    <row r="683" spans="1:15" x14ac:dyDescent="0.25">
      <c r="A683" s="147" t="s">
        <v>492</v>
      </c>
      <c r="B683" s="64" t="s">
        <v>480</v>
      </c>
      <c r="C683" s="1">
        <f>72*8</f>
        <v>576</v>
      </c>
      <c r="D683" s="62">
        <f t="shared" si="489"/>
        <v>0</v>
      </c>
      <c r="E683" s="1">
        <v>0</v>
      </c>
      <c r="F683" s="2">
        <f t="shared" si="490"/>
        <v>1.7361111111111112</v>
      </c>
      <c r="G683" s="1">
        <v>10</v>
      </c>
      <c r="H683" s="2">
        <f t="shared" si="491"/>
        <v>0.34722222222222221</v>
      </c>
      <c r="I683" s="1">
        <v>2</v>
      </c>
      <c r="J683" s="2">
        <f t="shared" si="492"/>
        <v>1.2326388888888891</v>
      </c>
      <c r="K683" s="1">
        <f t="shared" ref="K683:K689" si="495">+E683+G683+I683</f>
        <v>12</v>
      </c>
      <c r="L683" s="3">
        <f t="shared" si="494"/>
        <v>2.083333333333333</v>
      </c>
      <c r="M683" s="9">
        <f t="shared" si="493"/>
        <v>20833.333333333332</v>
      </c>
      <c r="N683" s="25">
        <f t="shared" ref="N683:N696" si="496">(NORMSINV(1-M683/1000000))+1.5</f>
        <v>3.5368341317013874</v>
      </c>
      <c r="O683" s="72" t="s">
        <v>493</v>
      </c>
    </row>
    <row r="684" spans="1:15" x14ac:dyDescent="0.25">
      <c r="A684" s="144"/>
      <c r="B684" s="64" t="s">
        <v>490</v>
      </c>
      <c r="C684" s="1">
        <f>13*8</f>
        <v>104</v>
      </c>
      <c r="D684" s="62">
        <f t="shared" si="489"/>
        <v>0</v>
      </c>
      <c r="E684" s="1">
        <v>0</v>
      </c>
      <c r="F684" s="2">
        <f t="shared" si="490"/>
        <v>0</v>
      </c>
      <c r="G684" s="1">
        <v>0</v>
      </c>
      <c r="H684" s="2">
        <f t="shared" si="491"/>
        <v>0.96153846153846156</v>
      </c>
      <c r="I684" s="1">
        <v>1</v>
      </c>
      <c r="J684" s="2">
        <f t="shared" si="492"/>
        <v>0.28846153846153844</v>
      </c>
      <c r="K684" s="1">
        <f t="shared" si="495"/>
        <v>1</v>
      </c>
      <c r="L684" s="3">
        <f t="shared" si="494"/>
        <v>0.96153846153846156</v>
      </c>
      <c r="M684" s="9">
        <f t="shared" si="493"/>
        <v>9615.3846153846152</v>
      </c>
      <c r="N684" s="25">
        <f t="shared" si="496"/>
        <v>3.8410271376304492</v>
      </c>
      <c r="O684" s="72"/>
    </row>
    <row r="685" spans="1:15" x14ac:dyDescent="0.25">
      <c r="A685" s="144"/>
      <c r="B685" s="64" t="s">
        <v>495</v>
      </c>
      <c r="C685" s="1">
        <f>20*8</f>
        <v>160</v>
      </c>
      <c r="D685" s="62">
        <f>E685/C685*100</f>
        <v>0</v>
      </c>
      <c r="E685" s="1">
        <v>0</v>
      </c>
      <c r="F685" s="2">
        <f>+G685/C685*100</f>
        <v>0</v>
      </c>
      <c r="G685" s="1">
        <v>0</v>
      </c>
      <c r="H685" s="2">
        <f>+I685/C685*100</f>
        <v>1.25</v>
      </c>
      <c r="I685" s="1">
        <v>2</v>
      </c>
      <c r="J685" s="2">
        <f>(1*D685)+(0.65*F685)+(0.3*H685)</f>
        <v>0.375</v>
      </c>
      <c r="K685" s="1">
        <f>+E685+G685+I685</f>
        <v>2</v>
      </c>
      <c r="L685" s="3">
        <f>K685/C685*100</f>
        <v>1.25</v>
      </c>
      <c r="M685" s="9">
        <f>L685*10000</f>
        <v>12500</v>
      </c>
      <c r="N685" s="25">
        <f t="shared" si="496"/>
        <v>3.7414027276049464</v>
      </c>
      <c r="O685" s="72"/>
    </row>
    <row r="686" spans="1:15" x14ac:dyDescent="0.25">
      <c r="A686" s="144"/>
      <c r="B686" s="64" t="s">
        <v>167</v>
      </c>
      <c r="C686" s="1">
        <f>38*8</f>
        <v>304</v>
      </c>
      <c r="D686" s="62">
        <f t="shared" si="489"/>
        <v>0</v>
      </c>
      <c r="E686" s="1">
        <v>0</v>
      </c>
      <c r="F686" s="2">
        <f t="shared" si="490"/>
        <v>0</v>
      </c>
      <c r="G686" s="1">
        <v>0</v>
      </c>
      <c r="H686" s="2">
        <f t="shared" si="491"/>
        <v>1.3157894736842104</v>
      </c>
      <c r="I686" s="1">
        <v>4</v>
      </c>
      <c r="J686" s="2">
        <f t="shared" si="492"/>
        <v>0.39473684210526311</v>
      </c>
      <c r="K686" s="1">
        <f t="shared" si="495"/>
        <v>4</v>
      </c>
      <c r="L686" s="3">
        <f t="shared" si="494"/>
        <v>1.3157894736842104</v>
      </c>
      <c r="M686" s="9">
        <f t="shared" si="493"/>
        <v>13157.894736842103</v>
      </c>
      <c r="N686" s="25">
        <f t="shared" si="496"/>
        <v>3.7215195883378365</v>
      </c>
      <c r="O686" s="72"/>
    </row>
    <row r="687" spans="1:15" x14ac:dyDescent="0.25">
      <c r="A687" s="144"/>
      <c r="B687" s="64" t="s">
        <v>494</v>
      </c>
      <c r="C687" s="1">
        <f>20*8</f>
        <v>160</v>
      </c>
      <c r="D687" s="62">
        <f>E687/C687*100</f>
        <v>0</v>
      </c>
      <c r="E687" s="1">
        <v>0</v>
      </c>
      <c r="F687" s="2">
        <f>+G687/C687*100</f>
        <v>0</v>
      </c>
      <c r="G687" s="1">
        <v>0</v>
      </c>
      <c r="H687" s="2">
        <f>+I687/C687*100</f>
        <v>0.625</v>
      </c>
      <c r="I687" s="1">
        <v>1</v>
      </c>
      <c r="J687" s="2">
        <f>(1*D687)+(0.65*F687)+(0.3*H687)</f>
        <v>0.1875</v>
      </c>
      <c r="K687" s="1">
        <f>+E687+G687+I687</f>
        <v>1</v>
      </c>
      <c r="L687" s="3">
        <f>K687/C687*100</f>
        <v>0.625</v>
      </c>
      <c r="M687" s="9">
        <f>L687*10000</f>
        <v>6250</v>
      </c>
      <c r="N687" s="25">
        <f t="shared" si="496"/>
        <v>3.9977054744123737</v>
      </c>
      <c r="O687" s="72"/>
    </row>
    <row r="688" spans="1:15" x14ac:dyDescent="0.25">
      <c r="A688" s="144"/>
      <c r="B688" s="64" t="s">
        <v>488</v>
      </c>
      <c r="C688" s="1">
        <f>21*8</f>
        <v>168</v>
      </c>
      <c r="D688" s="62">
        <f>E688/C688*100</f>
        <v>0</v>
      </c>
      <c r="E688" s="1">
        <v>0</v>
      </c>
      <c r="F688" s="2">
        <f>+G688/C688*100</f>
        <v>0</v>
      </c>
      <c r="G688" s="1">
        <v>0</v>
      </c>
      <c r="H688" s="2">
        <f>+I688/C688*100</f>
        <v>1.7857142857142856</v>
      </c>
      <c r="I688" s="1">
        <v>3</v>
      </c>
      <c r="J688" s="2">
        <f>(1*D688)+(0.65*F688)+(0.3*H688)</f>
        <v>0.5357142857142857</v>
      </c>
      <c r="K688" s="1">
        <f>+E688+G688+I688</f>
        <v>3</v>
      </c>
      <c r="L688" s="3">
        <f>K688/C688*100</f>
        <v>1.7857142857142856</v>
      </c>
      <c r="M688" s="9">
        <f>L688*10000</f>
        <v>17857.142857142855</v>
      </c>
      <c r="N688" s="25">
        <f t="shared" si="496"/>
        <v>3.600165492844468</v>
      </c>
      <c r="O688" s="72"/>
    </row>
    <row r="689" spans="1:15" x14ac:dyDescent="0.25">
      <c r="A689" s="144"/>
      <c r="B689" s="64" t="s">
        <v>436</v>
      </c>
      <c r="C689" s="1">
        <f>14*8</f>
        <v>112</v>
      </c>
      <c r="D689" s="62">
        <f t="shared" ref="D689:D694" si="497">E689/C689*100</f>
        <v>0</v>
      </c>
      <c r="E689" s="1">
        <v>0</v>
      </c>
      <c r="F689" s="2">
        <f t="shared" ref="F689:F694" si="498">+G689/C689*100</f>
        <v>0</v>
      </c>
      <c r="G689" s="1">
        <v>0</v>
      </c>
      <c r="H689" s="2">
        <f t="shared" ref="H689:H694" si="499">+I689/C689*100</f>
        <v>0</v>
      </c>
      <c r="I689" s="1">
        <v>0</v>
      </c>
      <c r="J689" s="2">
        <f t="shared" ref="J689:J694" si="500">(1*D689)+(0.65*F689)+(0.3*H689)</f>
        <v>0</v>
      </c>
      <c r="K689" s="1">
        <f t="shared" si="495"/>
        <v>0</v>
      </c>
      <c r="L689" s="3">
        <f t="shared" si="494"/>
        <v>0</v>
      </c>
      <c r="M689" s="9">
        <f t="shared" ref="M689:M694" si="501">L689*10000</f>
        <v>0</v>
      </c>
      <c r="N689" s="25" t="e">
        <f t="shared" si="496"/>
        <v>#NUM!</v>
      </c>
      <c r="O689" s="72"/>
    </row>
    <row r="690" spans="1:15" ht="15.75" thickBot="1" x14ac:dyDescent="0.3">
      <c r="A690" s="145"/>
      <c r="B690" s="65" t="s">
        <v>18</v>
      </c>
      <c r="C690" s="10">
        <f>SUM(C683:C689)</f>
        <v>1584</v>
      </c>
      <c r="D690" s="11">
        <f t="shared" si="497"/>
        <v>0</v>
      </c>
      <c r="E690" s="10">
        <f>SUM(E683:E689)</f>
        <v>0</v>
      </c>
      <c r="F690" s="11">
        <f t="shared" si="498"/>
        <v>0.63131313131313127</v>
      </c>
      <c r="G690" s="10">
        <f>SUM(G683:G689)</f>
        <v>10</v>
      </c>
      <c r="H690" s="73">
        <f t="shared" si="499"/>
        <v>0.82070707070707083</v>
      </c>
      <c r="I690" s="10">
        <f>SUM(I683:I689)</f>
        <v>13</v>
      </c>
      <c r="J690" s="11">
        <f t="shared" si="500"/>
        <v>0.65656565656565657</v>
      </c>
      <c r="K690" s="10">
        <f>SUM(K683:K689)</f>
        <v>23</v>
      </c>
      <c r="L690" s="12">
        <f t="shared" ref="L690:L695" si="502">K690/C690*100</f>
        <v>1.452020202020202</v>
      </c>
      <c r="M690" s="15">
        <f t="shared" si="501"/>
        <v>14520.202020202019</v>
      </c>
      <c r="N690" s="13">
        <f>(NORMSINV(1-M690/1000000))+1.5</f>
        <v>3.6829376212544012</v>
      </c>
      <c r="O690" s="14"/>
    </row>
    <row r="691" spans="1:15" x14ac:dyDescent="0.25">
      <c r="A691" s="147" t="s">
        <v>497</v>
      </c>
      <c r="B691" s="64" t="s">
        <v>480</v>
      </c>
      <c r="C691" s="1">
        <f>43*8</f>
        <v>344</v>
      </c>
      <c r="D691" s="62">
        <f t="shared" si="497"/>
        <v>0</v>
      </c>
      <c r="E691" s="1">
        <v>0</v>
      </c>
      <c r="F691" s="2">
        <f t="shared" si="498"/>
        <v>0</v>
      </c>
      <c r="G691" s="1">
        <v>0</v>
      </c>
      <c r="H691" s="2">
        <f t="shared" si="499"/>
        <v>0.29069767441860467</v>
      </c>
      <c r="I691" s="1">
        <v>1</v>
      </c>
      <c r="J691" s="2">
        <f t="shared" si="500"/>
        <v>8.7209302325581398E-2</v>
      </c>
      <c r="K691" s="1">
        <f>+E691+G691+I691</f>
        <v>1</v>
      </c>
      <c r="L691" s="3">
        <f t="shared" si="502"/>
        <v>0.29069767441860467</v>
      </c>
      <c r="M691" s="9">
        <f t="shared" si="501"/>
        <v>2906.9767441860467</v>
      </c>
      <c r="N691" s="25">
        <f t="shared" si="496"/>
        <v>4.2580936729820138</v>
      </c>
      <c r="O691" s="72"/>
    </row>
    <row r="692" spans="1:15" x14ac:dyDescent="0.25">
      <c r="A692" s="144"/>
      <c r="B692" s="64" t="s">
        <v>498</v>
      </c>
      <c r="C692" s="1">
        <f>11*8</f>
        <v>88</v>
      </c>
      <c r="D692" s="62">
        <f t="shared" si="497"/>
        <v>0</v>
      </c>
      <c r="E692" s="1">
        <v>0</v>
      </c>
      <c r="F692" s="2">
        <f t="shared" si="498"/>
        <v>0</v>
      </c>
      <c r="G692" s="1">
        <v>0</v>
      </c>
      <c r="H692" s="2">
        <f t="shared" si="499"/>
        <v>1.1363636363636365</v>
      </c>
      <c r="I692" s="1">
        <v>1</v>
      </c>
      <c r="J692" s="2">
        <f t="shared" si="500"/>
        <v>0.34090909090909094</v>
      </c>
      <c r="K692" s="1">
        <f>+E692+G692+I692</f>
        <v>1</v>
      </c>
      <c r="L692" s="3">
        <f t="shared" si="502"/>
        <v>1.1363636363636365</v>
      </c>
      <c r="M692" s="9">
        <f t="shared" si="501"/>
        <v>11363.636363636364</v>
      </c>
      <c r="N692" s="25">
        <f t="shared" si="496"/>
        <v>3.7779883330287345</v>
      </c>
      <c r="O692" s="72"/>
    </row>
    <row r="693" spans="1:15" x14ac:dyDescent="0.25">
      <c r="A693" s="144"/>
      <c r="B693" s="64" t="s">
        <v>495</v>
      </c>
      <c r="C693" s="1">
        <f>61*8</f>
        <v>488</v>
      </c>
      <c r="D693" s="62">
        <f t="shared" si="497"/>
        <v>0</v>
      </c>
      <c r="E693" s="1">
        <v>0</v>
      </c>
      <c r="F693" s="2">
        <f t="shared" si="498"/>
        <v>0</v>
      </c>
      <c r="G693" s="1">
        <v>0</v>
      </c>
      <c r="H693" s="2">
        <f t="shared" si="499"/>
        <v>1.0245901639344261</v>
      </c>
      <c r="I693" s="1">
        <v>5</v>
      </c>
      <c r="J693" s="2">
        <f t="shared" si="500"/>
        <v>0.30737704918032782</v>
      </c>
      <c r="K693" s="1">
        <f>+E693+G693+I693</f>
        <v>5</v>
      </c>
      <c r="L693" s="3">
        <f t="shared" si="502"/>
        <v>1.0245901639344261</v>
      </c>
      <c r="M693" s="9">
        <f t="shared" si="501"/>
        <v>10245.901639344262</v>
      </c>
      <c r="N693" s="25">
        <f t="shared" si="496"/>
        <v>3.8172190322770319</v>
      </c>
      <c r="O693" s="72"/>
    </row>
    <row r="694" spans="1:15" x14ac:dyDescent="0.25">
      <c r="A694" s="144"/>
      <c r="B694" s="64" t="s">
        <v>494</v>
      </c>
      <c r="C694" s="1">
        <f>142*8</f>
        <v>1136</v>
      </c>
      <c r="D694" s="62">
        <f t="shared" si="497"/>
        <v>0</v>
      </c>
      <c r="E694" s="1">
        <v>0</v>
      </c>
      <c r="F694" s="2">
        <f t="shared" si="498"/>
        <v>0</v>
      </c>
      <c r="G694" s="1">
        <v>0</v>
      </c>
      <c r="H694" s="2">
        <f t="shared" si="499"/>
        <v>0.96830985915492951</v>
      </c>
      <c r="I694" s="1">
        <v>11</v>
      </c>
      <c r="J694" s="2">
        <f t="shared" si="500"/>
        <v>0.29049295774647882</v>
      </c>
      <c r="K694" s="1">
        <f>+E694+G694+I694</f>
        <v>11</v>
      </c>
      <c r="L694" s="3">
        <f t="shared" si="502"/>
        <v>0.96830985915492951</v>
      </c>
      <c r="M694" s="9">
        <f t="shared" si="501"/>
        <v>9683.0985915492947</v>
      </c>
      <c r="N694" s="25">
        <f t="shared" si="496"/>
        <v>3.8384059922855815</v>
      </c>
      <c r="O694" s="72"/>
    </row>
    <row r="695" spans="1:15" x14ac:dyDescent="0.25">
      <c r="A695" s="144"/>
      <c r="B695" s="64" t="s">
        <v>436</v>
      </c>
      <c r="C695" s="1">
        <f>31*8</f>
        <v>248</v>
      </c>
      <c r="D695" s="62">
        <f t="shared" ref="D695:D700" si="503">E695/C695*100</f>
        <v>0</v>
      </c>
      <c r="E695" s="1">
        <v>0</v>
      </c>
      <c r="F695" s="2">
        <f t="shared" ref="F695:F700" si="504">+G695/C695*100</f>
        <v>0</v>
      </c>
      <c r="G695" s="1">
        <v>0</v>
      </c>
      <c r="H695" s="2">
        <f t="shared" ref="H695:H700" si="505">+I695/C695*100</f>
        <v>0.80645161290322576</v>
      </c>
      <c r="I695" s="1">
        <v>2</v>
      </c>
      <c r="J695" s="2">
        <f t="shared" ref="J695:J700" si="506">(1*D695)+(0.65*F695)+(0.3*H695)</f>
        <v>0.24193548387096772</v>
      </c>
      <c r="K695" s="1">
        <f>+E695+G695+I695</f>
        <v>2</v>
      </c>
      <c r="L695" s="3">
        <f t="shared" si="502"/>
        <v>0.80645161290322576</v>
      </c>
      <c r="M695" s="9">
        <f t="shared" ref="M695:M700" si="507">L695*10000</f>
        <v>8064.5161290322576</v>
      </c>
      <c r="N695" s="25">
        <f t="shared" si="496"/>
        <v>3.905982614630743</v>
      </c>
      <c r="O695" s="72"/>
    </row>
    <row r="696" spans="1:15" ht="15.75" thickBot="1" x14ac:dyDescent="0.3">
      <c r="A696" s="145"/>
      <c r="B696" s="65" t="s">
        <v>18</v>
      </c>
      <c r="C696" s="10">
        <f>SUM(C691:C695)</f>
        <v>2304</v>
      </c>
      <c r="D696" s="11">
        <f t="shared" si="503"/>
        <v>0</v>
      </c>
      <c r="E696" s="10">
        <f>SUM(E691:E695)</f>
        <v>0</v>
      </c>
      <c r="F696" s="11">
        <f t="shared" si="504"/>
        <v>0</v>
      </c>
      <c r="G696" s="10">
        <f>SUM(G691:G695)</f>
        <v>0</v>
      </c>
      <c r="H696" s="73">
        <f t="shared" si="505"/>
        <v>0.86805555555555558</v>
      </c>
      <c r="I696" s="10">
        <f>SUM(I691:I695)</f>
        <v>20</v>
      </c>
      <c r="J696" s="11">
        <f t="shared" si="506"/>
        <v>0.26041666666666669</v>
      </c>
      <c r="K696" s="10">
        <f>SUM(K691:K695)</f>
        <v>20</v>
      </c>
      <c r="L696" s="12">
        <f t="shared" ref="L696:L701" si="508">K696/C696*100</f>
        <v>0.86805555555555558</v>
      </c>
      <c r="M696" s="15">
        <f t="shared" si="507"/>
        <v>8680.5555555555566</v>
      </c>
      <c r="N696" s="13">
        <f t="shared" si="496"/>
        <v>3.8789695270016082</v>
      </c>
      <c r="O696" s="14"/>
    </row>
    <row r="697" spans="1:15" x14ac:dyDescent="0.25">
      <c r="A697" s="144" t="s">
        <v>503</v>
      </c>
      <c r="B697" s="64" t="s">
        <v>498</v>
      </c>
      <c r="C697" s="1">
        <f>17*8</f>
        <v>136</v>
      </c>
      <c r="D697" s="62">
        <f t="shared" si="503"/>
        <v>0</v>
      </c>
      <c r="E697" s="1">
        <v>0</v>
      </c>
      <c r="F697" s="2">
        <f t="shared" si="504"/>
        <v>0</v>
      </c>
      <c r="G697" s="1">
        <v>0</v>
      </c>
      <c r="H697" s="2">
        <f t="shared" si="505"/>
        <v>0</v>
      </c>
      <c r="I697" s="1">
        <v>0</v>
      </c>
      <c r="J697" s="2">
        <f t="shared" si="506"/>
        <v>0</v>
      </c>
      <c r="K697" s="1">
        <f>+E697+G697+I697</f>
        <v>0</v>
      </c>
      <c r="L697" s="3">
        <f t="shared" si="508"/>
        <v>0</v>
      </c>
      <c r="M697" s="9">
        <f t="shared" si="507"/>
        <v>0</v>
      </c>
      <c r="N697" s="25" t="e">
        <f t="shared" ref="N697:N702" si="509">(NORMSINV(1-M697/1000000))+1.5</f>
        <v>#NUM!</v>
      </c>
      <c r="O697" s="72"/>
    </row>
    <row r="698" spans="1:15" x14ac:dyDescent="0.25">
      <c r="A698" s="144"/>
      <c r="B698" s="64" t="s">
        <v>495</v>
      </c>
      <c r="C698" s="1">
        <f>103*8</f>
        <v>824</v>
      </c>
      <c r="D698" s="62">
        <f t="shared" si="503"/>
        <v>0</v>
      </c>
      <c r="E698" s="1">
        <v>0</v>
      </c>
      <c r="F698" s="2">
        <f t="shared" si="504"/>
        <v>0</v>
      </c>
      <c r="G698" s="1">
        <v>0</v>
      </c>
      <c r="H698" s="2">
        <f t="shared" si="505"/>
        <v>0.84951456310679607</v>
      </c>
      <c r="I698" s="1">
        <v>7</v>
      </c>
      <c r="J698" s="2">
        <f t="shared" si="506"/>
        <v>0.25485436893203883</v>
      </c>
      <c r="K698" s="1">
        <f>+E698+G698+I698</f>
        <v>7</v>
      </c>
      <c r="L698" s="3">
        <f t="shared" si="508"/>
        <v>0.84951456310679607</v>
      </c>
      <c r="M698" s="9">
        <f t="shared" si="507"/>
        <v>8495.1456310679605</v>
      </c>
      <c r="N698" s="25">
        <f t="shared" si="509"/>
        <v>3.8869177655022593</v>
      </c>
      <c r="O698" s="72"/>
    </row>
    <row r="699" spans="1:15" x14ac:dyDescent="0.25">
      <c r="A699" s="144"/>
      <c r="B699" s="64" t="s">
        <v>494</v>
      </c>
      <c r="C699" s="1">
        <f>139*8</f>
        <v>1112</v>
      </c>
      <c r="D699" s="62">
        <f t="shared" si="503"/>
        <v>0</v>
      </c>
      <c r="E699" s="1">
        <v>0</v>
      </c>
      <c r="F699" s="2">
        <f t="shared" si="504"/>
        <v>0</v>
      </c>
      <c r="G699" s="1">
        <v>0</v>
      </c>
      <c r="H699" s="2">
        <f t="shared" si="505"/>
        <v>0.62949640287769781</v>
      </c>
      <c r="I699" s="1">
        <v>7</v>
      </c>
      <c r="J699" s="2">
        <f t="shared" si="506"/>
        <v>0.18884892086330934</v>
      </c>
      <c r="K699" s="1">
        <f>+E699+G699+I699</f>
        <v>7</v>
      </c>
      <c r="L699" s="3">
        <f t="shared" si="508"/>
        <v>0.62949640287769781</v>
      </c>
      <c r="M699" s="9">
        <f t="shared" si="507"/>
        <v>6294.964028776978</v>
      </c>
      <c r="N699" s="25">
        <f t="shared" si="509"/>
        <v>3.9951630029906098</v>
      </c>
      <c r="O699" s="72"/>
    </row>
    <row r="700" spans="1:15" x14ac:dyDescent="0.25">
      <c r="A700" s="144"/>
      <c r="B700" s="64" t="s">
        <v>436</v>
      </c>
      <c r="C700" s="1">
        <f>35*8</f>
        <v>280</v>
      </c>
      <c r="D700" s="62">
        <f t="shared" si="503"/>
        <v>0</v>
      </c>
      <c r="E700" s="1">
        <v>0</v>
      </c>
      <c r="F700" s="2">
        <f t="shared" si="504"/>
        <v>0</v>
      </c>
      <c r="G700" s="1">
        <v>0</v>
      </c>
      <c r="H700" s="2">
        <f t="shared" si="505"/>
        <v>0.7142857142857143</v>
      </c>
      <c r="I700" s="1">
        <v>2</v>
      </c>
      <c r="J700" s="2">
        <f t="shared" si="506"/>
        <v>0.21428571428571427</v>
      </c>
      <c r="K700" s="1">
        <f>+E700+G700+I700</f>
        <v>2</v>
      </c>
      <c r="L700" s="3">
        <f>K700/C700*100</f>
        <v>0.7142857142857143</v>
      </c>
      <c r="M700" s="9">
        <f t="shared" si="507"/>
        <v>7142.8571428571431</v>
      </c>
      <c r="N700" s="25">
        <f>(NORMSINV(1-M700/1000000))+1.5</f>
        <v>3.9499976606027292</v>
      </c>
      <c r="O700" s="72"/>
    </row>
    <row r="701" spans="1:15" x14ac:dyDescent="0.25">
      <c r="A701" s="144"/>
      <c r="B701" s="64" t="s">
        <v>419</v>
      </c>
      <c r="C701" s="1">
        <f>3*8</f>
        <v>24</v>
      </c>
      <c r="D701" s="62">
        <f t="shared" ref="D701:D714" si="510">E701/C701*100</f>
        <v>0</v>
      </c>
      <c r="E701" s="1">
        <v>0</v>
      </c>
      <c r="F701" s="2">
        <f t="shared" ref="F701:F714" si="511">+G701/C701*100</f>
        <v>0</v>
      </c>
      <c r="G701" s="1">
        <v>0</v>
      </c>
      <c r="H701" s="2">
        <f t="shared" ref="H701:H714" si="512">+I701/C701*100</f>
        <v>0</v>
      </c>
      <c r="I701" s="1">
        <v>0</v>
      </c>
      <c r="J701" s="2">
        <f t="shared" ref="J701:J715" si="513">(1*D701)+(0.65*F701)+(0.3*H701)</f>
        <v>0</v>
      </c>
      <c r="K701" s="1">
        <f>+E701+G701+I701</f>
        <v>0</v>
      </c>
      <c r="L701" s="3">
        <f t="shared" si="508"/>
        <v>0</v>
      </c>
      <c r="M701" s="9">
        <f t="shared" ref="M701:M714" si="514">L701*10000</f>
        <v>0</v>
      </c>
      <c r="N701" s="25" t="e">
        <f t="shared" si="509"/>
        <v>#NUM!</v>
      </c>
      <c r="O701" s="72"/>
    </row>
    <row r="702" spans="1:15" ht="15.75" thickBot="1" x14ac:dyDescent="0.3">
      <c r="A702" s="145"/>
      <c r="B702" s="65" t="s">
        <v>18</v>
      </c>
      <c r="C702" s="10">
        <f>SUM(C697:C701)</f>
        <v>2376</v>
      </c>
      <c r="D702" s="11">
        <f t="shared" si="510"/>
        <v>0</v>
      </c>
      <c r="E702" s="10">
        <f>SUM(E697:E701)</f>
        <v>0</v>
      </c>
      <c r="F702" s="11">
        <f t="shared" si="511"/>
        <v>0</v>
      </c>
      <c r="G702" s="10">
        <f>SUM(G697:G701)</f>
        <v>0</v>
      </c>
      <c r="H702" s="73">
        <f t="shared" si="512"/>
        <v>0.67340067340067333</v>
      </c>
      <c r="I702" s="10">
        <f>SUM(I697:I701)</f>
        <v>16</v>
      </c>
      <c r="J702" s="11">
        <f t="shared" si="513"/>
        <v>0.20202020202020199</v>
      </c>
      <c r="K702" s="10">
        <f>SUM(K697:K701)</f>
        <v>16</v>
      </c>
      <c r="L702" s="12">
        <f t="shared" ref="L702:L709" si="515">K702/C702*100</f>
        <v>0.67340067340067333</v>
      </c>
      <c r="M702" s="15">
        <f t="shared" si="514"/>
        <v>6734.0067340067335</v>
      </c>
      <c r="N702" s="13">
        <f t="shared" si="509"/>
        <v>3.9711478211772282</v>
      </c>
      <c r="O702" s="14"/>
    </row>
    <row r="703" spans="1:15" x14ac:dyDescent="0.25">
      <c r="A703" s="144" t="s">
        <v>500</v>
      </c>
      <c r="B703" s="64" t="s">
        <v>495</v>
      </c>
      <c r="C703" s="1">
        <f>155*8</f>
        <v>1240</v>
      </c>
      <c r="D703" s="62">
        <f t="shared" si="510"/>
        <v>0</v>
      </c>
      <c r="E703" s="1">
        <v>0</v>
      </c>
      <c r="F703" s="2">
        <f t="shared" si="511"/>
        <v>0</v>
      </c>
      <c r="G703" s="1">
        <v>0</v>
      </c>
      <c r="H703" s="2">
        <f t="shared" si="512"/>
        <v>0.72580645161290325</v>
      </c>
      <c r="I703" s="1">
        <v>9</v>
      </c>
      <c r="J703" s="2">
        <f t="shared" si="513"/>
        <v>0.21774193548387097</v>
      </c>
      <c r="K703" s="1">
        <f>+E703+G703+I703</f>
        <v>9</v>
      </c>
      <c r="L703" s="3">
        <f t="shared" si="515"/>
        <v>0.72580645161290325</v>
      </c>
      <c r="M703" s="9">
        <f t="shared" si="514"/>
        <v>7258.0645161290322</v>
      </c>
      <c r="N703" s="25">
        <f t="shared" ref="N703:N710" si="516">(NORMSINV(1-M703/1000000))+1.5</f>
        <v>3.9442309931046799</v>
      </c>
      <c r="O703" s="72"/>
    </row>
    <row r="704" spans="1:15" x14ac:dyDescent="0.25">
      <c r="A704" s="144"/>
      <c r="B704" s="64" t="s">
        <v>494</v>
      </c>
      <c r="C704" s="1">
        <f>163*8</f>
        <v>1304</v>
      </c>
      <c r="D704" s="62">
        <f t="shared" si="510"/>
        <v>0</v>
      </c>
      <c r="E704" s="1">
        <v>0</v>
      </c>
      <c r="F704" s="2">
        <f t="shared" si="511"/>
        <v>0</v>
      </c>
      <c r="G704" s="1">
        <v>0</v>
      </c>
      <c r="H704" s="2">
        <f t="shared" si="512"/>
        <v>0.92024539877300615</v>
      </c>
      <c r="I704" s="1">
        <v>12</v>
      </c>
      <c r="J704" s="2">
        <f t="shared" si="513"/>
        <v>0.27607361963190186</v>
      </c>
      <c r="K704" s="1">
        <f>+E704+G704+I704</f>
        <v>12</v>
      </c>
      <c r="L704" s="3">
        <f t="shared" si="515"/>
        <v>0.92024539877300615</v>
      </c>
      <c r="M704" s="9">
        <f t="shared" si="514"/>
        <v>9202.4539877300613</v>
      </c>
      <c r="N704" s="25">
        <f t="shared" si="516"/>
        <v>3.857369804784168</v>
      </c>
      <c r="O704" s="72"/>
    </row>
    <row r="705" spans="1:15" x14ac:dyDescent="0.25">
      <c r="A705" s="144"/>
      <c r="B705" s="64" t="s">
        <v>436</v>
      </c>
      <c r="C705" s="1">
        <f>8*8</f>
        <v>64</v>
      </c>
      <c r="D705" s="62">
        <f t="shared" si="510"/>
        <v>0</v>
      </c>
      <c r="E705" s="1">
        <v>0</v>
      </c>
      <c r="F705" s="2">
        <f t="shared" si="511"/>
        <v>0</v>
      </c>
      <c r="G705" s="1">
        <v>0</v>
      </c>
      <c r="H705" s="2">
        <f t="shared" si="512"/>
        <v>0</v>
      </c>
      <c r="I705" s="1">
        <v>0</v>
      </c>
      <c r="J705" s="2">
        <f t="shared" si="513"/>
        <v>0</v>
      </c>
      <c r="K705" s="1">
        <f>+E705+G705+I705</f>
        <v>0</v>
      </c>
      <c r="L705" s="3">
        <f t="shared" si="515"/>
        <v>0</v>
      </c>
      <c r="M705" s="9">
        <f t="shared" si="514"/>
        <v>0</v>
      </c>
      <c r="N705" s="25" t="e">
        <f t="shared" si="516"/>
        <v>#NUM!</v>
      </c>
      <c r="O705" s="72"/>
    </row>
    <row r="706" spans="1:15" ht="15.75" thickBot="1" x14ac:dyDescent="0.3">
      <c r="A706" s="145"/>
      <c r="B706" s="65" t="s">
        <v>18</v>
      </c>
      <c r="C706" s="10">
        <f>SUM(C703:C705)</f>
        <v>2608</v>
      </c>
      <c r="D706" s="11">
        <f t="shared" si="510"/>
        <v>0</v>
      </c>
      <c r="E706" s="10">
        <f>SUM(E703:E705)</f>
        <v>0</v>
      </c>
      <c r="F706" s="11">
        <f t="shared" si="511"/>
        <v>0</v>
      </c>
      <c r="G706" s="10">
        <f>SUM(G703:G705)</f>
        <v>0</v>
      </c>
      <c r="H706" s="73">
        <f t="shared" si="512"/>
        <v>0.80521472392638038</v>
      </c>
      <c r="I706" s="10">
        <f>SUM(I703:I705)</f>
        <v>21</v>
      </c>
      <c r="J706" s="11">
        <f t="shared" si="513"/>
        <v>0.2415644171779141</v>
      </c>
      <c r="K706" s="10">
        <f>SUM(K703:K705)</f>
        <v>21</v>
      </c>
      <c r="L706" s="12">
        <f t="shared" si="515"/>
        <v>0.80521472392638038</v>
      </c>
      <c r="M706" s="15">
        <f t="shared" si="514"/>
        <v>8052.1472392638034</v>
      </c>
      <c r="N706" s="13">
        <f t="shared" si="516"/>
        <v>3.9065433076875724</v>
      </c>
      <c r="O706" s="14"/>
    </row>
    <row r="707" spans="1:15" x14ac:dyDescent="0.25">
      <c r="A707" s="144" t="s">
        <v>504</v>
      </c>
      <c r="B707" s="64" t="s">
        <v>495</v>
      </c>
      <c r="C707" s="1">
        <f>117*8</f>
        <v>936</v>
      </c>
      <c r="D707" s="62">
        <f t="shared" si="510"/>
        <v>0</v>
      </c>
      <c r="E707" s="1">
        <v>0</v>
      </c>
      <c r="F707" s="2">
        <f t="shared" si="511"/>
        <v>0</v>
      </c>
      <c r="G707" s="1">
        <v>0</v>
      </c>
      <c r="H707" s="2">
        <f t="shared" si="512"/>
        <v>1.0683760683760684</v>
      </c>
      <c r="I707" s="1">
        <v>10</v>
      </c>
      <c r="J707" s="2">
        <f t="shared" si="513"/>
        <v>0.32051282051282048</v>
      </c>
      <c r="K707" s="1">
        <f>+E707+G707+I707</f>
        <v>10</v>
      </c>
      <c r="L707" s="3">
        <f t="shared" si="515"/>
        <v>1.0683760683760684</v>
      </c>
      <c r="M707" s="9">
        <f t="shared" si="514"/>
        <v>10683.760683760684</v>
      </c>
      <c r="N707" s="25">
        <f t="shared" si="516"/>
        <v>3.8014267496607763</v>
      </c>
      <c r="O707" s="72"/>
    </row>
    <row r="708" spans="1:15" x14ac:dyDescent="0.25">
      <c r="A708" s="144"/>
      <c r="B708" s="64" t="s">
        <v>494</v>
      </c>
      <c r="C708" s="1">
        <f>122*8</f>
        <v>976</v>
      </c>
      <c r="D708" s="62">
        <f t="shared" si="510"/>
        <v>0</v>
      </c>
      <c r="E708" s="1">
        <v>0</v>
      </c>
      <c r="F708" s="2">
        <f t="shared" si="511"/>
        <v>0</v>
      </c>
      <c r="G708" s="1">
        <v>0</v>
      </c>
      <c r="H708" s="2">
        <f t="shared" si="512"/>
        <v>0.92213114754098358</v>
      </c>
      <c r="I708" s="1">
        <v>9</v>
      </c>
      <c r="J708" s="2">
        <f t="shared" si="513"/>
        <v>0.27663934426229508</v>
      </c>
      <c r="K708" s="1">
        <f>+E708+G708+I708</f>
        <v>9</v>
      </c>
      <c r="L708" s="3">
        <f t="shared" si="515"/>
        <v>0.92213114754098358</v>
      </c>
      <c r="M708" s="9">
        <f t="shared" si="514"/>
        <v>9221.3114754098351</v>
      </c>
      <c r="N708" s="25">
        <f t="shared" si="516"/>
        <v>3.8566096297259178</v>
      </c>
      <c r="O708" s="72"/>
    </row>
    <row r="709" spans="1:15" x14ac:dyDescent="0.25">
      <c r="A709" s="144"/>
      <c r="B709" s="64" t="s">
        <v>436</v>
      </c>
      <c r="C709" s="1">
        <f>24*8</f>
        <v>192</v>
      </c>
      <c r="D709" s="62">
        <f t="shared" si="510"/>
        <v>0</v>
      </c>
      <c r="E709" s="1">
        <v>0</v>
      </c>
      <c r="F709" s="2">
        <f t="shared" si="511"/>
        <v>0</v>
      </c>
      <c r="G709" s="1">
        <v>0</v>
      </c>
      <c r="H709" s="2">
        <f t="shared" si="512"/>
        <v>2.604166666666667</v>
      </c>
      <c r="I709" s="1">
        <v>5</v>
      </c>
      <c r="J709" s="2">
        <f t="shared" si="513"/>
        <v>0.78125000000000011</v>
      </c>
      <c r="K709" s="1">
        <f>+E709+G709+I709</f>
        <v>5</v>
      </c>
      <c r="L709" s="3">
        <f t="shared" si="515"/>
        <v>2.604166666666667</v>
      </c>
      <c r="M709" s="9">
        <f t="shared" si="514"/>
        <v>26041.666666666668</v>
      </c>
      <c r="N709" s="25">
        <f t="shared" si="516"/>
        <v>3.4424443284238997</v>
      </c>
      <c r="O709" s="72"/>
    </row>
    <row r="710" spans="1:15" ht="15.75" thickBot="1" x14ac:dyDescent="0.3">
      <c r="A710" s="145"/>
      <c r="B710" s="65" t="s">
        <v>18</v>
      </c>
      <c r="C710" s="10">
        <f>SUM(C707:C709)</f>
        <v>2104</v>
      </c>
      <c r="D710" s="11">
        <f t="shared" si="510"/>
        <v>0</v>
      </c>
      <c r="E710" s="10">
        <f>SUM(E707:E709)</f>
        <v>0</v>
      </c>
      <c r="F710" s="11">
        <f t="shared" si="511"/>
        <v>0</v>
      </c>
      <c r="G710" s="10">
        <f>SUM(G707:G709)</f>
        <v>0</v>
      </c>
      <c r="H710" s="73">
        <f t="shared" si="512"/>
        <v>1.1406844106463878</v>
      </c>
      <c r="I710" s="10">
        <f>SUM(I707:I709)</f>
        <v>24</v>
      </c>
      <c r="J710" s="11">
        <f t="shared" si="513"/>
        <v>0.34220532319391633</v>
      </c>
      <c r="K710" s="10">
        <f>SUM(K707:K709)</f>
        <v>24</v>
      </c>
      <c r="L710" s="12">
        <f t="shared" ref="L710:L715" si="517">K710/C710*100</f>
        <v>1.1406844106463878</v>
      </c>
      <c r="M710" s="15">
        <f t="shared" si="514"/>
        <v>11406.844106463877</v>
      </c>
      <c r="N710" s="13">
        <f t="shared" si="516"/>
        <v>3.7765403536616904</v>
      </c>
      <c r="O710" s="14"/>
    </row>
    <row r="711" spans="1:15" x14ac:dyDescent="0.25">
      <c r="A711" s="144" t="s">
        <v>507</v>
      </c>
      <c r="B711" s="64" t="s">
        <v>509</v>
      </c>
      <c r="C711" s="1">
        <f>18*8</f>
        <v>144</v>
      </c>
      <c r="D711" s="62">
        <f t="shared" si="510"/>
        <v>0</v>
      </c>
      <c r="E711" s="1">
        <v>0</v>
      </c>
      <c r="F711" s="2">
        <f t="shared" si="511"/>
        <v>0</v>
      </c>
      <c r="G711" s="1">
        <v>0</v>
      </c>
      <c r="H711" s="2">
        <f t="shared" si="512"/>
        <v>0.69444444444444442</v>
      </c>
      <c r="I711" s="1">
        <v>1</v>
      </c>
      <c r="J711" s="2">
        <f t="shared" si="513"/>
        <v>0.20833333333333331</v>
      </c>
      <c r="K711" s="1">
        <f>+E711+G711+I711</f>
        <v>1</v>
      </c>
      <c r="L711" s="3">
        <f t="shared" si="517"/>
        <v>0.69444444444444442</v>
      </c>
      <c r="M711" s="9">
        <f t="shared" si="514"/>
        <v>6944.4444444444443</v>
      </c>
      <c r="N711" s="25">
        <f t="shared" ref="N711:N716" si="518">(NORMSINV(1-M711/1000000))+1.5</f>
        <v>3.9601243375600035</v>
      </c>
      <c r="O711" s="72"/>
    </row>
    <row r="712" spans="1:15" x14ac:dyDescent="0.25">
      <c r="A712" s="144"/>
      <c r="B712" s="64" t="s">
        <v>495</v>
      </c>
      <c r="C712" s="1">
        <f>143*8</f>
        <v>1144</v>
      </c>
      <c r="D712" s="62">
        <f t="shared" si="510"/>
        <v>0</v>
      </c>
      <c r="E712" s="1">
        <v>0</v>
      </c>
      <c r="F712" s="2">
        <f t="shared" si="511"/>
        <v>0</v>
      </c>
      <c r="G712" s="1">
        <v>0</v>
      </c>
      <c r="H712" s="2">
        <f t="shared" si="512"/>
        <v>0.78671328671328677</v>
      </c>
      <c r="I712" s="1">
        <v>9</v>
      </c>
      <c r="J712" s="2">
        <f t="shared" si="513"/>
        <v>0.23601398601398602</v>
      </c>
      <c r="K712" s="1">
        <f>+E712+G712+I712</f>
        <v>9</v>
      </c>
      <c r="L712" s="3">
        <f>K712/C712*100</f>
        <v>0.78671328671328677</v>
      </c>
      <c r="M712" s="9">
        <f t="shared" si="514"/>
        <v>7867.1328671328674</v>
      </c>
      <c r="N712" s="25">
        <f>(NORMSINV(1-M712/1000000))+1.5</f>
        <v>3.9150218511495258</v>
      </c>
      <c r="O712" s="72"/>
    </row>
    <row r="713" spans="1:15" x14ac:dyDescent="0.25">
      <c r="A713" s="144"/>
      <c r="B713" s="64" t="s">
        <v>494</v>
      </c>
      <c r="C713" s="1">
        <f>40*8</f>
        <v>320</v>
      </c>
      <c r="D713" s="62">
        <f t="shared" si="510"/>
        <v>0</v>
      </c>
      <c r="E713" s="1">
        <v>0</v>
      </c>
      <c r="F713" s="2">
        <f t="shared" si="511"/>
        <v>0</v>
      </c>
      <c r="G713" s="1">
        <v>0</v>
      </c>
      <c r="H713" s="2">
        <f t="shared" si="512"/>
        <v>0.3125</v>
      </c>
      <c r="I713" s="1">
        <v>1</v>
      </c>
      <c r="J713" s="2">
        <f t="shared" si="513"/>
        <v>9.375E-2</v>
      </c>
      <c r="K713" s="1">
        <f>+E713+G713+I713</f>
        <v>1</v>
      </c>
      <c r="L713" s="3">
        <f t="shared" si="517"/>
        <v>0.3125</v>
      </c>
      <c r="M713" s="9">
        <f t="shared" si="514"/>
        <v>3125</v>
      </c>
      <c r="N713" s="25">
        <f t="shared" si="518"/>
        <v>4.2343687865331763</v>
      </c>
      <c r="O713" s="72"/>
    </row>
    <row r="714" spans="1:15" x14ac:dyDescent="0.25">
      <c r="A714" s="144"/>
      <c r="B714" s="64" t="s">
        <v>508</v>
      </c>
      <c r="C714" s="1">
        <f>51*8</f>
        <v>408</v>
      </c>
      <c r="D714" s="62">
        <f t="shared" si="510"/>
        <v>0</v>
      </c>
      <c r="E714" s="1">
        <v>0</v>
      </c>
      <c r="F714" s="2">
        <f t="shared" si="511"/>
        <v>0</v>
      </c>
      <c r="G714" s="1">
        <v>0</v>
      </c>
      <c r="H714" s="2">
        <f t="shared" si="512"/>
        <v>1.2254901960784315</v>
      </c>
      <c r="I714" s="1">
        <v>5</v>
      </c>
      <c r="J714" s="2">
        <f t="shared" si="513"/>
        <v>0.36764705882352944</v>
      </c>
      <c r="K714" s="1">
        <f>+E714+G714+I714</f>
        <v>5</v>
      </c>
      <c r="L714" s="3">
        <f>K714/C714*100</f>
        <v>1.2254901960784315</v>
      </c>
      <c r="M714" s="9">
        <f t="shared" si="514"/>
        <v>12254.901960784315</v>
      </c>
      <c r="N714" s="25">
        <f>(NORMSINV(1-M714/1000000))+1.5</f>
        <v>3.7490423165958626</v>
      </c>
      <c r="O714" s="72"/>
    </row>
    <row r="715" spans="1:15" ht="30" x14ac:dyDescent="0.25">
      <c r="A715" s="144"/>
      <c r="B715" s="64" t="s">
        <v>419</v>
      </c>
      <c r="C715" s="1">
        <f>55*8</f>
        <v>440</v>
      </c>
      <c r="D715" s="62">
        <f t="shared" ref="D715:D720" si="519">E715/C715*100</f>
        <v>0</v>
      </c>
      <c r="E715" s="1">
        <v>0</v>
      </c>
      <c r="F715" s="2">
        <f t="shared" ref="F715:F720" si="520">+G715/C715*100</f>
        <v>0.45454545454545453</v>
      </c>
      <c r="G715" s="1">
        <v>2</v>
      </c>
      <c r="H715" s="2">
        <f t="shared" ref="H715:H720" si="521">+I715/C715*100</f>
        <v>1.1363636363636365</v>
      </c>
      <c r="I715" s="1">
        <v>5</v>
      </c>
      <c r="J715" s="2">
        <f t="shared" si="513"/>
        <v>0.63636363636363646</v>
      </c>
      <c r="K715" s="1">
        <f>+E715+G715+I715</f>
        <v>7</v>
      </c>
      <c r="L715" s="3">
        <f t="shared" si="517"/>
        <v>1.5909090909090908</v>
      </c>
      <c r="M715" s="9">
        <f t="shared" ref="M715:M720" si="522">L715*10000</f>
        <v>15909.090909090908</v>
      </c>
      <c r="N715" s="25">
        <f t="shared" si="518"/>
        <v>3.6466873338052612</v>
      </c>
      <c r="O715" s="72" t="s">
        <v>510</v>
      </c>
    </row>
    <row r="716" spans="1:15" ht="15.75" thickBot="1" x14ac:dyDescent="0.3">
      <c r="A716" s="145"/>
      <c r="B716" s="65" t="s">
        <v>18</v>
      </c>
      <c r="C716" s="10">
        <f>SUM(C711:C715)</f>
        <v>2456</v>
      </c>
      <c r="D716" s="11">
        <f t="shared" si="519"/>
        <v>0</v>
      </c>
      <c r="E716" s="10">
        <f>SUM(E711:E715)</f>
        <v>0</v>
      </c>
      <c r="F716" s="11">
        <f t="shared" si="520"/>
        <v>8.1433224755700334E-2</v>
      </c>
      <c r="G716" s="10">
        <f>SUM(G711:G715)</f>
        <v>2</v>
      </c>
      <c r="H716" s="73">
        <f t="shared" si="521"/>
        <v>0.85504885993485347</v>
      </c>
      <c r="I716" s="10">
        <f>SUM(I711:I715)</f>
        <v>21</v>
      </c>
      <c r="J716" s="11">
        <f t="shared" ref="J716:J721" si="523">(1*D716)+(0.65*F716)+(0.3*H716)</f>
        <v>0.30944625407166126</v>
      </c>
      <c r="K716" s="10">
        <f>SUM(K711:K715)</f>
        <v>23</v>
      </c>
      <c r="L716" s="12">
        <f t="shared" ref="L716:L721" si="524">K716/C716*100</f>
        <v>0.93648208469055383</v>
      </c>
      <c r="M716" s="15">
        <f t="shared" si="522"/>
        <v>9364.8208469055389</v>
      </c>
      <c r="N716" s="13">
        <f t="shared" si="518"/>
        <v>3.8508686987631386</v>
      </c>
      <c r="O716" s="14"/>
    </row>
    <row r="717" spans="1:15" x14ac:dyDescent="0.25">
      <c r="A717" s="144" t="s">
        <v>512</v>
      </c>
      <c r="B717" s="64" t="s">
        <v>509</v>
      </c>
      <c r="C717" s="1">
        <f>76*8</f>
        <v>608</v>
      </c>
      <c r="D717" s="62">
        <f t="shared" si="519"/>
        <v>0</v>
      </c>
      <c r="E717" s="1">
        <v>0</v>
      </c>
      <c r="F717" s="2">
        <f t="shared" si="520"/>
        <v>0</v>
      </c>
      <c r="G717" s="1">
        <v>0</v>
      </c>
      <c r="H717" s="2">
        <f t="shared" si="521"/>
        <v>0.82236842105263153</v>
      </c>
      <c r="I717" s="1">
        <v>5</v>
      </c>
      <c r="J717" s="2">
        <f t="shared" si="523"/>
        <v>0.24671052631578944</v>
      </c>
      <c r="K717" s="1">
        <f>+E717+G717+I717</f>
        <v>5</v>
      </c>
      <c r="L717" s="3">
        <f t="shared" si="524"/>
        <v>0.82236842105263153</v>
      </c>
      <c r="M717" s="9">
        <f t="shared" si="522"/>
        <v>8223.6842105263149</v>
      </c>
      <c r="N717" s="25">
        <f t="shared" ref="N717:N722" si="525">(NORMSINV(1-M717/1000000))+1.5</f>
        <v>3.8988340133814372</v>
      </c>
      <c r="O717" s="72"/>
    </row>
    <row r="718" spans="1:15" x14ac:dyDescent="0.25">
      <c r="A718" s="144"/>
      <c r="B718" s="64" t="s">
        <v>495</v>
      </c>
      <c r="C718" s="1">
        <f>129*8</f>
        <v>1032</v>
      </c>
      <c r="D718" s="62">
        <f t="shared" si="519"/>
        <v>0</v>
      </c>
      <c r="E718" s="1">
        <v>0</v>
      </c>
      <c r="F718" s="2">
        <f t="shared" si="520"/>
        <v>0</v>
      </c>
      <c r="G718" s="1">
        <v>0</v>
      </c>
      <c r="H718" s="2">
        <f t="shared" si="521"/>
        <v>0.77519379844961245</v>
      </c>
      <c r="I718" s="1">
        <v>8</v>
      </c>
      <c r="J718" s="2">
        <f t="shared" si="523"/>
        <v>0.23255813953488372</v>
      </c>
      <c r="K718" s="1">
        <f>+E718+G718+I718</f>
        <v>8</v>
      </c>
      <c r="L718" s="3">
        <f t="shared" si="524"/>
        <v>0.77519379844961245</v>
      </c>
      <c r="M718" s="9">
        <f t="shared" si="522"/>
        <v>7751.937984496124</v>
      </c>
      <c r="N718" s="25">
        <f t="shared" si="525"/>
        <v>3.9203898411764326</v>
      </c>
      <c r="O718" s="72"/>
    </row>
    <row r="719" spans="1:15" x14ac:dyDescent="0.25">
      <c r="A719" s="144"/>
      <c r="B719" s="64" t="s">
        <v>513</v>
      </c>
      <c r="C719" s="1">
        <f>39*8</f>
        <v>312</v>
      </c>
      <c r="D719" s="62">
        <f t="shared" si="519"/>
        <v>0</v>
      </c>
      <c r="E719" s="1">
        <v>0</v>
      </c>
      <c r="F719" s="2">
        <f t="shared" si="520"/>
        <v>0</v>
      </c>
      <c r="G719" s="1">
        <v>0</v>
      </c>
      <c r="H719" s="2">
        <f t="shared" si="521"/>
        <v>1.2820512820512819</v>
      </c>
      <c r="I719" s="1">
        <v>4</v>
      </c>
      <c r="J719" s="2">
        <f t="shared" si="523"/>
        <v>0.38461538461538458</v>
      </c>
      <c r="K719" s="1">
        <f>+E719+G719+I719</f>
        <v>4</v>
      </c>
      <c r="L719" s="3">
        <f t="shared" si="524"/>
        <v>1.2820512820512819</v>
      </c>
      <c r="M719" s="9">
        <f t="shared" si="522"/>
        <v>12820.512820512819</v>
      </c>
      <c r="N719" s="25">
        <f t="shared" si="525"/>
        <v>3.7316058352609245</v>
      </c>
      <c r="O719" s="72"/>
    </row>
    <row r="720" spans="1:15" x14ac:dyDescent="0.25">
      <c r="A720" s="144"/>
      <c r="B720" s="64" t="s">
        <v>508</v>
      </c>
      <c r="C720" s="1">
        <f>80*8</f>
        <v>640</v>
      </c>
      <c r="D720" s="62">
        <f t="shared" si="519"/>
        <v>0</v>
      </c>
      <c r="E720" s="1">
        <v>0</v>
      </c>
      <c r="F720" s="2">
        <f t="shared" si="520"/>
        <v>0</v>
      </c>
      <c r="G720" s="1">
        <v>0</v>
      </c>
      <c r="H720" s="2">
        <f t="shared" si="521"/>
        <v>0.625</v>
      </c>
      <c r="I720" s="1">
        <v>4</v>
      </c>
      <c r="J720" s="2">
        <f t="shared" si="523"/>
        <v>0.1875</v>
      </c>
      <c r="K720" s="1">
        <f>+E720+G720+I720</f>
        <v>4</v>
      </c>
      <c r="L720" s="3">
        <f t="shared" si="524"/>
        <v>0.625</v>
      </c>
      <c r="M720" s="9">
        <f t="shared" si="522"/>
        <v>6250</v>
      </c>
      <c r="N720" s="25">
        <f t="shared" si="525"/>
        <v>3.9977054744123737</v>
      </c>
      <c r="O720" s="72"/>
    </row>
    <row r="721" spans="1:15" x14ac:dyDescent="0.25">
      <c r="A721" s="144"/>
      <c r="B721" s="64" t="s">
        <v>419</v>
      </c>
      <c r="C721" s="1">
        <f>22*8</f>
        <v>176</v>
      </c>
      <c r="D721" s="62">
        <f t="shared" ref="D721:D726" si="526">E721/C721*100</f>
        <v>0</v>
      </c>
      <c r="E721" s="1">
        <v>0</v>
      </c>
      <c r="F721" s="2">
        <f t="shared" ref="F721:F726" si="527">+G721/C721*100</f>
        <v>0</v>
      </c>
      <c r="G721" s="1">
        <v>0</v>
      </c>
      <c r="H721" s="2">
        <f t="shared" ref="H721:H726" si="528">+I721/C721*100</f>
        <v>0.56818181818181823</v>
      </c>
      <c r="I721" s="1">
        <v>1</v>
      </c>
      <c r="J721" s="2">
        <f t="shared" si="523"/>
        <v>0.17045454545454547</v>
      </c>
      <c r="K721" s="1">
        <f>+E721+G721+I721</f>
        <v>1</v>
      </c>
      <c r="L721" s="3">
        <f t="shared" si="524"/>
        <v>0.56818181818181823</v>
      </c>
      <c r="M721" s="9">
        <f t="shared" ref="M721:M726" si="529">L721*10000</f>
        <v>5681.818181818182</v>
      </c>
      <c r="N721" s="25">
        <f t="shared" si="525"/>
        <v>4.031313090899447</v>
      </c>
      <c r="O721" s="72"/>
    </row>
    <row r="722" spans="1:15" ht="15.75" thickBot="1" x14ac:dyDescent="0.3">
      <c r="A722" s="145"/>
      <c r="B722" s="65" t="s">
        <v>18</v>
      </c>
      <c r="C722" s="10">
        <f>SUM(C717:C721)</f>
        <v>2768</v>
      </c>
      <c r="D722" s="11">
        <f t="shared" si="526"/>
        <v>0</v>
      </c>
      <c r="E722" s="10">
        <f>SUM(E717:E721)</f>
        <v>0</v>
      </c>
      <c r="F722" s="11">
        <f t="shared" si="527"/>
        <v>0</v>
      </c>
      <c r="G722" s="10">
        <f>SUM(G717:G721)</f>
        <v>0</v>
      </c>
      <c r="H722" s="73">
        <f t="shared" si="528"/>
        <v>0.79479768786127158</v>
      </c>
      <c r="I722" s="10">
        <f>SUM(I717:I721)</f>
        <v>22</v>
      </c>
      <c r="J722" s="11">
        <f t="shared" ref="J722:J753" si="530">(1*D722)+(0.65*F722)+(0.3*H722)</f>
        <v>0.23843930635838145</v>
      </c>
      <c r="K722" s="10">
        <f>SUM(K717:K721)</f>
        <v>22</v>
      </c>
      <c r="L722" s="12">
        <f t="shared" ref="L722:L753" si="531">K722/C722*100</f>
        <v>0.79479768786127158</v>
      </c>
      <c r="M722" s="15">
        <f t="shared" si="529"/>
        <v>7947.9768786127161</v>
      </c>
      <c r="N722" s="13">
        <f t="shared" si="525"/>
        <v>3.9112957230794096</v>
      </c>
      <c r="O722" s="14"/>
    </row>
    <row r="723" spans="1:15" x14ac:dyDescent="0.25">
      <c r="A723" s="144" t="s">
        <v>514</v>
      </c>
      <c r="B723" s="64" t="s">
        <v>509</v>
      </c>
      <c r="C723" s="1">
        <v>192</v>
      </c>
      <c r="D723" s="62">
        <f t="shared" si="526"/>
        <v>0</v>
      </c>
      <c r="E723" s="1">
        <v>0</v>
      </c>
      <c r="F723" s="2">
        <f t="shared" si="527"/>
        <v>0</v>
      </c>
      <c r="G723" s="1">
        <v>0</v>
      </c>
      <c r="H723" s="2">
        <f t="shared" si="528"/>
        <v>0.52083333333333326</v>
      </c>
      <c r="I723" s="1">
        <v>1</v>
      </c>
      <c r="J723" s="2">
        <f t="shared" si="530"/>
        <v>0.15624999999999997</v>
      </c>
      <c r="K723" s="1">
        <f>+E723+G723+I723</f>
        <v>1</v>
      </c>
      <c r="L723" s="3">
        <f t="shared" si="531"/>
        <v>0.52083333333333326</v>
      </c>
      <c r="M723" s="9">
        <f t="shared" si="529"/>
        <v>5208.333333333333</v>
      </c>
      <c r="N723" s="25">
        <f t="shared" ref="N723:N754" si="532">(NORMSINV(1-M723/1000000))+1.5</f>
        <v>4.0616819349340219</v>
      </c>
      <c r="O723" s="72"/>
    </row>
    <row r="724" spans="1:15" x14ac:dyDescent="0.25">
      <c r="A724" s="144"/>
      <c r="B724" s="64" t="s">
        <v>495</v>
      </c>
      <c r="C724" s="1">
        <v>640</v>
      </c>
      <c r="D724" s="62">
        <f t="shared" si="526"/>
        <v>0</v>
      </c>
      <c r="E724" s="1">
        <v>0</v>
      </c>
      <c r="F724" s="2">
        <f t="shared" si="527"/>
        <v>0</v>
      </c>
      <c r="G724" s="1">
        <v>0</v>
      </c>
      <c r="H724" s="2">
        <f t="shared" si="528"/>
        <v>0.9375</v>
      </c>
      <c r="I724" s="1">
        <v>6</v>
      </c>
      <c r="J724" s="2">
        <f t="shared" si="530"/>
        <v>0.28125</v>
      </c>
      <c r="K724" s="1">
        <f>+E724+G724+I724</f>
        <v>6</v>
      </c>
      <c r="L724" s="3">
        <f t="shared" si="531"/>
        <v>0.9375</v>
      </c>
      <c r="M724" s="9">
        <f t="shared" si="529"/>
        <v>9375</v>
      </c>
      <c r="N724" s="25">
        <f t="shared" si="532"/>
        <v>3.8504644231090768</v>
      </c>
      <c r="O724" s="72"/>
    </row>
    <row r="725" spans="1:15" x14ac:dyDescent="0.25">
      <c r="A725" s="144"/>
      <c r="B725" s="64" t="s">
        <v>513</v>
      </c>
      <c r="C725" s="1">
        <v>320</v>
      </c>
      <c r="D725" s="62">
        <f t="shared" si="526"/>
        <v>0</v>
      </c>
      <c r="E725" s="1">
        <v>0</v>
      </c>
      <c r="F725" s="2">
        <f t="shared" si="527"/>
        <v>0</v>
      </c>
      <c r="G725" s="1">
        <v>0</v>
      </c>
      <c r="H725" s="2">
        <f t="shared" si="528"/>
        <v>0.9375</v>
      </c>
      <c r="I725" s="1">
        <v>3</v>
      </c>
      <c r="J725" s="2">
        <f t="shared" si="530"/>
        <v>0.28125</v>
      </c>
      <c r="K725" s="1">
        <f>+E725+G725+I725</f>
        <v>3</v>
      </c>
      <c r="L725" s="3">
        <f t="shared" si="531"/>
        <v>0.9375</v>
      </c>
      <c r="M725" s="9">
        <f t="shared" si="529"/>
        <v>9375</v>
      </c>
      <c r="N725" s="25">
        <f t="shared" si="532"/>
        <v>3.8504644231090768</v>
      </c>
      <c r="O725" s="72"/>
    </row>
    <row r="726" spans="1:15" x14ac:dyDescent="0.25">
      <c r="A726" s="144"/>
      <c r="B726" s="64" t="s">
        <v>517</v>
      </c>
      <c r="C726" s="1">
        <v>256</v>
      </c>
      <c r="D726" s="62">
        <f t="shared" si="526"/>
        <v>0</v>
      </c>
      <c r="E726" s="1">
        <v>0</v>
      </c>
      <c r="F726" s="2">
        <f t="shared" si="527"/>
        <v>0</v>
      </c>
      <c r="G726" s="1">
        <v>0</v>
      </c>
      <c r="H726" s="2">
        <f t="shared" si="528"/>
        <v>1.171875</v>
      </c>
      <c r="I726" s="1">
        <v>3</v>
      </c>
      <c r="J726" s="2">
        <f t="shared" si="530"/>
        <v>0.3515625</v>
      </c>
      <c r="K726" s="1">
        <f>+E726+G726+I726</f>
        <v>3</v>
      </c>
      <c r="L726" s="3">
        <f t="shared" si="531"/>
        <v>1.171875</v>
      </c>
      <c r="M726" s="9">
        <f t="shared" si="529"/>
        <v>11718.75</v>
      </c>
      <c r="N726" s="25">
        <f t="shared" si="532"/>
        <v>3.7662268092096522</v>
      </c>
      <c r="O726" s="72"/>
    </row>
    <row r="727" spans="1:15" ht="15.75" thickBot="1" x14ac:dyDescent="0.3">
      <c r="A727" s="145"/>
      <c r="B727" s="65" t="s">
        <v>18</v>
      </c>
      <c r="C727" s="10">
        <f>SUM(C723:C726)</f>
        <v>1408</v>
      </c>
      <c r="D727" s="11">
        <f t="shared" ref="D727:D758" si="533">E727/C727*100</f>
        <v>0</v>
      </c>
      <c r="E727" s="10">
        <f>SUM(E723:E726)</f>
        <v>0</v>
      </c>
      <c r="F727" s="11">
        <f t="shared" ref="F727:F758" si="534">+G727/C727*100</f>
        <v>0</v>
      </c>
      <c r="G727" s="10">
        <f>SUM(G723:G726)</f>
        <v>0</v>
      </c>
      <c r="H727" s="73">
        <f t="shared" ref="H727:H758" si="535">+I727/C727*100</f>
        <v>0.92329545454545459</v>
      </c>
      <c r="I727" s="10">
        <f>SUM(I723:I726)</f>
        <v>13</v>
      </c>
      <c r="J727" s="11">
        <f t="shared" si="530"/>
        <v>0.27698863636363635</v>
      </c>
      <c r="K727" s="10">
        <f>SUM(K723:K726)</f>
        <v>13</v>
      </c>
      <c r="L727" s="12">
        <f t="shared" si="531"/>
        <v>0.92329545454545459</v>
      </c>
      <c r="M727" s="15">
        <f t="shared" ref="M727:M758" si="536">L727*10000</f>
        <v>9232.954545454546</v>
      </c>
      <c r="N727" s="13">
        <f t="shared" si="532"/>
        <v>3.8561409583125505</v>
      </c>
      <c r="O727" s="14"/>
    </row>
    <row r="728" spans="1:15" x14ac:dyDescent="0.25">
      <c r="A728" s="144" t="s">
        <v>518</v>
      </c>
      <c r="B728" s="64" t="s">
        <v>509</v>
      </c>
      <c r="C728" s="1">
        <f>98*8</f>
        <v>784</v>
      </c>
      <c r="D728" s="62">
        <f t="shared" si="533"/>
        <v>0</v>
      </c>
      <c r="E728" s="1">
        <v>0</v>
      </c>
      <c r="F728" s="2">
        <f t="shared" si="534"/>
        <v>0</v>
      </c>
      <c r="G728" s="1">
        <v>0</v>
      </c>
      <c r="H728" s="2">
        <f t="shared" si="535"/>
        <v>1.0204081632653061</v>
      </c>
      <c r="I728" s="1">
        <v>8</v>
      </c>
      <c r="J728" s="2">
        <f t="shared" si="530"/>
        <v>0.30612244897959184</v>
      </c>
      <c r="K728" s="1">
        <f>+E728+G728+I728</f>
        <v>8</v>
      </c>
      <c r="L728" s="3">
        <f t="shared" si="531"/>
        <v>1.0204081632653061</v>
      </c>
      <c r="M728" s="9">
        <f t="shared" si="536"/>
        <v>10204.081632653062</v>
      </c>
      <c r="N728" s="25">
        <f t="shared" si="532"/>
        <v>3.8187579709778312</v>
      </c>
      <c r="O728" s="72"/>
    </row>
    <row r="729" spans="1:15" x14ac:dyDescent="0.25">
      <c r="A729" s="144"/>
      <c r="B729" s="64" t="s">
        <v>495</v>
      </c>
      <c r="C729" s="1">
        <f>135*8</f>
        <v>1080</v>
      </c>
      <c r="D729" s="62">
        <f t="shared" si="533"/>
        <v>0</v>
      </c>
      <c r="E729" s="1">
        <v>0</v>
      </c>
      <c r="F729" s="2">
        <f t="shared" si="534"/>
        <v>0</v>
      </c>
      <c r="G729" s="1">
        <v>0</v>
      </c>
      <c r="H729" s="2">
        <f t="shared" si="535"/>
        <v>0.92592592592592582</v>
      </c>
      <c r="I729" s="1">
        <v>10</v>
      </c>
      <c r="J729" s="2">
        <f t="shared" si="530"/>
        <v>0.27777777777777773</v>
      </c>
      <c r="K729" s="1">
        <f>+E729+G729+I729</f>
        <v>10</v>
      </c>
      <c r="L729" s="3">
        <f t="shared" si="531"/>
        <v>0.92592592592592582</v>
      </c>
      <c r="M729" s="9">
        <f t="shared" si="536"/>
        <v>9259.2592592592573</v>
      </c>
      <c r="N729" s="25">
        <f t="shared" si="532"/>
        <v>3.8550840094933694</v>
      </c>
      <c r="O729" s="72"/>
    </row>
    <row r="730" spans="1:15" ht="15.75" thickBot="1" x14ac:dyDescent="0.3">
      <c r="A730" s="145"/>
      <c r="B730" s="65" t="s">
        <v>18</v>
      </c>
      <c r="C730" s="10">
        <f>SUM(C728:C729)</f>
        <v>1864</v>
      </c>
      <c r="D730" s="11">
        <f t="shared" si="533"/>
        <v>0</v>
      </c>
      <c r="E730" s="10">
        <f>SUM(E728:E729)</f>
        <v>0</v>
      </c>
      <c r="F730" s="11">
        <f t="shared" si="534"/>
        <v>0</v>
      </c>
      <c r="G730" s="10">
        <f>SUM(G728:G729)</f>
        <v>0</v>
      </c>
      <c r="H730" s="73">
        <f t="shared" si="535"/>
        <v>0.96566523605150223</v>
      </c>
      <c r="I730" s="10">
        <f>SUM(I728:I729)</f>
        <v>18</v>
      </c>
      <c r="J730" s="11">
        <f t="shared" si="530"/>
        <v>0.28969957081545067</v>
      </c>
      <c r="K730" s="10">
        <f>SUM(K728:K729)</f>
        <v>18</v>
      </c>
      <c r="L730" s="12">
        <f t="shared" si="531"/>
        <v>0.96566523605150223</v>
      </c>
      <c r="M730" s="15">
        <f t="shared" si="536"/>
        <v>9656.6523605150214</v>
      </c>
      <c r="N730" s="13">
        <f t="shared" si="532"/>
        <v>3.8394277892681878</v>
      </c>
      <c r="O730" s="14"/>
    </row>
    <row r="731" spans="1:15" x14ac:dyDescent="0.25">
      <c r="A731" s="144" t="s">
        <v>519</v>
      </c>
      <c r="B731" s="64" t="s">
        <v>509</v>
      </c>
      <c r="C731" s="1"/>
      <c r="D731" s="62" t="e">
        <f t="shared" si="533"/>
        <v>#DIV/0!</v>
      </c>
      <c r="E731" s="1">
        <v>0</v>
      </c>
      <c r="F731" s="2" t="e">
        <f t="shared" si="534"/>
        <v>#DIV/0!</v>
      </c>
      <c r="G731" s="1">
        <v>0</v>
      </c>
      <c r="H731" s="2" t="e">
        <f t="shared" si="535"/>
        <v>#DIV/0!</v>
      </c>
      <c r="I731" s="1"/>
      <c r="J731" s="2" t="e">
        <f t="shared" si="530"/>
        <v>#DIV/0!</v>
      </c>
      <c r="K731" s="1">
        <f>+E731+G731+I731</f>
        <v>0</v>
      </c>
      <c r="L731" s="3" t="e">
        <f t="shared" si="531"/>
        <v>#DIV/0!</v>
      </c>
      <c r="M731" s="9" t="e">
        <f t="shared" si="536"/>
        <v>#DIV/0!</v>
      </c>
      <c r="N731" s="25" t="e">
        <f t="shared" si="532"/>
        <v>#DIV/0!</v>
      </c>
      <c r="O731" s="178" t="s">
        <v>521</v>
      </c>
    </row>
    <row r="732" spans="1:15" x14ac:dyDescent="0.25">
      <c r="A732" s="144"/>
      <c r="B732" s="64" t="s">
        <v>495</v>
      </c>
      <c r="C732" s="1"/>
      <c r="D732" s="62" t="e">
        <f t="shared" si="533"/>
        <v>#DIV/0!</v>
      </c>
      <c r="E732" s="1">
        <v>0</v>
      </c>
      <c r="F732" s="2" t="e">
        <f t="shared" si="534"/>
        <v>#DIV/0!</v>
      </c>
      <c r="G732" s="1">
        <v>0</v>
      </c>
      <c r="H732" s="2" t="e">
        <f t="shared" si="535"/>
        <v>#DIV/0!</v>
      </c>
      <c r="I732" s="1"/>
      <c r="J732" s="2" t="e">
        <f t="shared" si="530"/>
        <v>#DIV/0!</v>
      </c>
      <c r="K732" s="1">
        <f>+E732+G732+I732</f>
        <v>0</v>
      </c>
      <c r="L732" s="3" t="e">
        <f t="shared" si="531"/>
        <v>#DIV/0!</v>
      </c>
      <c r="M732" s="9" t="e">
        <f t="shared" si="536"/>
        <v>#DIV/0!</v>
      </c>
      <c r="N732" s="25" t="e">
        <f t="shared" si="532"/>
        <v>#DIV/0!</v>
      </c>
      <c r="O732" s="179"/>
    </row>
    <row r="733" spans="1:15" ht="15.75" thickBot="1" x14ac:dyDescent="0.3">
      <c r="A733" s="145"/>
      <c r="B733" s="65" t="s">
        <v>18</v>
      </c>
      <c r="C733" s="10">
        <f>SUM(C731:C732)</f>
        <v>0</v>
      </c>
      <c r="D733" s="11" t="e">
        <f t="shared" si="533"/>
        <v>#DIV/0!</v>
      </c>
      <c r="E733" s="10">
        <f>SUM(E731:E732)</f>
        <v>0</v>
      </c>
      <c r="F733" s="11" t="e">
        <f t="shared" si="534"/>
        <v>#DIV/0!</v>
      </c>
      <c r="G733" s="10">
        <f>SUM(G731:G732)</f>
        <v>0</v>
      </c>
      <c r="H733" s="73" t="e">
        <f t="shared" si="535"/>
        <v>#DIV/0!</v>
      </c>
      <c r="I733" s="10">
        <f>SUM(I731:I732)</f>
        <v>0</v>
      </c>
      <c r="J733" s="11" t="e">
        <f t="shared" si="530"/>
        <v>#DIV/0!</v>
      </c>
      <c r="K733" s="10">
        <f>SUM(K731:K732)</f>
        <v>0</v>
      </c>
      <c r="L733" s="12" t="e">
        <f t="shared" si="531"/>
        <v>#DIV/0!</v>
      </c>
      <c r="M733" s="15" t="e">
        <f t="shared" si="536"/>
        <v>#DIV/0!</v>
      </c>
      <c r="N733" s="13" t="e">
        <f t="shared" si="532"/>
        <v>#DIV/0!</v>
      </c>
      <c r="O733" s="180"/>
    </row>
    <row r="734" spans="1:15" x14ac:dyDescent="0.25">
      <c r="A734" s="144" t="s">
        <v>520</v>
      </c>
      <c r="B734" s="64" t="s">
        <v>509</v>
      </c>
      <c r="C734" s="1">
        <f>71*8</f>
        <v>568</v>
      </c>
      <c r="D734" s="62">
        <f t="shared" si="533"/>
        <v>0</v>
      </c>
      <c r="E734" s="1">
        <v>0</v>
      </c>
      <c r="F734" s="2">
        <f t="shared" si="534"/>
        <v>0</v>
      </c>
      <c r="G734" s="1">
        <v>0</v>
      </c>
      <c r="H734" s="2">
        <f t="shared" si="535"/>
        <v>1.4084507042253522</v>
      </c>
      <c r="I734" s="1">
        <v>8</v>
      </c>
      <c r="J734" s="2">
        <f t="shared" si="530"/>
        <v>0.42253521126760568</v>
      </c>
      <c r="K734" s="1">
        <f>+E734+G734+I734</f>
        <v>8</v>
      </c>
      <c r="L734" s="3">
        <f t="shared" si="531"/>
        <v>1.4084507042253522</v>
      </c>
      <c r="M734" s="9">
        <f t="shared" si="536"/>
        <v>14084.507042253523</v>
      </c>
      <c r="N734" s="25">
        <f t="shared" si="532"/>
        <v>3.6949244993050558</v>
      </c>
      <c r="O734" s="72"/>
    </row>
    <row r="735" spans="1:15" x14ac:dyDescent="0.25">
      <c r="A735" s="144"/>
      <c r="B735" s="64" t="s">
        <v>495</v>
      </c>
      <c r="C735" s="1">
        <f>118*8</f>
        <v>944</v>
      </c>
      <c r="D735" s="62">
        <f t="shared" si="533"/>
        <v>0</v>
      </c>
      <c r="E735" s="1">
        <v>0</v>
      </c>
      <c r="F735" s="2">
        <f t="shared" si="534"/>
        <v>0</v>
      </c>
      <c r="G735" s="1">
        <v>0</v>
      </c>
      <c r="H735" s="2">
        <f t="shared" si="535"/>
        <v>1.1652542372881356</v>
      </c>
      <c r="I735" s="1">
        <v>11</v>
      </c>
      <c r="J735" s="2">
        <f t="shared" si="530"/>
        <v>0.34957627118644069</v>
      </c>
      <c r="K735" s="1">
        <f>+E735+G735+I735</f>
        <v>11</v>
      </c>
      <c r="L735" s="3">
        <f t="shared" si="531"/>
        <v>1.1652542372881356</v>
      </c>
      <c r="M735" s="9">
        <f t="shared" si="536"/>
        <v>11652.542372881357</v>
      </c>
      <c r="N735" s="25">
        <f t="shared" si="532"/>
        <v>3.768395944385639</v>
      </c>
      <c r="O735" s="72"/>
    </row>
    <row r="736" spans="1:15" ht="15.75" thickBot="1" x14ac:dyDescent="0.3">
      <c r="A736" s="145"/>
      <c r="B736" s="65" t="s">
        <v>18</v>
      </c>
      <c r="C736" s="10">
        <f>SUM(C734:C735)</f>
        <v>1512</v>
      </c>
      <c r="D736" s="11">
        <f t="shared" si="533"/>
        <v>0</v>
      </c>
      <c r="E736" s="10">
        <f>SUM(E734:E735)</f>
        <v>0</v>
      </c>
      <c r="F736" s="11">
        <f t="shared" si="534"/>
        <v>0</v>
      </c>
      <c r="G736" s="10">
        <f>SUM(G734:G735)</f>
        <v>0</v>
      </c>
      <c r="H736" s="73">
        <f t="shared" si="535"/>
        <v>1.2566137566137565</v>
      </c>
      <c r="I736" s="10">
        <f>SUM(I734:I735)</f>
        <v>19</v>
      </c>
      <c r="J736" s="11">
        <f t="shared" si="530"/>
        <v>0.37698412698412692</v>
      </c>
      <c r="K736" s="10">
        <f>SUM(K734:K735)</f>
        <v>19</v>
      </c>
      <c r="L736" s="12">
        <f t="shared" si="531"/>
        <v>1.2566137566137565</v>
      </c>
      <c r="M736" s="15">
        <f t="shared" si="536"/>
        <v>12566.137566137566</v>
      </c>
      <c r="N736" s="13">
        <f t="shared" si="532"/>
        <v>3.7393634865652268</v>
      </c>
      <c r="O736" s="14"/>
    </row>
    <row r="737" spans="1:15" x14ac:dyDescent="0.25">
      <c r="A737" s="144" t="s">
        <v>524</v>
      </c>
      <c r="B737" s="64" t="s">
        <v>509</v>
      </c>
      <c r="C737" s="1">
        <f>100*8</f>
        <v>800</v>
      </c>
      <c r="D737" s="62">
        <f t="shared" si="533"/>
        <v>0</v>
      </c>
      <c r="E737" s="1">
        <v>0</v>
      </c>
      <c r="F737" s="2">
        <f t="shared" si="534"/>
        <v>0</v>
      </c>
      <c r="G737" s="1">
        <v>0</v>
      </c>
      <c r="H737" s="2">
        <f t="shared" si="535"/>
        <v>0.75</v>
      </c>
      <c r="I737" s="1">
        <v>6</v>
      </c>
      <c r="J737" s="2">
        <f t="shared" si="530"/>
        <v>0.22499999999999998</v>
      </c>
      <c r="K737" s="1">
        <f>+E737+G737+I737</f>
        <v>6</v>
      </c>
      <c r="L737" s="3">
        <f t="shared" si="531"/>
        <v>0.75</v>
      </c>
      <c r="M737" s="9">
        <f t="shared" si="536"/>
        <v>7500</v>
      </c>
      <c r="N737" s="25">
        <f t="shared" si="532"/>
        <v>3.9323790585844489</v>
      </c>
      <c r="O737" s="72"/>
    </row>
    <row r="738" spans="1:15" x14ac:dyDescent="0.25">
      <c r="A738" s="144"/>
      <c r="B738" s="64" t="s">
        <v>495</v>
      </c>
      <c r="C738" s="1">
        <f>131*8</f>
        <v>1048</v>
      </c>
      <c r="D738" s="62">
        <f t="shared" si="533"/>
        <v>0</v>
      </c>
      <c r="E738" s="1">
        <v>0</v>
      </c>
      <c r="F738" s="2">
        <f t="shared" si="534"/>
        <v>0</v>
      </c>
      <c r="G738" s="1">
        <v>0</v>
      </c>
      <c r="H738" s="2">
        <f t="shared" si="535"/>
        <v>1.5267175572519083</v>
      </c>
      <c r="I738" s="1">
        <v>16</v>
      </c>
      <c r="J738" s="2">
        <f t="shared" si="530"/>
        <v>0.45801526717557245</v>
      </c>
      <c r="K738" s="1">
        <f>+E738+G738+I738</f>
        <v>16</v>
      </c>
      <c r="L738" s="3">
        <f t="shared" si="531"/>
        <v>1.5267175572519083</v>
      </c>
      <c r="M738" s="9">
        <f t="shared" si="536"/>
        <v>15267.175572519083</v>
      </c>
      <c r="N738" s="25">
        <f t="shared" si="532"/>
        <v>3.663088789880999</v>
      </c>
      <c r="O738" s="72"/>
    </row>
    <row r="739" spans="1:15" ht="15.75" thickBot="1" x14ac:dyDescent="0.3">
      <c r="A739" s="145"/>
      <c r="B739" s="65" t="s">
        <v>18</v>
      </c>
      <c r="C739" s="10">
        <f>SUM(C737:C738)</f>
        <v>1848</v>
      </c>
      <c r="D739" s="11">
        <f t="shared" si="533"/>
        <v>0</v>
      </c>
      <c r="E739" s="10">
        <f>SUM(E737:E738)</f>
        <v>0</v>
      </c>
      <c r="F739" s="11">
        <f t="shared" si="534"/>
        <v>0</v>
      </c>
      <c r="G739" s="10">
        <f>SUM(G737:G738)</f>
        <v>0</v>
      </c>
      <c r="H739" s="73">
        <f t="shared" si="535"/>
        <v>1.1904761904761905</v>
      </c>
      <c r="I739" s="10">
        <f>SUM(I737:I738)</f>
        <v>22</v>
      </c>
      <c r="J739" s="11">
        <f t="shared" si="530"/>
        <v>0.35714285714285715</v>
      </c>
      <c r="K739" s="10">
        <f>SUM(K737:K738)</f>
        <v>22</v>
      </c>
      <c r="L739" s="12">
        <f t="shared" si="531"/>
        <v>1.1904761904761905</v>
      </c>
      <c r="M739" s="15">
        <f t="shared" si="536"/>
        <v>11904.761904761905</v>
      </c>
      <c r="N739" s="13">
        <f t="shared" si="532"/>
        <v>3.7601889913293762</v>
      </c>
      <c r="O739" s="14"/>
    </row>
    <row r="740" spans="1:15" x14ac:dyDescent="0.25">
      <c r="A740" s="144" t="s">
        <v>526</v>
      </c>
      <c r="B740" s="64" t="s">
        <v>509</v>
      </c>
      <c r="C740" s="1">
        <f>20*8</f>
        <v>160</v>
      </c>
      <c r="D740" s="62">
        <f t="shared" si="533"/>
        <v>0</v>
      </c>
      <c r="E740" s="1">
        <v>0</v>
      </c>
      <c r="F740" s="2">
        <f t="shared" si="534"/>
        <v>0</v>
      </c>
      <c r="G740" s="1">
        <v>0</v>
      </c>
      <c r="H740" s="2">
        <f t="shared" si="535"/>
        <v>1.25</v>
      </c>
      <c r="I740" s="1">
        <v>2</v>
      </c>
      <c r="J740" s="2">
        <f t="shared" si="530"/>
        <v>0.375</v>
      </c>
      <c r="K740" s="1">
        <f>+E740+G740+I740</f>
        <v>2</v>
      </c>
      <c r="L740" s="3">
        <f t="shared" si="531"/>
        <v>1.25</v>
      </c>
      <c r="M740" s="9">
        <f t="shared" si="536"/>
        <v>12500</v>
      </c>
      <c r="N740" s="25">
        <f t="shared" si="532"/>
        <v>3.7414027276049464</v>
      </c>
      <c r="O740" s="72"/>
    </row>
    <row r="741" spans="1:15" x14ac:dyDescent="0.25">
      <c r="A741" s="144"/>
      <c r="B741" s="64" t="s">
        <v>495</v>
      </c>
      <c r="C741" s="1">
        <f>64*8</f>
        <v>512</v>
      </c>
      <c r="D741" s="62">
        <f t="shared" si="533"/>
        <v>0</v>
      </c>
      <c r="E741" s="1">
        <v>0</v>
      </c>
      <c r="F741" s="2">
        <f t="shared" si="534"/>
        <v>0</v>
      </c>
      <c r="G741" s="1">
        <v>0</v>
      </c>
      <c r="H741" s="2">
        <f t="shared" si="535"/>
        <v>0.9765625</v>
      </c>
      <c r="I741" s="1">
        <v>5</v>
      </c>
      <c r="J741" s="2">
        <f t="shared" si="530"/>
        <v>0.29296875</v>
      </c>
      <c r="K741" s="1">
        <f>+E741+G741+I741</f>
        <v>5</v>
      </c>
      <c r="L741" s="3">
        <f t="shared" si="531"/>
        <v>0.9765625</v>
      </c>
      <c r="M741" s="9">
        <f t="shared" si="536"/>
        <v>9765.625</v>
      </c>
      <c r="N741" s="25">
        <f t="shared" si="532"/>
        <v>3.8352330400688128</v>
      </c>
      <c r="O741" s="72"/>
    </row>
    <row r="742" spans="1:15" ht="30" x14ac:dyDescent="0.25">
      <c r="A742" s="144"/>
      <c r="B742" s="64" t="s">
        <v>528</v>
      </c>
      <c r="C742" s="1">
        <f>11*8</f>
        <v>88</v>
      </c>
      <c r="D742" s="62">
        <f t="shared" si="533"/>
        <v>0</v>
      </c>
      <c r="E742" s="1">
        <v>0</v>
      </c>
      <c r="F742" s="2">
        <f t="shared" si="534"/>
        <v>9.0909090909090917</v>
      </c>
      <c r="G742" s="1">
        <v>8</v>
      </c>
      <c r="H742" s="2">
        <f t="shared" si="535"/>
        <v>0</v>
      </c>
      <c r="I742" s="1">
        <v>0</v>
      </c>
      <c r="J742" s="2">
        <f t="shared" si="530"/>
        <v>5.9090909090909101</v>
      </c>
      <c r="K742" s="1">
        <f>+E742+G742+I742</f>
        <v>8</v>
      </c>
      <c r="L742" s="3">
        <f t="shared" si="531"/>
        <v>9.0909090909090917</v>
      </c>
      <c r="M742" s="9">
        <f t="shared" si="536"/>
        <v>90909.090909090912</v>
      </c>
      <c r="N742" s="25">
        <f t="shared" si="532"/>
        <v>2.8351777361189363</v>
      </c>
      <c r="O742" s="72" t="s">
        <v>529</v>
      </c>
    </row>
    <row r="743" spans="1:15" x14ac:dyDescent="0.25">
      <c r="A743" s="144"/>
      <c r="B743" s="64" t="s">
        <v>527</v>
      </c>
      <c r="C743" s="1">
        <f>62*8</f>
        <v>496</v>
      </c>
      <c r="D743" s="62">
        <f t="shared" si="533"/>
        <v>0</v>
      </c>
      <c r="E743" s="1">
        <v>0</v>
      </c>
      <c r="F743" s="2">
        <f t="shared" si="534"/>
        <v>0</v>
      </c>
      <c r="G743" s="1">
        <v>0</v>
      </c>
      <c r="H743" s="2">
        <f t="shared" si="535"/>
        <v>1.2096774193548387</v>
      </c>
      <c r="I743" s="1">
        <v>6</v>
      </c>
      <c r="J743" s="2">
        <f t="shared" si="530"/>
        <v>0.36290322580645162</v>
      </c>
      <c r="K743" s="1">
        <f>+E743+G743+I743</f>
        <v>6</v>
      </c>
      <c r="L743" s="3">
        <f t="shared" si="531"/>
        <v>1.2096774193548387</v>
      </c>
      <c r="M743" s="9">
        <f t="shared" si="536"/>
        <v>12096.774193548388</v>
      </c>
      <c r="N743" s="25">
        <f t="shared" si="532"/>
        <v>3.7540416421715435</v>
      </c>
      <c r="O743" s="72"/>
    </row>
    <row r="744" spans="1:15" ht="15.75" thickBot="1" x14ac:dyDescent="0.3">
      <c r="A744" s="145"/>
      <c r="B744" s="65" t="s">
        <v>18</v>
      </c>
      <c r="C744" s="10">
        <f>SUM(C740:C743)</f>
        <v>1256</v>
      </c>
      <c r="D744" s="11">
        <f t="shared" si="533"/>
        <v>0</v>
      </c>
      <c r="E744" s="10">
        <f>SUM(E740:E743)</f>
        <v>0</v>
      </c>
      <c r="F744" s="11">
        <f t="shared" si="534"/>
        <v>0.63694267515923575</v>
      </c>
      <c r="G744" s="10">
        <f>SUM(G740:G743)</f>
        <v>8</v>
      </c>
      <c r="H744" s="73">
        <f t="shared" si="535"/>
        <v>1.0350318471337578</v>
      </c>
      <c r="I744" s="10">
        <f>SUM(I740:I743)</f>
        <v>13</v>
      </c>
      <c r="J744" s="11">
        <f t="shared" si="530"/>
        <v>0.72452229299363058</v>
      </c>
      <c r="K744" s="10">
        <f>SUM(K740:K743)</f>
        <v>21</v>
      </c>
      <c r="L744" s="12">
        <f t="shared" si="531"/>
        <v>1.6719745222929936</v>
      </c>
      <c r="M744" s="15">
        <f t="shared" si="536"/>
        <v>16719.745222929934</v>
      </c>
      <c r="N744" s="13">
        <f t="shared" si="532"/>
        <v>3.626766483124563</v>
      </c>
      <c r="O744" s="14"/>
    </row>
    <row r="745" spans="1:15" x14ac:dyDescent="0.25">
      <c r="A745" s="144" t="s">
        <v>530</v>
      </c>
      <c r="B745" s="64" t="s">
        <v>528</v>
      </c>
      <c r="C745" s="1">
        <f>121*8</f>
        <v>968</v>
      </c>
      <c r="D745" s="62">
        <f t="shared" si="533"/>
        <v>0</v>
      </c>
      <c r="E745" s="1">
        <v>0</v>
      </c>
      <c r="F745" s="2">
        <f t="shared" si="534"/>
        <v>0</v>
      </c>
      <c r="G745" s="1">
        <v>0</v>
      </c>
      <c r="H745" s="2">
        <f t="shared" si="535"/>
        <v>1.0330578512396695</v>
      </c>
      <c r="I745" s="1">
        <v>10</v>
      </c>
      <c r="J745" s="2">
        <f t="shared" si="530"/>
        <v>0.30991735537190085</v>
      </c>
      <c r="K745" s="1">
        <f>+E745+G745+I745</f>
        <v>10</v>
      </c>
      <c r="L745" s="3">
        <f t="shared" si="531"/>
        <v>1.0330578512396695</v>
      </c>
      <c r="M745" s="9">
        <f t="shared" si="536"/>
        <v>10330.578512396696</v>
      </c>
      <c r="N745" s="25">
        <f t="shared" si="532"/>
        <v>3.8141197011116743</v>
      </c>
      <c r="O745" s="72"/>
    </row>
    <row r="746" spans="1:15" x14ac:dyDescent="0.25">
      <c r="A746" s="144"/>
      <c r="B746" s="64" t="s">
        <v>167</v>
      </c>
      <c r="C746" s="1">
        <f>60*8</f>
        <v>480</v>
      </c>
      <c r="D746" s="62">
        <f t="shared" si="533"/>
        <v>0</v>
      </c>
      <c r="E746" s="1">
        <v>0</v>
      </c>
      <c r="F746" s="2">
        <f t="shared" si="534"/>
        <v>0</v>
      </c>
      <c r="G746" s="1">
        <v>0</v>
      </c>
      <c r="H746" s="2">
        <f t="shared" si="535"/>
        <v>1.4583333333333333</v>
      </c>
      <c r="I746" s="1">
        <v>7</v>
      </c>
      <c r="J746" s="2">
        <f t="shared" si="530"/>
        <v>0.43749999999999994</v>
      </c>
      <c r="K746" s="1">
        <f>+E746+G746+I746</f>
        <v>7</v>
      </c>
      <c r="L746" s="3">
        <f t="shared" si="531"/>
        <v>1.4583333333333333</v>
      </c>
      <c r="M746" s="9">
        <f t="shared" si="536"/>
        <v>14583.333333333332</v>
      </c>
      <c r="N746" s="25">
        <f t="shared" si="532"/>
        <v>3.68122651385533</v>
      </c>
      <c r="O746" s="72"/>
    </row>
    <row r="747" spans="1:15" ht="15.75" thickBot="1" x14ac:dyDescent="0.3">
      <c r="A747" s="145"/>
      <c r="B747" s="65" t="s">
        <v>18</v>
      </c>
      <c r="C747" s="10">
        <f>SUM(C745:C746)</f>
        <v>1448</v>
      </c>
      <c r="D747" s="11">
        <f t="shared" si="533"/>
        <v>0</v>
      </c>
      <c r="E747" s="10">
        <f>SUM(E745:E746)</f>
        <v>0</v>
      </c>
      <c r="F747" s="11">
        <f t="shared" si="534"/>
        <v>0</v>
      </c>
      <c r="G747" s="10">
        <f>SUM(G745:G746)</f>
        <v>0</v>
      </c>
      <c r="H747" s="73">
        <f t="shared" si="535"/>
        <v>1.1740331491712708</v>
      </c>
      <c r="I747" s="10">
        <f>SUM(I745:I746)</f>
        <v>17</v>
      </c>
      <c r="J747" s="11">
        <f t="shared" si="530"/>
        <v>0.35220994475138123</v>
      </c>
      <c r="K747" s="10">
        <f>SUM(K745:K746)</f>
        <v>17</v>
      </c>
      <c r="L747" s="12">
        <f t="shared" si="531"/>
        <v>1.1740331491712708</v>
      </c>
      <c r="M747" s="15">
        <f t="shared" si="536"/>
        <v>11740.331491712708</v>
      </c>
      <c r="N747" s="13">
        <f t="shared" si="532"/>
        <v>3.7655220416922908</v>
      </c>
      <c r="O747" s="14"/>
    </row>
    <row r="748" spans="1:15" x14ac:dyDescent="0.25">
      <c r="A748" s="144" t="s">
        <v>531</v>
      </c>
      <c r="B748" s="64" t="s">
        <v>528</v>
      </c>
      <c r="C748" s="1">
        <f>48*8</f>
        <v>384</v>
      </c>
      <c r="D748" s="62">
        <f t="shared" si="533"/>
        <v>0</v>
      </c>
      <c r="E748" s="1">
        <v>0</v>
      </c>
      <c r="F748" s="2">
        <f t="shared" si="534"/>
        <v>0</v>
      </c>
      <c r="G748" s="1">
        <v>0</v>
      </c>
      <c r="H748" s="2">
        <f t="shared" si="535"/>
        <v>1.0416666666666665</v>
      </c>
      <c r="I748" s="1">
        <v>4</v>
      </c>
      <c r="J748" s="2">
        <f t="shared" si="530"/>
        <v>0.31249999999999994</v>
      </c>
      <c r="K748" s="1">
        <f>+E748+G748+I748</f>
        <v>4</v>
      </c>
      <c r="L748" s="3">
        <f t="shared" si="531"/>
        <v>1.0416666666666665</v>
      </c>
      <c r="M748" s="9">
        <f t="shared" si="536"/>
        <v>10416.666666666666</v>
      </c>
      <c r="N748" s="25">
        <f t="shared" si="532"/>
        <v>3.8109913382574203</v>
      </c>
      <c r="O748" s="72"/>
    </row>
    <row r="749" spans="1:15" x14ac:dyDescent="0.25">
      <c r="A749" s="144"/>
      <c r="B749" s="64" t="s">
        <v>167</v>
      </c>
      <c r="C749" s="1">
        <f>94*8</f>
        <v>752</v>
      </c>
      <c r="D749" s="62">
        <f t="shared" si="533"/>
        <v>0</v>
      </c>
      <c r="E749" s="1">
        <v>0</v>
      </c>
      <c r="F749" s="2">
        <f t="shared" si="534"/>
        <v>0</v>
      </c>
      <c r="G749" s="1">
        <v>0</v>
      </c>
      <c r="H749" s="2">
        <f t="shared" si="535"/>
        <v>0.93085106382978722</v>
      </c>
      <c r="I749" s="1">
        <v>7</v>
      </c>
      <c r="J749" s="2">
        <f t="shared" si="530"/>
        <v>0.27925531914893614</v>
      </c>
      <c r="K749" s="1">
        <f>+E749+G749+I749</f>
        <v>7</v>
      </c>
      <c r="L749" s="3">
        <f t="shared" si="531"/>
        <v>0.93085106382978722</v>
      </c>
      <c r="M749" s="9">
        <f t="shared" si="536"/>
        <v>9308.510638297872</v>
      </c>
      <c r="N749" s="25">
        <f t="shared" si="532"/>
        <v>3.8531120875018527</v>
      </c>
      <c r="O749" s="72"/>
    </row>
    <row r="750" spans="1:15" x14ac:dyDescent="0.25">
      <c r="A750" s="144"/>
      <c r="B750" s="64" t="s">
        <v>532</v>
      </c>
      <c r="C750" s="1">
        <f>54*8</f>
        <v>432</v>
      </c>
      <c r="D750" s="62">
        <f t="shared" si="533"/>
        <v>0</v>
      </c>
      <c r="E750" s="1">
        <v>0</v>
      </c>
      <c r="F750" s="2">
        <f t="shared" si="534"/>
        <v>0</v>
      </c>
      <c r="G750" s="1">
        <v>0</v>
      </c>
      <c r="H750" s="2">
        <f t="shared" si="535"/>
        <v>1.3888888888888888</v>
      </c>
      <c r="I750" s="1">
        <v>6</v>
      </c>
      <c r="J750" s="2">
        <f t="shared" si="530"/>
        <v>0.41666666666666663</v>
      </c>
      <c r="K750" s="1">
        <f>+E750+G750+I750</f>
        <v>6</v>
      </c>
      <c r="L750" s="3">
        <f t="shared" si="531"/>
        <v>1.3888888888888888</v>
      </c>
      <c r="M750" s="9">
        <f t="shared" si="536"/>
        <v>13888.888888888889</v>
      </c>
      <c r="N750" s="25">
        <f t="shared" si="532"/>
        <v>3.7004105812100336</v>
      </c>
      <c r="O750" s="72"/>
    </row>
    <row r="751" spans="1:15" ht="15.75" thickBot="1" x14ac:dyDescent="0.3">
      <c r="A751" s="145"/>
      <c r="B751" s="65" t="s">
        <v>18</v>
      </c>
      <c r="C751" s="10">
        <f>SUM(C748:C750)</f>
        <v>1568</v>
      </c>
      <c r="D751" s="11">
        <f t="shared" si="533"/>
        <v>0</v>
      </c>
      <c r="E751" s="10">
        <f>SUM(E748:E750)</f>
        <v>0</v>
      </c>
      <c r="F751" s="11">
        <f t="shared" si="534"/>
        <v>0</v>
      </c>
      <c r="G751" s="10">
        <f>SUM(G748:G750)</f>
        <v>0</v>
      </c>
      <c r="H751" s="73">
        <f t="shared" si="535"/>
        <v>1.0841836734693877</v>
      </c>
      <c r="I751" s="10">
        <f>SUM(I748:I750)</f>
        <v>17</v>
      </c>
      <c r="J751" s="11">
        <f t="shared" si="530"/>
        <v>0.32525510204081631</v>
      </c>
      <c r="K751" s="10">
        <f>SUM(K748:K750)</f>
        <v>17</v>
      </c>
      <c r="L751" s="12">
        <f t="shared" si="531"/>
        <v>1.0841836734693877</v>
      </c>
      <c r="M751" s="15">
        <f t="shared" si="536"/>
        <v>10841.836734693878</v>
      </c>
      <c r="N751" s="13">
        <f t="shared" si="532"/>
        <v>3.7958637416814383</v>
      </c>
      <c r="O751" s="14"/>
    </row>
    <row r="752" spans="1:15" x14ac:dyDescent="0.25">
      <c r="A752" s="144" t="s">
        <v>533</v>
      </c>
      <c r="B752" s="64" t="s">
        <v>534</v>
      </c>
      <c r="C752" s="1">
        <f>44*8</f>
        <v>352</v>
      </c>
      <c r="D752" s="62">
        <f t="shared" si="533"/>
        <v>0</v>
      </c>
      <c r="E752" s="1">
        <v>0</v>
      </c>
      <c r="F752" s="2">
        <f t="shared" si="534"/>
        <v>0</v>
      </c>
      <c r="G752" s="1">
        <v>0</v>
      </c>
      <c r="H752" s="2">
        <f t="shared" si="535"/>
        <v>1.1363636363636365</v>
      </c>
      <c r="I752" s="1">
        <v>4</v>
      </c>
      <c r="J752" s="2">
        <f t="shared" si="530"/>
        <v>0.34090909090909094</v>
      </c>
      <c r="K752" s="1">
        <f>+E752+G752+I752</f>
        <v>4</v>
      </c>
      <c r="L752" s="3">
        <f t="shared" si="531"/>
        <v>1.1363636363636365</v>
      </c>
      <c r="M752" s="9">
        <f t="shared" si="536"/>
        <v>11363.636363636364</v>
      </c>
      <c r="N752" s="25">
        <f t="shared" si="532"/>
        <v>3.7779883330287345</v>
      </c>
      <c r="O752" s="72"/>
    </row>
    <row r="753" spans="1:15" x14ac:dyDescent="0.25">
      <c r="A753" s="144"/>
      <c r="B753" s="64" t="s">
        <v>167</v>
      </c>
      <c r="C753" s="1">
        <f>95*8</f>
        <v>760</v>
      </c>
      <c r="D753" s="62">
        <f t="shared" si="533"/>
        <v>0</v>
      </c>
      <c r="E753" s="1">
        <v>0</v>
      </c>
      <c r="F753" s="2">
        <f t="shared" si="534"/>
        <v>0</v>
      </c>
      <c r="G753" s="1">
        <v>0</v>
      </c>
      <c r="H753" s="2">
        <f t="shared" si="535"/>
        <v>0.78947368421052633</v>
      </c>
      <c r="I753" s="1">
        <v>6</v>
      </c>
      <c r="J753" s="2">
        <f t="shared" si="530"/>
        <v>0.23684210526315788</v>
      </c>
      <c r="K753" s="1">
        <f>+E753+G753+I753</f>
        <v>6</v>
      </c>
      <c r="L753" s="3">
        <f t="shared" si="531"/>
        <v>0.78947368421052633</v>
      </c>
      <c r="M753" s="9">
        <f t="shared" si="536"/>
        <v>7894.7368421052633</v>
      </c>
      <c r="N753" s="25">
        <f t="shared" si="532"/>
        <v>3.9137458037352211</v>
      </c>
      <c r="O753" s="72"/>
    </row>
    <row r="754" spans="1:15" x14ac:dyDescent="0.25">
      <c r="A754" s="144"/>
      <c r="B754" s="64" t="s">
        <v>532</v>
      </c>
      <c r="C754" s="1">
        <f>12*8</f>
        <v>96</v>
      </c>
      <c r="D754" s="62">
        <f t="shared" si="533"/>
        <v>0</v>
      </c>
      <c r="E754" s="1">
        <v>0</v>
      </c>
      <c r="F754" s="2">
        <f t="shared" si="534"/>
        <v>0</v>
      </c>
      <c r="G754" s="1">
        <v>0</v>
      </c>
      <c r="H754" s="2">
        <f t="shared" si="535"/>
        <v>1.0416666666666665</v>
      </c>
      <c r="I754" s="1">
        <v>1</v>
      </c>
      <c r="J754" s="2">
        <f t="shared" ref="J754:J782" si="537">(1*D754)+(0.65*F754)+(0.3*H754)</f>
        <v>0.31249999999999994</v>
      </c>
      <c r="K754" s="1">
        <f>+E754+G754+I754</f>
        <v>1</v>
      </c>
      <c r="L754" s="3">
        <f t="shared" ref="L754:L782" si="538">K754/C754*100</f>
        <v>1.0416666666666665</v>
      </c>
      <c r="M754" s="9">
        <f t="shared" si="536"/>
        <v>10416.666666666666</v>
      </c>
      <c r="N754" s="25">
        <f t="shared" si="532"/>
        <v>3.8109913382574203</v>
      </c>
      <c r="O754" s="72"/>
    </row>
    <row r="755" spans="1:15" ht="15.75" thickBot="1" x14ac:dyDescent="0.3">
      <c r="A755" s="145"/>
      <c r="B755" s="65" t="s">
        <v>18</v>
      </c>
      <c r="C755" s="10">
        <f>SUM(C752:C754)</f>
        <v>1208</v>
      </c>
      <c r="D755" s="11">
        <f t="shared" si="533"/>
        <v>0</v>
      </c>
      <c r="E755" s="10">
        <f>SUM(E752:E754)</f>
        <v>0</v>
      </c>
      <c r="F755" s="11">
        <f t="shared" si="534"/>
        <v>0</v>
      </c>
      <c r="G755" s="10">
        <f>SUM(G752:G754)</f>
        <v>0</v>
      </c>
      <c r="H755" s="73">
        <f t="shared" si="535"/>
        <v>0.91059602649006621</v>
      </c>
      <c r="I755" s="10">
        <f>SUM(I752:I754)</f>
        <v>11</v>
      </c>
      <c r="J755" s="11">
        <f t="shared" si="537"/>
        <v>0.27317880794701987</v>
      </c>
      <c r="K755" s="10">
        <f>SUM(K752:K754)</f>
        <v>11</v>
      </c>
      <c r="L755" s="12">
        <f t="shared" si="538"/>
        <v>0.91059602649006621</v>
      </c>
      <c r="M755" s="15">
        <f t="shared" si="536"/>
        <v>9105.9602649006629</v>
      </c>
      <c r="N755" s="13">
        <f t="shared" ref="N755:N782" si="539">(NORMSINV(1-M755/1000000))+1.5</f>
        <v>3.8612810922200449</v>
      </c>
      <c r="O755" s="14"/>
    </row>
    <row r="756" spans="1:15" x14ac:dyDescent="0.25">
      <c r="A756" s="144" t="s">
        <v>535</v>
      </c>
      <c r="B756" s="64" t="s">
        <v>534</v>
      </c>
      <c r="C756" s="1">
        <f>100*8</f>
        <v>800</v>
      </c>
      <c r="D756" s="62">
        <f t="shared" si="533"/>
        <v>0</v>
      </c>
      <c r="E756" s="1">
        <v>0</v>
      </c>
      <c r="F756" s="2">
        <f t="shared" si="534"/>
        <v>0</v>
      </c>
      <c r="G756" s="1">
        <v>0</v>
      </c>
      <c r="H756" s="2">
        <f t="shared" si="535"/>
        <v>0.625</v>
      </c>
      <c r="I756" s="1">
        <v>5</v>
      </c>
      <c r="J756" s="2">
        <f t="shared" si="537"/>
        <v>0.1875</v>
      </c>
      <c r="K756" s="1">
        <f>+E756+G756+I756</f>
        <v>5</v>
      </c>
      <c r="L756" s="3">
        <f t="shared" si="538"/>
        <v>0.625</v>
      </c>
      <c r="M756" s="9">
        <f t="shared" si="536"/>
        <v>6250</v>
      </c>
      <c r="N756" s="25">
        <f t="shared" si="539"/>
        <v>3.9977054744123737</v>
      </c>
      <c r="O756" s="72"/>
    </row>
    <row r="757" spans="1:15" x14ac:dyDescent="0.25">
      <c r="A757" s="144"/>
      <c r="B757" s="64" t="s">
        <v>167</v>
      </c>
      <c r="C757" s="1">
        <f>54*8</f>
        <v>432</v>
      </c>
      <c r="D757" s="62">
        <f t="shared" si="533"/>
        <v>0</v>
      </c>
      <c r="E757" s="1">
        <v>0</v>
      </c>
      <c r="F757" s="2">
        <f t="shared" si="534"/>
        <v>0</v>
      </c>
      <c r="G757" s="1">
        <v>0</v>
      </c>
      <c r="H757" s="2">
        <f t="shared" si="535"/>
        <v>1.3888888888888888</v>
      </c>
      <c r="I757" s="1">
        <v>6</v>
      </c>
      <c r="J757" s="2">
        <f t="shared" si="537"/>
        <v>0.41666666666666663</v>
      </c>
      <c r="K757" s="1">
        <f>+E757+G757+I757</f>
        <v>6</v>
      </c>
      <c r="L757" s="3">
        <f t="shared" si="538"/>
        <v>1.3888888888888888</v>
      </c>
      <c r="M757" s="9">
        <f t="shared" si="536"/>
        <v>13888.888888888889</v>
      </c>
      <c r="N757" s="25">
        <f t="shared" si="539"/>
        <v>3.7004105812100336</v>
      </c>
      <c r="O757" s="72"/>
    </row>
    <row r="758" spans="1:15" x14ac:dyDescent="0.25">
      <c r="A758" s="144"/>
      <c r="B758" s="64" t="s">
        <v>537</v>
      </c>
      <c r="C758" s="1">
        <f>21*8</f>
        <v>168</v>
      </c>
      <c r="D758" s="62">
        <f t="shared" si="533"/>
        <v>0</v>
      </c>
      <c r="E758" s="1">
        <v>0</v>
      </c>
      <c r="F758" s="2">
        <f t="shared" si="534"/>
        <v>0</v>
      </c>
      <c r="G758" s="1">
        <v>0</v>
      </c>
      <c r="H758" s="2">
        <f t="shared" si="535"/>
        <v>1.1904761904761905</v>
      </c>
      <c r="I758" s="1">
        <v>2</v>
      </c>
      <c r="J758" s="2">
        <f t="shared" si="537"/>
        <v>0.35714285714285715</v>
      </c>
      <c r="K758" s="1">
        <f>+E758+G758+I758</f>
        <v>2</v>
      </c>
      <c r="L758" s="3">
        <f t="shared" si="538"/>
        <v>1.1904761904761905</v>
      </c>
      <c r="M758" s="9">
        <f t="shared" si="536"/>
        <v>11904.761904761905</v>
      </c>
      <c r="N758" s="25">
        <f t="shared" si="539"/>
        <v>3.7601889913293762</v>
      </c>
      <c r="O758" s="72"/>
    </row>
    <row r="759" spans="1:15" ht="15.75" thickBot="1" x14ac:dyDescent="0.3">
      <c r="A759" s="145"/>
      <c r="B759" s="65" t="s">
        <v>18</v>
      </c>
      <c r="C759" s="10">
        <f>SUM(C756:C758)</f>
        <v>1400</v>
      </c>
      <c r="D759" s="11">
        <f t="shared" ref="D759:D782" si="540">E759/C759*100</f>
        <v>0</v>
      </c>
      <c r="E759" s="10">
        <f>SUM(E756:E758)</f>
        <v>0</v>
      </c>
      <c r="F759" s="11">
        <f t="shared" ref="F759:F782" si="541">+G759/C759*100</f>
        <v>0</v>
      </c>
      <c r="G759" s="10">
        <f>SUM(G756:G758)</f>
        <v>0</v>
      </c>
      <c r="H759" s="73">
        <f t="shared" ref="H759:H782" si="542">+I759/C759*100</f>
        <v>0.9285714285714286</v>
      </c>
      <c r="I759" s="10">
        <f>SUM(I756:I758)</f>
        <v>13</v>
      </c>
      <c r="J759" s="11">
        <f t="shared" si="537"/>
        <v>0.27857142857142858</v>
      </c>
      <c r="K759" s="10">
        <f>SUM(K756:K758)</f>
        <v>13</v>
      </c>
      <c r="L759" s="12">
        <f t="shared" si="538"/>
        <v>0.9285714285714286</v>
      </c>
      <c r="M759" s="15">
        <f t="shared" ref="M759:M782" si="543">L759*10000</f>
        <v>9285.7142857142862</v>
      </c>
      <c r="N759" s="13">
        <f t="shared" si="539"/>
        <v>3.8540236679071316</v>
      </c>
      <c r="O759" s="14"/>
    </row>
    <row r="760" spans="1:15" x14ac:dyDescent="0.25">
      <c r="A760" s="144" t="s">
        <v>536</v>
      </c>
      <c r="B760" s="64" t="s">
        <v>154</v>
      </c>
      <c r="C760" s="1">
        <f>48*8</f>
        <v>384</v>
      </c>
      <c r="D760" s="62">
        <f t="shared" si="540"/>
        <v>0</v>
      </c>
      <c r="E760" s="1">
        <v>0</v>
      </c>
      <c r="F760" s="2">
        <f t="shared" si="541"/>
        <v>0</v>
      </c>
      <c r="G760" s="1">
        <v>0</v>
      </c>
      <c r="H760" s="2">
        <f t="shared" si="542"/>
        <v>1.3020833333333335</v>
      </c>
      <c r="I760" s="1">
        <v>5</v>
      </c>
      <c r="J760" s="2">
        <f t="shared" si="537"/>
        <v>0.39062500000000006</v>
      </c>
      <c r="K760" s="1">
        <f>+E760+G760+I760</f>
        <v>5</v>
      </c>
      <c r="L760" s="3">
        <f t="shared" si="538"/>
        <v>1.3020833333333335</v>
      </c>
      <c r="M760" s="9">
        <f t="shared" si="543"/>
        <v>13020.833333333334</v>
      </c>
      <c r="N760" s="25">
        <f t="shared" si="539"/>
        <v>3.7255898502637632</v>
      </c>
      <c r="O760" s="72"/>
    </row>
    <row r="761" spans="1:15" x14ac:dyDescent="0.25">
      <c r="A761" s="144"/>
      <c r="B761" s="64" t="s">
        <v>537</v>
      </c>
      <c r="C761" s="1">
        <f>129*8</f>
        <v>1032</v>
      </c>
      <c r="D761" s="62">
        <f t="shared" si="540"/>
        <v>0</v>
      </c>
      <c r="E761" s="1">
        <v>0</v>
      </c>
      <c r="F761" s="2">
        <f t="shared" si="541"/>
        <v>0</v>
      </c>
      <c r="G761" s="1">
        <v>0</v>
      </c>
      <c r="H761" s="2">
        <f t="shared" si="542"/>
        <v>0.67829457364341084</v>
      </c>
      <c r="I761" s="1">
        <v>7</v>
      </c>
      <c r="J761" s="2">
        <f t="shared" si="537"/>
        <v>0.20348837209302326</v>
      </c>
      <c r="K761" s="1">
        <f>+E761+G761+I761</f>
        <v>7</v>
      </c>
      <c r="L761" s="3">
        <f t="shared" si="538"/>
        <v>0.67829457364341084</v>
      </c>
      <c r="M761" s="9">
        <f t="shared" si="543"/>
        <v>6782.9457364341088</v>
      </c>
      <c r="N761" s="25">
        <f t="shared" si="539"/>
        <v>3.9685573432377108</v>
      </c>
      <c r="O761" s="72"/>
    </row>
    <row r="762" spans="1:15" ht="15.75" thickBot="1" x14ac:dyDescent="0.3">
      <c r="A762" s="145"/>
      <c r="B762" s="65" t="s">
        <v>18</v>
      </c>
      <c r="C762" s="10">
        <f>SUM(C760:C761)</f>
        <v>1416</v>
      </c>
      <c r="D762" s="11">
        <f t="shared" si="540"/>
        <v>0</v>
      </c>
      <c r="E762" s="10">
        <f>SUM(E760:E761)</f>
        <v>0</v>
      </c>
      <c r="F762" s="11">
        <f t="shared" si="541"/>
        <v>0</v>
      </c>
      <c r="G762" s="10">
        <f>SUM(G760:G761)</f>
        <v>0</v>
      </c>
      <c r="H762" s="73">
        <f t="shared" si="542"/>
        <v>0.84745762711864403</v>
      </c>
      <c r="I762" s="10">
        <f>SUM(I760:I761)</f>
        <v>12</v>
      </c>
      <c r="J762" s="11">
        <f t="shared" si="537"/>
        <v>0.25423728813559321</v>
      </c>
      <c r="K762" s="10">
        <f>SUM(K760:K761)</f>
        <v>12</v>
      </c>
      <c r="L762" s="12">
        <f t="shared" si="538"/>
        <v>0.84745762711864403</v>
      </c>
      <c r="M762" s="15">
        <f t="shared" si="543"/>
        <v>8474.5762711864409</v>
      </c>
      <c r="N762" s="13">
        <f t="shared" si="539"/>
        <v>3.887808897712357</v>
      </c>
      <c r="O762" s="14"/>
    </row>
    <row r="763" spans="1:15" x14ac:dyDescent="0.25">
      <c r="A763" s="144" t="s">
        <v>538</v>
      </c>
      <c r="B763" s="64" t="s">
        <v>137</v>
      </c>
      <c r="C763" s="1">
        <f>44*8</f>
        <v>352</v>
      </c>
      <c r="D763" s="62">
        <f t="shared" si="540"/>
        <v>0</v>
      </c>
      <c r="E763" s="1">
        <v>0</v>
      </c>
      <c r="F763" s="2">
        <f t="shared" si="541"/>
        <v>0</v>
      </c>
      <c r="G763" s="1">
        <v>0</v>
      </c>
      <c r="H763" s="2">
        <f t="shared" si="542"/>
        <v>0.85227272727272718</v>
      </c>
      <c r="I763" s="1">
        <v>3</v>
      </c>
      <c r="J763" s="2">
        <f t="shared" si="537"/>
        <v>0.25568181818181812</v>
      </c>
      <c r="K763" s="1">
        <f>+E763+G763+I763</f>
        <v>3</v>
      </c>
      <c r="L763" s="3">
        <f t="shared" si="538"/>
        <v>0.85227272727272718</v>
      </c>
      <c r="M763" s="9">
        <f t="shared" si="543"/>
        <v>8522.7272727272721</v>
      </c>
      <c r="N763" s="25">
        <f t="shared" si="539"/>
        <v>3.8857258052744474</v>
      </c>
      <c r="O763" s="72"/>
    </row>
    <row r="764" spans="1:15" x14ac:dyDescent="0.25">
      <c r="A764" s="144"/>
      <c r="B764" s="64" t="s">
        <v>539</v>
      </c>
      <c r="C764" s="1">
        <f>53*8</f>
        <v>424</v>
      </c>
      <c r="D764" s="62">
        <f t="shared" si="540"/>
        <v>0</v>
      </c>
      <c r="E764" s="1">
        <v>0</v>
      </c>
      <c r="F764" s="2">
        <f t="shared" si="541"/>
        <v>0</v>
      </c>
      <c r="G764" s="1">
        <v>0</v>
      </c>
      <c r="H764" s="2">
        <f t="shared" si="542"/>
        <v>0</v>
      </c>
      <c r="I764" s="1">
        <v>0</v>
      </c>
      <c r="J764" s="2">
        <f t="shared" si="537"/>
        <v>0</v>
      </c>
      <c r="K764" s="1">
        <f>+E764+G764+I764</f>
        <v>0</v>
      </c>
      <c r="L764" s="3">
        <f t="shared" si="538"/>
        <v>0</v>
      </c>
      <c r="M764" s="9">
        <f t="shared" si="543"/>
        <v>0</v>
      </c>
      <c r="N764" s="25" t="e">
        <f t="shared" si="539"/>
        <v>#NUM!</v>
      </c>
      <c r="O764" s="72"/>
    </row>
    <row r="765" spans="1:15" x14ac:dyDescent="0.25">
      <c r="A765" s="144"/>
      <c r="B765" s="64" t="s">
        <v>537</v>
      </c>
      <c r="C765" s="1">
        <f>16*8</f>
        <v>128</v>
      </c>
      <c r="D765" s="62">
        <f t="shared" si="540"/>
        <v>0</v>
      </c>
      <c r="E765" s="1">
        <v>0</v>
      </c>
      <c r="F765" s="2">
        <f t="shared" si="541"/>
        <v>0</v>
      </c>
      <c r="G765" s="1">
        <v>0</v>
      </c>
      <c r="H765" s="2">
        <f t="shared" si="542"/>
        <v>1.5625</v>
      </c>
      <c r="I765" s="1">
        <v>2</v>
      </c>
      <c r="J765" s="2">
        <f t="shared" si="537"/>
        <v>0.46875</v>
      </c>
      <c r="K765" s="1">
        <f>+E765+G765+I765</f>
        <v>2</v>
      </c>
      <c r="L765" s="3">
        <f t="shared" si="538"/>
        <v>1.5625</v>
      </c>
      <c r="M765" s="9">
        <f t="shared" si="543"/>
        <v>15625</v>
      </c>
      <c r="N765" s="25">
        <f t="shared" si="539"/>
        <v>3.6538746940614555</v>
      </c>
      <c r="O765" s="72"/>
    </row>
    <row r="766" spans="1:15" ht="15.75" thickBot="1" x14ac:dyDescent="0.3">
      <c r="A766" s="145"/>
      <c r="B766" s="65" t="s">
        <v>18</v>
      </c>
      <c r="C766" s="10">
        <f>SUM(C763:C765)</f>
        <v>904</v>
      </c>
      <c r="D766" s="11">
        <f t="shared" si="540"/>
        <v>0</v>
      </c>
      <c r="E766" s="10">
        <f>SUM(E763:E765)</f>
        <v>0</v>
      </c>
      <c r="F766" s="11">
        <f t="shared" si="541"/>
        <v>0</v>
      </c>
      <c r="G766" s="10">
        <f>SUM(G763:G765)</f>
        <v>0</v>
      </c>
      <c r="H766" s="73">
        <f t="shared" si="542"/>
        <v>0.55309734513274333</v>
      </c>
      <c r="I766" s="10">
        <f>SUM(I763:I765)</f>
        <v>5</v>
      </c>
      <c r="J766" s="11">
        <f t="shared" si="537"/>
        <v>0.16592920353982299</v>
      </c>
      <c r="K766" s="10">
        <f>SUM(K763:K765)</f>
        <v>5</v>
      </c>
      <c r="L766" s="12">
        <f t="shared" si="538"/>
        <v>0.55309734513274333</v>
      </c>
      <c r="M766" s="15">
        <f t="shared" si="543"/>
        <v>5530.9734513274334</v>
      </c>
      <c r="N766" s="13">
        <f t="shared" si="539"/>
        <v>4.040735814784032</v>
      </c>
      <c r="O766" s="14"/>
    </row>
    <row r="767" spans="1:15" x14ac:dyDescent="0.25">
      <c r="A767" s="144" t="s">
        <v>541</v>
      </c>
      <c r="B767" s="64" t="s">
        <v>542</v>
      </c>
      <c r="C767" s="1">
        <f>158*8</f>
        <v>1264</v>
      </c>
      <c r="D767" s="62">
        <f t="shared" si="540"/>
        <v>0</v>
      </c>
      <c r="E767" s="1">
        <v>0</v>
      </c>
      <c r="F767" s="2">
        <f t="shared" si="541"/>
        <v>0</v>
      </c>
      <c r="G767" s="1">
        <v>0</v>
      </c>
      <c r="H767" s="2">
        <f t="shared" si="542"/>
        <v>0.949367088607595</v>
      </c>
      <c r="I767" s="1">
        <v>12</v>
      </c>
      <c r="J767" s="2">
        <f t="shared" si="537"/>
        <v>0.2848101265822785</v>
      </c>
      <c r="K767" s="1">
        <f>+E767+G767+I767</f>
        <v>12</v>
      </c>
      <c r="L767" s="3">
        <f t="shared" si="538"/>
        <v>0.949367088607595</v>
      </c>
      <c r="M767" s="9">
        <f t="shared" si="543"/>
        <v>9493.67088607595</v>
      </c>
      <c r="N767" s="25">
        <f t="shared" si="539"/>
        <v>3.845779397520801</v>
      </c>
      <c r="O767" s="72"/>
    </row>
    <row r="768" spans="1:15" x14ac:dyDescent="0.25">
      <c r="A768" s="144"/>
      <c r="B768" s="64" t="s">
        <v>537</v>
      </c>
      <c r="C768" s="1">
        <f>64*8</f>
        <v>512</v>
      </c>
      <c r="D768" s="62">
        <f t="shared" si="540"/>
        <v>0</v>
      </c>
      <c r="E768" s="1">
        <v>0</v>
      </c>
      <c r="F768" s="2">
        <f t="shared" si="541"/>
        <v>0</v>
      </c>
      <c r="G768" s="1">
        <v>0</v>
      </c>
      <c r="H768" s="2">
        <f t="shared" si="542"/>
        <v>0.9765625</v>
      </c>
      <c r="I768" s="1">
        <v>5</v>
      </c>
      <c r="J768" s="2">
        <f t="shared" si="537"/>
        <v>0.29296875</v>
      </c>
      <c r="K768" s="1">
        <f>+E768+G768+I768</f>
        <v>5</v>
      </c>
      <c r="L768" s="3">
        <f t="shared" si="538"/>
        <v>0.9765625</v>
      </c>
      <c r="M768" s="9">
        <f t="shared" si="543"/>
        <v>9765.625</v>
      </c>
      <c r="N768" s="25">
        <f t="shared" si="539"/>
        <v>3.8352330400688128</v>
      </c>
      <c r="O768" s="72"/>
    </row>
    <row r="769" spans="1:15" ht="15.75" thickBot="1" x14ac:dyDescent="0.3">
      <c r="A769" s="145"/>
      <c r="B769" s="65" t="s">
        <v>18</v>
      </c>
      <c r="C769" s="10">
        <f>SUM(C767:C768)</f>
        <v>1776</v>
      </c>
      <c r="D769" s="11">
        <f t="shared" si="540"/>
        <v>0</v>
      </c>
      <c r="E769" s="10">
        <f>SUM(E767:E768)</f>
        <v>0</v>
      </c>
      <c r="F769" s="11">
        <f t="shared" si="541"/>
        <v>0</v>
      </c>
      <c r="G769" s="10">
        <f>SUM(G767:G768)</f>
        <v>0</v>
      </c>
      <c r="H769" s="73">
        <f t="shared" si="542"/>
        <v>0.95720720720720709</v>
      </c>
      <c r="I769" s="10">
        <f>SUM(I767:I768)</f>
        <v>17</v>
      </c>
      <c r="J769" s="11">
        <f t="shared" si="537"/>
        <v>0.28716216216216212</v>
      </c>
      <c r="K769" s="10">
        <f>SUM(K767:K768)</f>
        <v>17</v>
      </c>
      <c r="L769" s="12">
        <f t="shared" si="538"/>
        <v>0.95720720720720709</v>
      </c>
      <c r="M769" s="15">
        <f t="shared" si="543"/>
        <v>9572.072072072071</v>
      </c>
      <c r="N769" s="13">
        <f t="shared" si="539"/>
        <v>3.8427121986421913</v>
      </c>
      <c r="O769" s="14"/>
    </row>
    <row r="770" spans="1:15" x14ac:dyDescent="0.25">
      <c r="A770" s="144" t="s">
        <v>543</v>
      </c>
      <c r="B770" s="64" t="s">
        <v>542</v>
      </c>
      <c r="C770" s="1">
        <f>19*8</f>
        <v>152</v>
      </c>
      <c r="D770" s="62">
        <f t="shared" si="540"/>
        <v>0</v>
      </c>
      <c r="E770" s="1">
        <v>0</v>
      </c>
      <c r="F770" s="2">
        <f t="shared" si="541"/>
        <v>0</v>
      </c>
      <c r="G770" s="1">
        <v>0</v>
      </c>
      <c r="H770" s="2">
        <f t="shared" si="542"/>
        <v>0.6578947368421052</v>
      </c>
      <c r="I770" s="1">
        <v>1</v>
      </c>
      <c r="J770" s="2">
        <f t="shared" si="537"/>
        <v>0.19736842105263155</v>
      </c>
      <c r="K770" s="1">
        <f>+E770+G770+I770</f>
        <v>1</v>
      </c>
      <c r="L770" s="3">
        <f t="shared" si="538"/>
        <v>0.6578947368421052</v>
      </c>
      <c r="M770" s="9">
        <f t="shared" si="543"/>
        <v>6578.9473684210516</v>
      </c>
      <c r="N770" s="25">
        <f t="shared" si="539"/>
        <v>3.9794668853016666</v>
      </c>
      <c r="O770" s="72"/>
    </row>
    <row r="771" spans="1:15" x14ac:dyDescent="0.25">
      <c r="A771" s="144"/>
      <c r="B771" s="64" t="s">
        <v>544</v>
      </c>
      <c r="C771" s="1">
        <f>61*8</f>
        <v>488</v>
      </c>
      <c r="D771" s="62">
        <f t="shared" si="540"/>
        <v>0</v>
      </c>
      <c r="E771" s="1">
        <v>0</v>
      </c>
      <c r="F771" s="2">
        <f t="shared" si="541"/>
        <v>0</v>
      </c>
      <c r="G771" s="1">
        <v>0</v>
      </c>
      <c r="H771" s="2">
        <f t="shared" si="542"/>
        <v>0.81967213114754101</v>
      </c>
      <c r="I771" s="1">
        <v>4</v>
      </c>
      <c r="J771" s="2">
        <f t="shared" si="537"/>
        <v>0.24590163934426229</v>
      </c>
      <c r="K771" s="1">
        <f>+E771+G771+I771</f>
        <v>4</v>
      </c>
      <c r="L771" s="3">
        <f t="shared" si="538"/>
        <v>0.81967213114754101</v>
      </c>
      <c r="M771" s="9">
        <f t="shared" si="543"/>
        <v>8196.7213114754104</v>
      </c>
      <c r="N771" s="25">
        <f t="shared" si="539"/>
        <v>3.9000363771273889</v>
      </c>
      <c r="O771" s="72"/>
    </row>
    <row r="772" spans="1:15" ht="15.75" thickBot="1" x14ac:dyDescent="0.3">
      <c r="A772" s="145"/>
      <c r="B772" s="65" t="s">
        <v>18</v>
      </c>
      <c r="C772" s="10">
        <f>SUM(C770:C771)</f>
        <v>640</v>
      </c>
      <c r="D772" s="11">
        <f t="shared" si="540"/>
        <v>0</v>
      </c>
      <c r="E772" s="10">
        <f>SUM(E770:E771)</f>
        <v>0</v>
      </c>
      <c r="F772" s="11">
        <f t="shared" si="541"/>
        <v>0</v>
      </c>
      <c r="G772" s="10">
        <f>SUM(G770:G771)</f>
        <v>0</v>
      </c>
      <c r="H772" s="73">
        <f t="shared" si="542"/>
        <v>0.78125</v>
      </c>
      <c r="I772" s="10">
        <f>SUM(I770:I771)</f>
        <v>5</v>
      </c>
      <c r="J772" s="11">
        <f t="shared" si="537"/>
        <v>0.234375</v>
      </c>
      <c r="K772" s="10">
        <f>SUM(K770:K771)</f>
        <v>5</v>
      </c>
      <c r="L772" s="12">
        <f t="shared" si="538"/>
        <v>0.78125</v>
      </c>
      <c r="M772" s="15">
        <f t="shared" si="543"/>
        <v>7812.5</v>
      </c>
      <c r="N772" s="13">
        <f t="shared" si="539"/>
        <v>3.9175590162365048</v>
      </c>
      <c r="O772" s="14"/>
    </row>
    <row r="773" spans="1:15" x14ac:dyDescent="0.25">
      <c r="A773" s="144" t="s">
        <v>546</v>
      </c>
      <c r="B773" s="64" t="s">
        <v>547</v>
      </c>
      <c r="C773" s="1">
        <f>57*8</f>
        <v>456</v>
      </c>
      <c r="D773" s="62">
        <f t="shared" si="540"/>
        <v>0</v>
      </c>
      <c r="E773" s="1">
        <v>0</v>
      </c>
      <c r="F773" s="2">
        <f t="shared" si="541"/>
        <v>0</v>
      </c>
      <c r="G773" s="1">
        <v>0</v>
      </c>
      <c r="H773" s="2">
        <f t="shared" si="542"/>
        <v>0.8771929824561403</v>
      </c>
      <c r="I773" s="1">
        <v>4</v>
      </c>
      <c r="J773" s="2">
        <f t="shared" si="537"/>
        <v>0.26315789473684209</v>
      </c>
      <c r="K773" s="1">
        <f>+E773+G773+I773</f>
        <v>4</v>
      </c>
      <c r="L773" s="3">
        <f t="shared" si="538"/>
        <v>0.8771929824561403</v>
      </c>
      <c r="M773" s="9">
        <f t="shared" si="543"/>
        <v>8771.9298245614027</v>
      </c>
      <c r="N773" s="25">
        <f t="shared" si="539"/>
        <v>3.8751070841947692</v>
      </c>
      <c r="O773" s="72"/>
    </row>
    <row r="774" spans="1:15" ht="15.75" thickBot="1" x14ac:dyDescent="0.3">
      <c r="A774" s="145"/>
      <c r="B774" s="65" t="s">
        <v>18</v>
      </c>
      <c r="C774" s="10">
        <f>SUM(C773:C773)</f>
        <v>456</v>
      </c>
      <c r="D774" s="11">
        <f t="shared" si="540"/>
        <v>0</v>
      </c>
      <c r="E774" s="10">
        <f>SUM(E773:E773)</f>
        <v>0</v>
      </c>
      <c r="F774" s="11">
        <f t="shared" si="541"/>
        <v>0</v>
      </c>
      <c r="G774" s="10">
        <f>SUM(G773:G773)</f>
        <v>0</v>
      </c>
      <c r="H774" s="73">
        <f t="shared" si="542"/>
        <v>0.8771929824561403</v>
      </c>
      <c r="I774" s="10">
        <f>SUM(I773:I773)</f>
        <v>4</v>
      </c>
      <c r="J774" s="11">
        <f t="shared" si="537"/>
        <v>0.26315789473684209</v>
      </c>
      <c r="K774" s="10">
        <f>SUM(K773:K773)</f>
        <v>4</v>
      </c>
      <c r="L774" s="12">
        <f t="shared" si="538"/>
        <v>0.8771929824561403</v>
      </c>
      <c r="M774" s="15">
        <f t="shared" si="543"/>
        <v>8771.9298245614027</v>
      </c>
      <c r="N774" s="13">
        <f t="shared" si="539"/>
        <v>3.8751070841947692</v>
      </c>
      <c r="O774" s="14"/>
    </row>
    <row r="775" spans="1:15" x14ac:dyDescent="0.25">
      <c r="A775" s="144" t="s">
        <v>548</v>
      </c>
      <c r="B775" s="64" t="s">
        <v>542</v>
      </c>
      <c r="C775" s="1">
        <f>100*8</f>
        <v>800</v>
      </c>
      <c r="D775" s="62">
        <f t="shared" si="540"/>
        <v>0</v>
      </c>
      <c r="E775" s="1">
        <v>0</v>
      </c>
      <c r="F775" s="2">
        <f t="shared" si="541"/>
        <v>0</v>
      </c>
      <c r="G775" s="1">
        <v>0</v>
      </c>
      <c r="H775" s="2">
        <f t="shared" si="542"/>
        <v>1.25</v>
      </c>
      <c r="I775" s="1">
        <v>10</v>
      </c>
      <c r="J775" s="2">
        <f t="shared" si="537"/>
        <v>0.375</v>
      </c>
      <c r="K775" s="1">
        <f>+E775+G775+I775</f>
        <v>10</v>
      </c>
      <c r="L775" s="3">
        <f t="shared" si="538"/>
        <v>1.25</v>
      </c>
      <c r="M775" s="9">
        <f t="shared" si="543"/>
        <v>12500</v>
      </c>
      <c r="N775" s="25">
        <f t="shared" si="539"/>
        <v>3.7414027276049464</v>
      </c>
      <c r="O775" s="72"/>
    </row>
    <row r="776" spans="1:15" ht="15.75" thickBot="1" x14ac:dyDescent="0.3">
      <c r="A776" s="145"/>
      <c r="B776" s="65" t="s">
        <v>18</v>
      </c>
      <c r="C776" s="10">
        <f>SUM(C775:C775)</f>
        <v>800</v>
      </c>
      <c r="D776" s="11">
        <f t="shared" si="540"/>
        <v>0</v>
      </c>
      <c r="E776" s="10">
        <f>SUM(E775:E775)</f>
        <v>0</v>
      </c>
      <c r="F776" s="11">
        <f t="shared" si="541"/>
        <v>0</v>
      </c>
      <c r="G776" s="10">
        <f>SUM(G775:G775)</f>
        <v>0</v>
      </c>
      <c r="H776" s="73">
        <f t="shared" si="542"/>
        <v>1.25</v>
      </c>
      <c r="I776" s="10">
        <f>SUM(I775:I775)</f>
        <v>10</v>
      </c>
      <c r="J776" s="11">
        <f t="shared" si="537"/>
        <v>0.375</v>
      </c>
      <c r="K776" s="10">
        <f>SUM(K775:K775)</f>
        <v>10</v>
      </c>
      <c r="L776" s="12">
        <f t="shared" si="538"/>
        <v>1.25</v>
      </c>
      <c r="M776" s="15">
        <f t="shared" si="543"/>
        <v>12500</v>
      </c>
      <c r="N776" s="13">
        <f t="shared" si="539"/>
        <v>3.7414027276049464</v>
      </c>
      <c r="O776" s="14"/>
    </row>
    <row r="777" spans="1:15" x14ac:dyDescent="0.25">
      <c r="A777" s="144" t="s">
        <v>549</v>
      </c>
      <c r="B777" s="64" t="s">
        <v>553</v>
      </c>
      <c r="C777" s="1">
        <f>38*8</f>
        <v>304</v>
      </c>
      <c r="D777" s="62">
        <f t="shared" si="540"/>
        <v>0</v>
      </c>
      <c r="E777" s="1">
        <v>0</v>
      </c>
      <c r="F777" s="2">
        <f t="shared" si="541"/>
        <v>0</v>
      </c>
      <c r="G777" s="1">
        <v>0</v>
      </c>
      <c r="H777" s="2">
        <f t="shared" si="542"/>
        <v>1.3157894736842104</v>
      </c>
      <c r="I777" s="1">
        <v>4</v>
      </c>
      <c r="J777" s="2">
        <f t="shared" si="537"/>
        <v>0.39473684210526311</v>
      </c>
      <c r="K777" s="1">
        <f>+E777+G777+I777</f>
        <v>4</v>
      </c>
      <c r="L777" s="3">
        <f t="shared" si="538"/>
        <v>1.3157894736842104</v>
      </c>
      <c r="M777" s="9">
        <f t="shared" si="543"/>
        <v>13157.894736842103</v>
      </c>
      <c r="N777" s="25">
        <f t="shared" si="539"/>
        <v>3.7215195883378365</v>
      </c>
      <c r="O777" s="72"/>
    </row>
    <row r="778" spans="1:15" x14ac:dyDescent="0.25">
      <c r="A778" s="144"/>
      <c r="B778" s="64" t="s">
        <v>551</v>
      </c>
      <c r="C778" s="1">
        <f>60*8</f>
        <v>480</v>
      </c>
      <c r="D778" s="62">
        <f t="shared" si="540"/>
        <v>0</v>
      </c>
      <c r="E778" s="1">
        <v>0</v>
      </c>
      <c r="F778" s="2">
        <f t="shared" si="541"/>
        <v>0</v>
      </c>
      <c r="G778" s="1">
        <v>0</v>
      </c>
      <c r="H778" s="2">
        <f t="shared" si="542"/>
        <v>1.0416666666666665</v>
      </c>
      <c r="I778" s="1">
        <v>5</v>
      </c>
      <c r="J778" s="2">
        <f t="shared" si="537"/>
        <v>0.31249999999999994</v>
      </c>
      <c r="K778" s="1">
        <f>+E778+G778+I778</f>
        <v>5</v>
      </c>
      <c r="L778" s="3">
        <f t="shared" si="538"/>
        <v>1.0416666666666665</v>
      </c>
      <c r="M778" s="9">
        <f t="shared" si="543"/>
        <v>10416.666666666666</v>
      </c>
      <c r="N778" s="25">
        <f t="shared" si="539"/>
        <v>3.8109913382574203</v>
      </c>
      <c r="O778" s="72"/>
    </row>
    <row r="779" spans="1:15" ht="15.75" thickBot="1" x14ac:dyDescent="0.3">
      <c r="A779" s="145"/>
      <c r="B779" s="65" t="s">
        <v>18</v>
      </c>
      <c r="C779" s="10">
        <f>SUM(C777:C778)</f>
        <v>784</v>
      </c>
      <c r="D779" s="11">
        <f t="shared" si="540"/>
        <v>0</v>
      </c>
      <c r="E779" s="10">
        <f>SUM(E777:E778)</f>
        <v>0</v>
      </c>
      <c r="F779" s="11">
        <f t="shared" si="541"/>
        <v>0</v>
      </c>
      <c r="G779" s="10">
        <f>SUM(G777:G778)</f>
        <v>0</v>
      </c>
      <c r="H779" s="73">
        <f t="shared" si="542"/>
        <v>1.1479591836734695</v>
      </c>
      <c r="I779" s="10">
        <f>SUM(I777:I778)</f>
        <v>9</v>
      </c>
      <c r="J779" s="11">
        <f t="shared" si="537"/>
        <v>0.34438775510204084</v>
      </c>
      <c r="K779" s="10">
        <f>SUM(K777:K778)</f>
        <v>9</v>
      </c>
      <c r="L779" s="12">
        <f t="shared" si="538"/>
        <v>1.1479591836734695</v>
      </c>
      <c r="M779" s="15">
        <f t="shared" si="543"/>
        <v>11479.591836734695</v>
      </c>
      <c r="N779" s="13">
        <f t="shared" si="539"/>
        <v>3.7741131596554611</v>
      </c>
      <c r="O779" s="14"/>
    </row>
    <row r="780" spans="1:15" x14ac:dyDescent="0.25">
      <c r="A780" s="144" t="s">
        <v>550</v>
      </c>
      <c r="B780" s="64" t="s">
        <v>551</v>
      </c>
      <c r="C780" s="1">
        <f>84*8</f>
        <v>672</v>
      </c>
      <c r="D780" s="62">
        <f t="shared" si="540"/>
        <v>0</v>
      </c>
      <c r="E780" s="1">
        <v>0</v>
      </c>
      <c r="F780" s="2">
        <f t="shared" si="541"/>
        <v>0</v>
      </c>
      <c r="G780" s="1">
        <v>0</v>
      </c>
      <c r="H780" s="2">
        <f t="shared" si="542"/>
        <v>0.4464285714285714</v>
      </c>
      <c r="I780" s="1">
        <v>3</v>
      </c>
      <c r="J780" s="2">
        <f t="shared" si="537"/>
        <v>0.13392857142857142</v>
      </c>
      <c r="K780" s="1">
        <f>+E780+G780+I780</f>
        <v>3</v>
      </c>
      <c r="L780" s="3">
        <f t="shared" si="538"/>
        <v>0.4464285714285714</v>
      </c>
      <c r="M780" s="9">
        <f t="shared" si="543"/>
        <v>4464.2857142857138</v>
      </c>
      <c r="N780" s="25">
        <f t="shared" si="539"/>
        <v>4.1147770556013414</v>
      </c>
      <c r="O780" s="72"/>
    </row>
    <row r="781" spans="1:15" x14ac:dyDescent="0.25">
      <c r="A781" s="144"/>
      <c r="B781" s="64" t="s">
        <v>495</v>
      </c>
      <c r="C781" s="1">
        <f>28*8</f>
        <v>224</v>
      </c>
      <c r="D781" s="62">
        <f t="shared" si="540"/>
        <v>0</v>
      </c>
      <c r="E781" s="1">
        <v>0</v>
      </c>
      <c r="F781" s="2">
        <f t="shared" si="541"/>
        <v>0</v>
      </c>
      <c r="G781" s="1">
        <v>0</v>
      </c>
      <c r="H781" s="2">
        <f t="shared" si="542"/>
        <v>1.3392857142857142</v>
      </c>
      <c r="I781" s="1">
        <v>3</v>
      </c>
      <c r="J781" s="2">
        <f t="shared" si="537"/>
        <v>0.40178571428571425</v>
      </c>
      <c r="K781" s="1">
        <f>+E781+G781+I781</f>
        <v>3</v>
      </c>
      <c r="L781" s="3">
        <f t="shared" si="538"/>
        <v>1.3392857142857142</v>
      </c>
      <c r="M781" s="9">
        <f t="shared" si="543"/>
        <v>13392.857142857141</v>
      </c>
      <c r="N781" s="25">
        <f t="shared" si="539"/>
        <v>3.7146264602144718</v>
      </c>
      <c r="O781" s="72"/>
    </row>
    <row r="782" spans="1:15" ht="15.75" thickBot="1" x14ac:dyDescent="0.3">
      <c r="A782" s="145"/>
      <c r="B782" s="65" t="s">
        <v>18</v>
      </c>
      <c r="C782" s="10">
        <f>SUM(C780:C781)</f>
        <v>896</v>
      </c>
      <c r="D782" s="11">
        <f t="shared" si="540"/>
        <v>0</v>
      </c>
      <c r="E782" s="10">
        <f>SUM(E780:E781)</f>
        <v>0</v>
      </c>
      <c r="F782" s="11">
        <f t="shared" si="541"/>
        <v>0</v>
      </c>
      <c r="G782" s="10">
        <f>SUM(G780:G781)</f>
        <v>0</v>
      </c>
      <c r="H782" s="73">
        <f t="shared" si="542"/>
        <v>0.6696428571428571</v>
      </c>
      <c r="I782" s="10">
        <f>SUM(I780:I781)</f>
        <v>6</v>
      </c>
      <c r="J782" s="11">
        <f t="shared" si="537"/>
        <v>0.20089285714285712</v>
      </c>
      <c r="K782" s="10">
        <f>SUM(K780:K781)</f>
        <v>6</v>
      </c>
      <c r="L782" s="12">
        <f t="shared" si="538"/>
        <v>0.6696428571428571</v>
      </c>
      <c r="M782" s="15">
        <f t="shared" si="543"/>
        <v>6696.4285714285706</v>
      </c>
      <c r="N782" s="13">
        <f t="shared" si="539"/>
        <v>3.9731482537843372</v>
      </c>
      <c r="O782" s="14"/>
    </row>
    <row r="783" spans="1:15" x14ac:dyDescent="0.25">
      <c r="A783" s="144" t="s">
        <v>554</v>
      </c>
      <c r="B783" s="64" t="s">
        <v>551</v>
      </c>
      <c r="C783" s="1">
        <f>94*8</f>
        <v>752</v>
      </c>
      <c r="D783" s="62">
        <f t="shared" ref="D783:D788" si="544">E783/C783*100</f>
        <v>0</v>
      </c>
      <c r="E783" s="1">
        <v>0</v>
      </c>
      <c r="F783" s="2">
        <f t="shared" ref="F783:F788" si="545">+G783/C783*100</f>
        <v>0</v>
      </c>
      <c r="G783" s="1">
        <v>0</v>
      </c>
      <c r="H783" s="2">
        <f t="shared" ref="H783:H788" si="546">+I783/C783*100</f>
        <v>0.7978723404255319</v>
      </c>
      <c r="I783" s="1">
        <v>6</v>
      </c>
      <c r="J783" s="2">
        <f t="shared" ref="J783:J788" si="547">(1*D783)+(0.65*F783)+(0.3*H783)</f>
        <v>0.23936170212765956</v>
      </c>
      <c r="K783" s="1">
        <f>+E783+G783+I783</f>
        <v>6</v>
      </c>
      <c r="L783" s="3">
        <f t="shared" ref="L783:L788" si="548">K783/C783*100</f>
        <v>0.7978723404255319</v>
      </c>
      <c r="M783" s="9">
        <f t="shared" ref="M783:M788" si="549">L783*10000</f>
        <v>7978.7234042553191</v>
      </c>
      <c r="N783" s="25">
        <f t="shared" ref="N783:N788" si="550">(NORMSINV(1-M783/1000000))+1.5</f>
        <v>3.9098873493793129</v>
      </c>
      <c r="O783" s="72"/>
    </row>
    <row r="784" spans="1:15" x14ac:dyDescent="0.25">
      <c r="A784" s="144"/>
      <c r="B784" s="64" t="s">
        <v>527</v>
      </c>
      <c r="C784" s="1">
        <f>6*8</f>
        <v>48</v>
      </c>
      <c r="D784" s="62">
        <f>E784/C784*100</f>
        <v>0</v>
      </c>
      <c r="E784" s="1">
        <v>0</v>
      </c>
      <c r="F784" s="2">
        <f>+G784/C784*100</f>
        <v>0</v>
      </c>
      <c r="G784" s="1">
        <v>0</v>
      </c>
      <c r="H784" s="2">
        <f>+I784/C784*100</f>
        <v>0</v>
      </c>
      <c r="I784" s="1">
        <v>0</v>
      </c>
      <c r="J784" s="2">
        <f>(1*D784)+(0.65*F784)+(0.3*H784)</f>
        <v>0</v>
      </c>
      <c r="K784" s="1">
        <f>+E784+G784+I784</f>
        <v>0</v>
      </c>
      <c r="L784" s="3">
        <f>K784/C784*100</f>
        <v>0</v>
      </c>
      <c r="M784" s="9">
        <f>L784*10000</f>
        <v>0</v>
      </c>
      <c r="N784" s="25" t="e">
        <f>(NORMSINV(1-M784/1000000))+1.5</f>
        <v>#NUM!</v>
      </c>
      <c r="O784" s="72"/>
    </row>
    <row r="785" spans="1:15" ht="30" x14ac:dyDescent="0.25">
      <c r="A785" s="144"/>
      <c r="B785" s="64" t="s">
        <v>555</v>
      </c>
      <c r="C785" s="1">
        <f>48*8</f>
        <v>384</v>
      </c>
      <c r="D785" s="62">
        <f>E785/C785*100</f>
        <v>0</v>
      </c>
      <c r="E785" s="1">
        <v>0</v>
      </c>
      <c r="F785" s="2">
        <f>+G785/C785*100</f>
        <v>2.34375</v>
      </c>
      <c r="G785" s="1">
        <v>9</v>
      </c>
      <c r="H785" s="2">
        <f>+I785/C785*100</f>
        <v>0</v>
      </c>
      <c r="I785" s="1">
        <v>0</v>
      </c>
      <c r="J785" s="2">
        <f>(1*D785)+(0.65*F785)+(0.3*H785)</f>
        <v>1.5234375</v>
      </c>
      <c r="K785" s="1">
        <f>+E785+G785+I785</f>
        <v>9</v>
      </c>
      <c r="L785" s="3">
        <f>K785/C785*100</f>
        <v>2.34375</v>
      </c>
      <c r="M785" s="9">
        <f>L785*10000</f>
        <v>23437.5</v>
      </c>
      <c r="N785" s="25">
        <f>(NORMSINV(1-M785/1000000))+1.5</f>
        <v>3.4874278859298959</v>
      </c>
      <c r="O785" s="72" t="s">
        <v>556</v>
      </c>
    </row>
    <row r="786" spans="1:15" x14ac:dyDescent="0.25">
      <c r="A786" s="144"/>
      <c r="B786" s="64" t="s">
        <v>559</v>
      </c>
      <c r="C786" s="1">
        <f>20*8</f>
        <v>160</v>
      </c>
      <c r="D786" s="62">
        <f>E786/C786*100</f>
        <v>0</v>
      </c>
      <c r="E786" s="1">
        <v>0</v>
      </c>
      <c r="F786" s="2">
        <f>+G786/C786*100</f>
        <v>0</v>
      </c>
      <c r="G786" s="1">
        <v>0</v>
      </c>
      <c r="H786" s="2">
        <f>+I786/C786*100</f>
        <v>1.25</v>
      </c>
      <c r="I786" s="1">
        <v>2</v>
      </c>
      <c r="J786" s="2">
        <f>(1*D786)+(0.65*F786)+(0.3*H786)</f>
        <v>0.375</v>
      </c>
      <c r="K786" s="1">
        <f>+E786+G786+I786</f>
        <v>2</v>
      </c>
      <c r="L786" s="3">
        <f>K786/C786*100</f>
        <v>1.25</v>
      </c>
      <c r="M786" s="9">
        <f>L786*10000</f>
        <v>12500</v>
      </c>
      <c r="N786" s="25">
        <f>(NORMSINV(1-M786/1000000))+1.5</f>
        <v>3.7414027276049464</v>
      </c>
      <c r="O786" s="72"/>
    </row>
    <row r="787" spans="1:15" x14ac:dyDescent="0.25">
      <c r="A787" s="144"/>
      <c r="B787" s="64" t="s">
        <v>495</v>
      </c>
      <c r="C787" s="1">
        <f>112*8</f>
        <v>896</v>
      </c>
      <c r="D787" s="62">
        <f t="shared" si="544"/>
        <v>0</v>
      </c>
      <c r="E787" s="1">
        <v>0</v>
      </c>
      <c r="F787" s="2">
        <f t="shared" si="545"/>
        <v>0</v>
      </c>
      <c r="G787" s="1">
        <v>0</v>
      </c>
      <c r="H787" s="2">
        <f t="shared" si="546"/>
        <v>0.5580357142857143</v>
      </c>
      <c r="I787" s="1">
        <v>5</v>
      </c>
      <c r="J787" s="2">
        <f t="shared" si="547"/>
        <v>0.16741071428571427</v>
      </c>
      <c r="K787" s="1">
        <f>+E787+G787+I787</f>
        <v>5</v>
      </c>
      <c r="L787" s="3">
        <f t="shared" si="548"/>
        <v>0.5580357142857143</v>
      </c>
      <c r="M787" s="9">
        <f t="shared" si="549"/>
        <v>5580.3571428571431</v>
      </c>
      <c r="N787" s="25">
        <f t="shared" si="550"/>
        <v>4.0376261301924163</v>
      </c>
      <c r="O787" s="72"/>
    </row>
    <row r="788" spans="1:15" ht="15.75" thickBot="1" x14ac:dyDescent="0.3">
      <c r="A788" s="145"/>
      <c r="B788" s="65" t="s">
        <v>18</v>
      </c>
      <c r="C788" s="10">
        <f>SUM(C783:C787)</f>
        <v>2240</v>
      </c>
      <c r="D788" s="11">
        <f t="shared" si="544"/>
        <v>0</v>
      </c>
      <c r="E788" s="10">
        <f>SUM(E783:E787)</f>
        <v>0</v>
      </c>
      <c r="F788" s="11">
        <f t="shared" si="545"/>
        <v>0.40178571428571425</v>
      </c>
      <c r="G788" s="10">
        <f>SUM(G783:G787)</f>
        <v>9</v>
      </c>
      <c r="H788" s="73">
        <f t="shared" si="546"/>
        <v>0.5803571428571429</v>
      </c>
      <c r="I788" s="10">
        <f>SUM(I783:I787)</f>
        <v>13</v>
      </c>
      <c r="J788" s="11">
        <f t="shared" si="547"/>
        <v>0.4352678571428571</v>
      </c>
      <c r="K788" s="10">
        <f>SUM(K783:K787)</f>
        <v>22</v>
      </c>
      <c r="L788" s="12">
        <f t="shared" si="548"/>
        <v>0.9821428571428571</v>
      </c>
      <c r="M788" s="15">
        <f t="shared" si="549"/>
        <v>9821.4285714285706</v>
      </c>
      <c r="N788" s="13">
        <f t="shared" si="550"/>
        <v>3.8331007685514602</v>
      </c>
      <c r="O788" s="14"/>
    </row>
    <row r="789" spans="1:15" x14ac:dyDescent="0.25">
      <c r="A789" s="144" t="s">
        <v>560</v>
      </c>
      <c r="B789" s="64" t="s">
        <v>561</v>
      </c>
      <c r="C789" s="1">
        <f>64*8</f>
        <v>512</v>
      </c>
      <c r="D789" s="62">
        <f t="shared" ref="D789:D794" si="551">E789/C789*100</f>
        <v>0</v>
      </c>
      <c r="E789" s="1">
        <v>0</v>
      </c>
      <c r="F789" s="2">
        <f t="shared" ref="F789:F794" si="552">+G789/C789*100</f>
        <v>0</v>
      </c>
      <c r="G789" s="1">
        <v>0</v>
      </c>
      <c r="H789" s="2">
        <f t="shared" ref="H789:H794" si="553">+I789/C789*100</f>
        <v>1.171875</v>
      </c>
      <c r="I789" s="1">
        <v>6</v>
      </c>
      <c r="J789" s="2">
        <f t="shared" ref="J789:J794" si="554">(1*D789)+(0.65*F789)+(0.3*H789)</f>
        <v>0.3515625</v>
      </c>
      <c r="K789" s="1">
        <f>+E789+G789+I789</f>
        <v>6</v>
      </c>
      <c r="L789" s="3">
        <f t="shared" ref="L789:L794" si="555">K789/C789*100</f>
        <v>1.171875</v>
      </c>
      <c r="M789" s="9">
        <f t="shared" ref="M789:M794" si="556">L789*10000</f>
        <v>11718.75</v>
      </c>
      <c r="N789" s="25">
        <f t="shared" ref="N789:N794" si="557">(NORMSINV(1-M789/1000000))+1.5</f>
        <v>3.7662268092096522</v>
      </c>
      <c r="O789" s="72"/>
    </row>
    <row r="790" spans="1:15" x14ac:dyDescent="0.25">
      <c r="A790" s="144"/>
      <c r="B790" s="64" t="s">
        <v>527</v>
      </c>
      <c r="C790" s="1">
        <f>110*8</f>
        <v>880</v>
      </c>
      <c r="D790" s="62">
        <f t="shared" si="551"/>
        <v>0</v>
      </c>
      <c r="E790" s="1">
        <v>0</v>
      </c>
      <c r="F790" s="2">
        <f t="shared" si="552"/>
        <v>0</v>
      </c>
      <c r="G790" s="1">
        <v>0</v>
      </c>
      <c r="H790" s="2">
        <f t="shared" si="553"/>
        <v>0.68181818181818177</v>
      </c>
      <c r="I790" s="1">
        <v>6</v>
      </c>
      <c r="J790" s="2">
        <f t="shared" si="554"/>
        <v>0.20454545454545453</v>
      </c>
      <c r="K790" s="1">
        <f>+E790+G790+I790</f>
        <v>6</v>
      </c>
      <c r="L790" s="3">
        <f t="shared" si="555"/>
        <v>0.68181818181818177</v>
      </c>
      <c r="M790" s="9">
        <f t="shared" si="556"/>
        <v>6818.181818181818</v>
      </c>
      <c r="N790" s="25">
        <f t="shared" si="557"/>
        <v>3.966702404390742</v>
      </c>
      <c r="O790" s="72"/>
    </row>
    <row r="791" spans="1:15" x14ac:dyDescent="0.25">
      <c r="A791" s="144"/>
      <c r="B791" s="64" t="s">
        <v>555</v>
      </c>
      <c r="C791" s="1">
        <f>8*8</f>
        <v>64</v>
      </c>
      <c r="D791" s="62">
        <f t="shared" si="551"/>
        <v>0</v>
      </c>
      <c r="E791" s="1">
        <v>0</v>
      </c>
      <c r="F791" s="2">
        <f t="shared" si="552"/>
        <v>0</v>
      </c>
      <c r="G791" s="1">
        <v>0</v>
      </c>
      <c r="H791" s="2">
        <f t="shared" si="553"/>
        <v>0</v>
      </c>
      <c r="I791" s="1">
        <v>0</v>
      </c>
      <c r="J791" s="2">
        <f t="shared" si="554"/>
        <v>0</v>
      </c>
      <c r="K791" s="1">
        <f>+E791+G791+I791</f>
        <v>0</v>
      </c>
      <c r="L791" s="3">
        <f t="shared" si="555"/>
        <v>0</v>
      </c>
      <c r="M791" s="9">
        <f t="shared" si="556"/>
        <v>0</v>
      </c>
      <c r="N791" s="25" t="e">
        <f t="shared" si="557"/>
        <v>#NUM!</v>
      </c>
      <c r="O791" s="72"/>
    </row>
    <row r="792" spans="1:15" x14ac:dyDescent="0.25">
      <c r="A792" s="144"/>
      <c r="B792" s="64" t="s">
        <v>559</v>
      </c>
      <c r="C792" s="1">
        <f>76*8</f>
        <v>608</v>
      </c>
      <c r="D792" s="62">
        <f t="shared" si="551"/>
        <v>0</v>
      </c>
      <c r="E792" s="1">
        <v>0</v>
      </c>
      <c r="F792" s="2">
        <f t="shared" si="552"/>
        <v>1.3157894736842104</v>
      </c>
      <c r="G792" s="1">
        <v>8</v>
      </c>
      <c r="H792" s="2">
        <f t="shared" si="553"/>
        <v>0.6578947368421052</v>
      </c>
      <c r="I792" s="1">
        <v>4</v>
      </c>
      <c r="J792" s="2">
        <f t="shared" si="554"/>
        <v>1.0526315789473684</v>
      </c>
      <c r="K792" s="1">
        <f>+E792+G792+I792</f>
        <v>12</v>
      </c>
      <c r="L792" s="3">
        <f t="shared" si="555"/>
        <v>1.9736842105263157</v>
      </c>
      <c r="M792" s="9">
        <f t="shared" si="556"/>
        <v>19736.842105263157</v>
      </c>
      <c r="N792" s="25">
        <f t="shared" si="557"/>
        <v>3.5592146098716695</v>
      </c>
      <c r="O792" s="72" t="s">
        <v>562</v>
      </c>
    </row>
    <row r="793" spans="1:15" ht="15.75" thickBot="1" x14ac:dyDescent="0.3">
      <c r="A793" s="145"/>
      <c r="B793" s="65" t="s">
        <v>18</v>
      </c>
      <c r="C793" s="10">
        <f>SUM(C789:C792)</f>
        <v>2064</v>
      </c>
      <c r="D793" s="11">
        <f t="shared" si="551"/>
        <v>0</v>
      </c>
      <c r="E793" s="10">
        <f>SUM(E789:E792)</f>
        <v>0</v>
      </c>
      <c r="F793" s="11">
        <f t="shared" si="552"/>
        <v>0.38759689922480622</v>
      </c>
      <c r="G793" s="10">
        <f>SUM(G789:G792)</f>
        <v>8</v>
      </c>
      <c r="H793" s="73">
        <f t="shared" si="553"/>
        <v>0.77519379844961245</v>
      </c>
      <c r="I793" s="10">
        <f>SUM(I789:I792)</f>
        <v>16</v>
      </c>
      <c r="J793" s="11">
        <f t="shared" si="554"/>
        <v>0.48449612403100772</v>
      </c>
      <c r="K793" s="10">
        <f>SUM(K789:K792)</f>
        <v>24</v>
      </c>
      <c r="L793" s="12">
        <f t="shared" si="555"/>
        <v>1.1627906976744187</v>
      </c>
      <c r="M793" s="15">
        <f t="shared" si="556"/>
        <v>11627.906976744187</v>
      </c>
      <c r="N793" s="13">
        <f t="shared" si="557"/>
        <v>3.7692057962849623</v>
      </c>
      <c r="O793" s="14"/>
    </row>
    <row r="794" spans="1:15" x14ac:dyDescent="0.25">
      <c r="A794" s="147" t="s">
        <v>566</v>
      </c>
      <c r="B794" s="64" t="s">
        <v>564</v>
      </c>
      <c r="C794" s="1">
        <f>40*8</f>
        <v>320</v>
      </c>
      <c r="D794" s="62">
        <f t="shared" si="551"/>
        <v>0</v>
      </c>
      <c r="E794" s="1">
        <v>0</v>
      </c>
      <c r="F794" s="2">
        <f t="shared" si="552"/>
        <v>0</v>
      </c>
      <c r="G794" s="1">
        <v>0</v>
      </c>
      <c r="H794" s="2">
        <f t="shared" si="553"/>
        <v>0.9375</v>
      </c>
      <c r="I794" s="1">
        <v>3</v>
      </c>
      <c r="J794" s="2">
        <f t="shared" si="554"/>
        <v>0.28125</v>
      </c>
      <c r="K794" s="1">
        <f t="shared" ref="K794:K799" si="558">+E794+G794+I794</f>
        <v>3</v>
      </c>
      <c r="L794" s="3">
        <f t="shared" si="555"/>
        <v>0.9375</v>
      </c>
      <c r="M794" s="9">
        <f t="shared" si="556"/>
        <v>9375</v>
      </c>
      <c r="N794" s="25">
        <f t="shared" si="557"/>
        <v>3.8504644231090768</v>
      </c>
      <c r="O794" s="72"/>
    </row>
    <row r="795" spans="1:15" x14ac:dyDescent="0.25">
      <c r="A795" s="144"/>
      <c r="B795" s="64" t="s">
        <v>561</v>
      </c>
      <c r="C795" s="1">
        <f>128*8</f>
        <v>1024</v>
      </c>
      <c r="D795" s="62">
        <f t="shared" ref="D795:D801" si="559">E795/C795*100</f>
        <v>0</v>
      </c>
      <c r="E795" s="1">
        <v>0</v>
      </c>
      <c r="F795" s="2">
        <f t="shared" ref="F795:F801" si="560">+G795/C795*100</f>
        <v>0</v>
      </c>
      <c r="G795" s="1">
        <v>0</v>
      </c>
      <c r="H795" s="2">
        <f t="shared" ref="H795:H801" si="561">+I795/C795*100</f>
        <v>0.48828125</v>
      </c>
      <c r="I795" s="1">
        <v>5</v>
      </c>
      <c r="J795" s="2">
        <f t="shared" ref="J795:J801" si="562">(1*D795)+(0.65*F795)+(0.3*H795)</f>
        <v>0.146484375</v>
      </c>
      <c r="K795" s="1">
        <f t="shared" si="558"/>
        <v>5</v>
      </c>
      <c r="L795" s="3">
        <f t="shared" ref="L795:L801" si="563">K795/C795*100</f>
        <v>0.48828125</v>
      </c>
      <c r="M795" s="9">
        <f t="shared" ref="M795:M801" si="564">L795*10000</f>
        <v>4882.8125</v>
      </c>
      <c r="N795" s="25">
        <f t="shared" ref="N795:N801" si="565">(NORMSINV(1-M795/1000000))+1.5</f>
        <v>4.0840195805994783</v>
      </c>
      <c r="O795" s="72"/>
    </row>
    <row r="796" spans="1:15" x14ac:dyDescent="0.25">
      <c r="A796" s="144"/>
      <c r="B796" s="64" t="s">
        <v>563</v>
      </c>
      <c r="C796" s="1">
        <f>28*8</f>
        <v>224</v>
      </c>
      <c r="D796" s="62">
        <f>E796/C796*100</f>
        <v>0</v>
      </c>
      <c r="E796" s="1">
        <v>0</v>
      </c>
      <c r="F796" s="2">
        <f>+G796/C796*100</f>
        <v>0</v>
      </c>
      <c r="G796" s="1">
        <v>0</v>
      </c>
      <c r="H796" s="2">
        <f>+I796/C796*100</f>
        <v>0.89285714285714279</v>
      </c>
      <c r="I796" s="1">
        <v>2</v>
      </c>
      <c r="J796" s="2">
        <f>(1*D796)+(0.65*F796)+(0.3*H796)</f>
        <v>0.26785714285714285</v>
      </c>
      <c r="K796" s="1">
        <f t="shared" si="558"/>
        <v>2</v>
      </c>
      <c r="L796" s="3">
        <f>K796/C796*100</f>
        <v>0.89285714285714279</v>
      </c>
      <c r="M796" s="9">
        <f>L796*10000</f>
        <v>8928.5714285714275</v>
      </c>
      <c r="N796" s="25">
        <f>(NORMSINV(1-M796/1000000))+1.5</f>
        <v>3.8685670592678738</v>
      </c>
      <c r="O796" s="72"/>
    </row>
    <row r="797" spans="1:15" x14ac:dyDescent="0.25">
      <c r="A797" s="144"/>
      <c r="B797" s="64" t="s">
        <v>527</v>
      </c>
      <c r="C797" s="1">
        <f>21*8</f>
        <v>168</v>
      </c>
      <c r="D797" s="62">
        <f t="shared" si="559"/>
        <v>0</v>
      </c>
      <c r="E797" s="1">
        <v>0</v>
      </c>
      <c r="F797" s="2">
        <f t="shared" si="560"/>
        <v>0</v>
      </c>
      <c r="G797" s="1">
        <v>0</v>
      </c>
      <c r="H797" s="2">
        <f t="shared" si="561"/>
        <v>0</v>
      </c>
      <c r="I797" s="1">
        <v>0</v>
      </c>
      <c r="J797" s="2">
        <f t="shared" si="562"/>
        <v>0</v>
      </c>
      <c r="K797" s="1">
        <f t="shared" si="558"/>
        <v>0</v>
      </c>
      <c r="L797" s="3">
        <f t="shared" si="563"/>
        <v>0</v>
      </c>
      <c r="M797" s="9">
        <f t="shared" si="564"/>
        <v>0</v>
      </c>
      <c r="N797" s="25" t="e">
        <f t="shared" si="565"/>
        <v>#NUM!</v>
      </c>
      <c r="O797" s="72"/>
    </row>
    <row r="798" spans="1:15" x14ac:dyDescent="0.25">
      <c r="A798" s="144"/>
      <c r="B798" s="64" t="s">
        <v>555</v>
      </c>
      <c r="C798" s="1">
        <f>29*8</f>
        <v>232</v>
      </c>
      <c r="D798" s="62">
        <f t="shared" si="559"/>
        <v>0</v>
      </c>
      <c r="E798" s="1">
        <v>0</v>
      </c>
      <c r="F798" s="2">
        <f t="shared" si="560"/>
        <v>0</v>
      </c>
      <c r="G798" s="1">
        <v>0</v>
      </c>
      <c r="H798" s="2">
        <f t="shared" si="561"/>
        <v>1.7241379310344827</v>
      </c>
      <c r="I798" s="1">
        <v>4</v>
      </c>
      <c r="J798" s="2">
        <f t="shared" si="562"/>
        <v>0.51724137931034475</v>
      </c>
      <c r="K798" s="1">
        <f t="shared" si="558"/>
        <v>4</v>
      </c>
      <c r="L798" s="3">
        <f t="shared" si="563"/>
        <v>1.7241379310344827</v>
      </c>
      <c r="M798" s="9">
        <f t="shared" si="564"/>
        <v>17241.379310344826</v>
      </c>
      <c r="N798" s="25">
        <f t="shared" si="565"/>
        <v>3.6143807715275598</v>
      </c>
      <c r="O798" s="72"/>
    </row>
    <row r="799" spans="1:15" x14ac:dyDescent="0.25">
      <c r="A799" s="144"/>
      <c r="B799" s="64" t="s">
        <v>565</v>
      </c>
      <c r="C799" s="1">
        <f>13*8</f>
        <v>104</v>
      </c>
      <c r="D799" s="62">
        <f t="shared" si="559"/>
        <v>0</v>
      </c>
      <c r="E799" s="1">
        <v>0</v>
      </c>
      <c r="F799" s="2">
        <f t="shared" si="560"/>
        <v>0</v>
      </c>
      <c r="G799" s="1">
        <v>0</v>
      </c>
      <c r="H799" s="2">
        <f t="shared" si="561"/>
        <v>0.96153846153846156</v>
      </c>
      <c r="I799" s="1">
        <v>1</v>
      </c>
      <c r="J799" s="2">
        <f t="shared" si="562"/>
        <v>0.28846153846153844</v>
      </c>
      <c r="K799" s="1">
        <f t="shared" si="558"/>
        <v>1</v>
      </c>
      <c r="L799" s="3">
        <f t="shared" si="563"/>
        <v>0.96153846153846156</v>
      </c>
      <c r="M799" s="9">
        <f t="shared" si="564"/>
        <v>9615.3846153846152</v>
      </c>
      <c r="N799" s="25">
        <f t="shared" si="565"/>
        <v>3.8410271376304492</v>
      </c>
      <c r="O799" s="72"/>
    </row>
    <row r="800" spans="1:15" ht="15.75" thickBot="1" x14ac:dyDescent="0.3">
      <c r="A800" s="145"/>
      <c r="B800" s="65" t="s">
        <v>18</v>
      </c>
      <c r="C800" s="10">
        <f>SUM(C794:C799)</f>
        <v>2072</v>
      </c>
      <c r="D800" s="11">
        <f t="shared" si="559"/>
        <v>0</v>
      </c>
      <c r="E800" s="10">
        <f>SUM(E794:E799)</f>
        <v>0</v>
      </c>
      <c r="F800" s="11">
        <f t="shared" si="560"/>
        <v>0</v>
      </c>
      <c r="G800" s="10">
        <f>SUM(G794:G799)</f>
        <v>0</v>
      </c>
      <c r="H800" s="73">
        <f t="shared" si="561"/>
        <v>0.72393822393822393</v>
      </c>
      <c r="I800" s="10">
        <f>SUM(I794:I799)</f>
        <v>15</v>
      </c>
      <c r="J800" s="11">
        <f t="shared" si="562"/>
        <v>0.21718146718146716</v>
      </c>
      <c r="K800" s="10">
        <f>SUM(K794:K799)</f>
        <v>15</v>
      </c>
      <c r="L800" s="12">
        <f t="shared" si="563"/>
        <v>0.72393822393822393</v>
      </c>
      <c r="M800" s="15">
        <f t="shared" si="564"/>
        <v>7239.3822393822393</v>
      </c>
      <c r="N800" s="13">
        <f t="shared" si="565"/>
        <v>3.9451606191962276</v>
      </c>
      <c r="O800" s="14"/>
    </row>
    <row r="801" spans="1:15" x14ac:dyDescent="0.25">
      <c r="A801" s="147" t="s">
        <v>567</v>
      </c>
      <c r="B801" s="64" t="s">
        <v>564</v>
      </c>
      <c r="C801" s="1">
        <f>100*8</f>
        <v>800</v>
      </c>
      <c r="D801" s="62">
        <f t="shared" si="559"/>
        <v>0</v>
      </c>
      <c r="E801" s="1">
        <v>0</v>
      </c>
      <c r="F801" s="2">
        <f t="shared" si="560"/>
        <v>0</v>
      </c>
      <c r="G801" s="1">
        <v>0</v>
      </c>
      <c r="H801" s="2">
        <f t="shared" si="561"/>
        <v>0.375</v>
      </c>
      <c r="I801" s="1">
        <v>3</v>
      </c>
      <c r="J801" s="2">
        <f t="shared" si="562"/>
        <v>0.11249999999999999</v>
      </c>
      <c r="K801" s="1">
        <f>+E801+G801+I801</f>
        <v>3</v>
      </c>
      <c r="L801" s="3">
        <f t="shared" si="563"/>
        <v>0.375</v>
      </c>
      <c r="M801" s="9">
        <f t="shared" si="564"/>
        <v>3750</v>
      </c>
      <c r="N801" s="25">
        <f t="shared" si="565"/>
        <v>4.1737873154729108</v>
      </c>
      <c r="O801" s="72"/>
    </row>
    <row r="802" spans="1:15" x14ac:dyDescent="0.25">
      <c r="A802" s="144"/>
      <c r="B802" s="64" t="s">
        <v>561</v>
      </c>
      <c r="C802" s="1">
        <f>126*8</f>
        <v>1008</v>
      </c>
      <c r="D802" s="62">
        <f>E802/C802*100</f>
        <v>0</v>
      </c>
      <c r="E802" s="1">
        <v>0</v>
      </c>
      <c r="F802" s="2">
        <f>+G802/C802*100</f>
        <v>0</v>
      </c>
      <c r="G802" s="1">
        <v>0</v>
      </c>
      <c r="H802" s="2">
        <f>+I802/C802*100</f>
        <v>0.69444444444444442</v>
      </c>
      <c r="I802" s="1">
        <v>7</v>
      </c>
      <c r="J802" s="2">
        <f>(1*D802)+(0.65*F802)+(0.3*H802)</f>
        <v>0.20833333333333331</v>
      </c>
      <c r="K802" s="1">
        <f>+E802+G802+I802</f>
        <v>7</v>
      </c>
      <c r="L802" s="3">
        <f>K802/C802*100</f>
        <v>0.69444444444444442</v>
      </c>
      <c r="M802" s="9">
        <f>L802*10000</f>
        <v>6944.4444444444443</v>
      </c>
      <c r="N802" s="25">
        <f>(NORMSINV(1-M802/1000000))+1.5</f>
        <v>3.9601243375600035</v>
      </c>
      <c r="O802" s="72"/>
    </row>
    <row r="803" spans="1:15" x14ac:dyDescent="0.25">
      <c r="A803" s="144"/>
      <c r="B803" s="64" t="s">
        <v>563</v>
      </c>
      <c r="C803" s="1">
        <f>107*8</f>
        <v>856</v>
      </c>
      <c r="D803" s="62">
        <f>E803/C803*100</f>
        <v>0</v>
      </c>
      <c r="E803" s="1">
        <v>0</v>
      </c>
      <c r="F803" s="2">
        <f>+G803/C803*100</f>
        <v>0</v>
      </c>
      <c r="G803" s="1">
        <v>0</v>
      </c>
      <c r="H803" s="2">
        <f>+I803/C803*100</f>
        <v>1.1682242990654206</v>
      </c>
      <c r="I803" s="1">
        <v>10</v>
      </c>
      <c r="J803" s="2">
        <f>(1*D803)+(0.65*F803)+(0.3*H803)</f>
        <v>0.35046728971962615</v>
      </c>
      <c r="K803" s="1">
        <f>+E803+G803+I803</f>
        <v>10</v>
      </c>
      <c r="L803" s="3">
        <f>K803/C803*100</f>
        <v>1.1682242990654206</v>
      </c>
      <c r="M803" s="9">
        <f>L803*10000</f>
        <v>11682.242990654206</v>
      </c>
      <c r="N803" s="25">
        <f>(NORMSINV(1-M803/1000000))+1.5</f>
        <v>3.7674215547468268</v>
      </c>
      <c r="O803" s="72"/>
    </row>
    <row r="804" spans="1:15" ht="45" x14ac:dyDescent="0.25">
      <c r="A804" s="144"/>
      <c r="B804" s="64" t="s">
        <v>565</v>
      </c>
      <c r="C804" s="1">
        <f>41*8</f>
        <v>328</v>
      </c>
      <c r="D804" s="62">
        <f>E804/C804*100</f>
        <v>0</v>
      </c>
      <c r="E804" s="1">
        <v>0</v>
      </c>
      <c r="F804" s="2">
        <f>+G804/C804*100</f>
        <v>2.1341463414634148</v>
      </c>
      <c r="G804" s="1">
        <v>7</v>
      </c>
      <c r="H804" s="2">
        <f>+I804/C804*100</f>
        <v>0</v>
      </c>
      <c r="I804" s="1"/>
      <c r="J804" s="2">
        <f>(1*D804)+(0.65*F804)+(0.3*H804)</f>
        <v>1.3871951219512197</v>
      </c>
      <c r="K804" s="1">
        <f>+E804+G804+I804</f>
        <v>7</v>
      </c>
      <c r="L804" s="3">
        <f>K804/C804*100</f>
        <v>2.1341463414634148</v>
      </c>
      <c r="M804" s="9">
        <f>L804*10000</f>
        <v>21341.463414634149</v>
      </c>
      <c r="N804" s="25">
        <f>(NORMSINV(1-M804/1000000))+1.5</f>
        <v>3.5267994491804067</v>
      </c>
      <c r="O804" s="72" t="s">
        <v>568</v>
      </c>
    </row>
    <row r="805" spans="1:15" ht="15.75" thickBot="1" x14ac:dyDescent="0.3">
      <c r="A805" s="145"/>
      <c r="B805" s="65" t="s">
        <v>18</v>
      </c>
      <c r="C805" s="10">
        <f>SUM(C801:C804)</f>
        <v>2992</v>
      </c>
      <c r="D805" s="11">
        <f>E805/C805*100</f>
        <v>0</v>
      </c>
      <c r="E805" s="10">
        <f>SUM(E801:E804)</f>
        <v>0</v>
      </c>
      <c r="F805" s="11">
        <f>+G805/C805*100</f>
        <v>0.23395721925133689</v>
      </c>
      <c r="G805" s="10">
        <f>SUM(G801:G804)</f>
        <v>7</v>
      </c>
      <c r="H805" s="73">
        <f>+I805/C805*100</f>
        <v>0.66844919786096257</v>
      </c>
      <c r="I805" s="10">
        <f>SUM(I801:I804)</f>
        <v>20</v>
      </c>
      <c r="J805" s="11">
        <f>(1*D805)+(0.65*F805)+(0.3*H805)</f>
        <v>0.35260695187165775</v>
      </c>
      <c r="K805" s="10">
        <f>SUM(K801:K804)</f>
        <v>27</v>
      </c>
      <c r="L805" s="12">
        <f>K805/C805*100</f>
        <v>0.90240641711229941</v>
      </c>
      <c r="M805" s="15">
        <f>L805*10000</f>
        <v>9024.0641711229946</v>
      </c>
      <c r="N805" s="13">
        <f>(NORMSINV(1-M805/1000000))+1.5</f>
        <v>3.8646292523536183</v>
      </c>
      <c r="O805" s="14"/>
    </row>
    <row r="806" spans="1:15" x14ac:dyDescent="0.25">
      <c r="A806" s="147" t="s">
        <v>569</v>
      </c>
      <c r="B806" s="64" t="s">
        <v>564</v>
      </c>
      <c r="C806" s="1">
        <f>117*8</f>
        <v>936</v>
      </c>
      <c r="D806" s="62">
        <f>E806/C806*100</f>
        <v>0</v>
      </c>
      <c r="E806" s="1">
        <v>0</v>
      </c>
      <c r="F806" s="2">
        <f>+G806/C806*100</f>
        <v>0</v>
      </c>
      <c r="G806" s="1">
        <v>0</v>
      </c>
      <c r="H806" s="2">
        <f>+I806/C806*100</f>
        <v>0.64102564102564097</v>
      </c>
      <c r="I806" s="1">
        <v>6</v>
      </c>
      <c r="J806" s="2">
        <f>(1*D806)+(0.65*F806)+(0.3*H806)</f>
        <v>0.19230769230769229</v>
      </c>
      <c r="K806" s="1">
        <f>+E806+G806+I806</f>
        <v>6</v>
      </c>
      <c r="L806" s="3">
        <f>K806/C806*100</f>
        <v>0.64102564102564097</v>
      </c>
      <c r="M806" s="9">
        <f>L806*10000</f>
        <v>6410.2564102564093</v>
      </c>
      <c r="N806" s="25">
        <f>(NORMSINV(1-M806/1000000))+1.5</f>
        <v>3.9887165662938613</v>
      </c>
      <c r="O806" s="72"/>
    </row>
    <row r="807" spans="1:15" x14ac:dyDescent="0.25">
      <c r="A807" s="144"/>
      <c r="B807" s="64" t="s">
        <v>561</v>
      </c>
      <c r="C807" s="1">
        <f>110*8</f>
        <v>880</v>
      </c>
      <c r="D807" s="62">
        <f t="shared" ref="D807:D813" si="566">E807/C807*100</f>
        <v>0</v>
      </c>
      <c r="E807" s="1">
        <v>0</v>
      </c>
      <c r="F807" s="2">
        <f t="shared" ref="F807:F813" si="567">+G807/C807*100</f>
        <v>0</v>
      </c>
      <c r="G807" s="1">
        <v>0</v>
      </c>
      <c r="H807" s="2">
        <f t="shared" ref="H807:H813" si="568">+I807/C807*100</f>
        <v>0.68181818181818177</v>
      </c>
      <c r="I807" s="1">
        <v>6</v>
      </c>
      <c r="J807" s="2">
        <f t="shared" ref="J807:J813" si="569">(1*D807)+(0.65*F807)+(0.3*H807)</f>
        <v>0.20454545454545453</v>
      </c>
      <c r="K807" s="1">
        <f>+E807+G807+I807</f>
        <v>6</v>
      </c>
      <c r="L807" s="3">
        <f t="shared" ref="L807:L813" si="570">K807/C807*100</f>
        <v>0.68181818181818177</v>
      </c>
      <c r="M807" s="9">
        <f t="shared" ref="M807:M813" si="571">L807*10000</f>
        <v>6818.181818181818</v>
      </c>
      <c r="N807" s="25">
        <f t="shared" ref="N807:N813" si="572">(NORMSINV(1-M807/1000000))+1.5</f>
        <v>3.966702404390742</v>
      </c>
      <c r="O807" s="72"/>
    </row>
    <row r="808" spans="1:15" x14ac:dyDescent="0.25">
      <c r="A808" s="144"/>
      <c r="B808" s="64" t="s">
        <v>575</v>
      </c>
      <c r="C808" s="1">
        <f>12*8</f>
        <v>96</v>
      </c>
      <c r="D808" s="62">
        <f>E808/C808*100</f>
        <v>0</v>
      </c>
      <c r="E808" s="1">
        <v>0</v>
      </c>
      <c r="F808" s="2">
        <f>+G808/C808*100</f>
        <v>0</v>
      </c>
      <c r="G808" s="1">
        <v>0</v>
      </c>
      <c r="H808" s="2">
        <f>+I808/C808*100</f>
        <v>1.0416666666666665</v>
      </c>
      <c r="I808" s="1">
        <v>1</v>
      </c>
      <c r="J808" s="2">
        <f>(1*D808)+(0.65*F808)+(0.3*H808)</f>
        <v>0.31249999999999994</v>
      </c>
      <c r="K808" s="1">
        <f>+E808+G808+I808</f>
        <v>1</v>
      </c>
      <c r="L808" s="3">
        <f>K808/C808*100</f>
        <v>1.0416666666666665</v>
      </c>
      <c r="M808" s="9">
        <f>L808*10000</f>
        <v>10416.666666666666</v>
      </c>
      <c r="N808" s="25">
        <f>(NORMSINV(1-M808/1000000))+1.5</f>
        <v>3.8109913382574203</v>
      </c>
      <c r="O808" s="72"/>
    </row>
    <row r="809" spans="1:15" x14ac:dyDescent="0.25">
      <c r="A809" s="144"/>
      <c r="B809" s="64" t="s">
        <v>563</v>
      </c>
      <c r="C809" s="1">
        <f>103*8</f>
        <v>824</v>
      </c>
      <c r="D809" s="62">
        <f t="shared" si="566"/>
        <v>0</v>
      </c>
      <c r="E809" s="1">
        <v>0</v>
      </c>
      <c r="F809" s="2">
        <f t="shared" si="567"/>
        <v>0</v>
      </c>
      <c r="G809" s="1">
        <v>0</v>
      </c>
      <c r="H809" s="2">
        <f t="shared" si="568"/>
        <v>0.60679611650485432</v>
      </c>
      <c r="I809" s="1">
        <v>5</v>
      </c>
      <c r="J809" s="2">
        <f t="shared" si="569"/>
        <v>0.18203883495145629</v>
      </c>
      <c r="K809" s="1">
        <f>+E809+G809+I809</f>
        <v>5</v>
      </c>
      <c r="L809" s="3">
        <f t="shared" si="570"/>
        <v>0.60679611650485432</v>
      </c>
      <c r="M809" s="9">
        <f t="shared" si="571"/>
        <v>6067.9611650485431</v>
      </c>
      <c r="N809" s="25">
        <f t="shared" si="572"/>
        <v>4.0081672108953104</v>
      </c>
      <c r="O809" s="72"/>
    </row>
    <row r="810" spans="1:15" x14ac:dyDescent="0.25">
      <c r="A810" s="144"/>
      <c r="B810" s="64" t="s">
        <v>565</v>
      </c>
      <c r="C810" s="1">
        <f>31*8</f>
        <v>248</v>
      </c>
      <c r="D810" s="62">
        <f t="shared" si="566"/>
        <v>0</v>
      </c>
      <c r="E810" s="1">
        <v>0</v>
      </c>
      <c r="F810" s="2">
        <f t="shared" si="567"/>
        <v>0</v>
      </c>
      <c r="G810" s="1">
        <v>0</v>
      </c>
      <c r="H810" s="2">
        <f t="shared" si="568"/>
        <v>2.0161290322580645</v>
      </c>
      <c r="I810" s="1">
        <v>5</v>
      </c>
      <c r="J810" s="2">
        <f t="shared" si="569"/>
        <v>0.60483870967741937</v>
      </c>
      <c r="K810" s="1">
        <f>+E810+G810+I810</f>
        <v>5</v>
      </c>
      <c r="L810" s="3">
        <f t="shared" si="570"/>
        <v>2.0161290322580645</v>
      </c>
      <c r="M810" s="9">
        <f t="shared" si="571"/>
        <v>20161.290322580644</v>
      </c>
      <c r="N810" s="25">
        <f t="shared" si="572"/>
        <v>3.5504290514742105</v>
      </c>
      <c r="O810" s="72"/>
    </row>
    <row r="811" spans="1:15" ht="15.75" thickBot="1" x14ac:dyDescent="0.3">
      <c r="A811" s="145"/>
      <c r="B811" s="65" t="s">
        <v>18</v>
      </c>
      <c r="C811" s="10">
        <f>SUM(C806:C810)</f>
        <v>2984</v>
      </c>
      <c r="D811" s="11">
        <f t="shared" si="566"/>
        <v>0</v>
      </c>
      <c r="E811" s="10">
        <f>SUM(E806:E810)</f>
        <v>0</v>
      </c>
      <c r="F811" s="11">
        <f t="shared" si="567"/>
        <v>0</v>
      </c>
      <c r="G811" s="10">
        <f>SUM(G806:G810)</f>
        <v>0</v>
      </c>
      <c r="H811" s="73">
        <f t="shared" si="568"/>
        <v>0.77077747989276135</v>
      </c>
      <c r="I811" s="10">
        <f>SUM(I806:I810)</f>
        <v>23</v>
      </c>
      <c r="J811" s="11">
        <f t="shared" si="569"/>
        <v>0.23123324396782841</v>
      </c>
      <c r="K811" s="10">
        <f>SUM(K806:K810)</f>
        <v>23</v>
      </c>
      <c r="L811" s="12">
        <f t="shared" si="570"/>
        <v>0.77077747989276135</v>
      </c>
      <c r="M811" s="15">
        <f t="shared" si="571"/>
        <v>7707.7747989276131</v>
      </c>
      <c r="N811" s="13">
        <f t="shared" si="572"/>
        <v>3.9224664392971289</v>
      </c>
      <c r="O811" s="14"/>
    </row>
    <row r="812" spans="1:15" x14ac:dyDescent="0.25">
      <c r="A812" s="147" t="s">
        <v>570</v>
      </c>
      <c r="B812" s="64" t="s">
        <v>564</v>
      </c>
      <c r="C812" s="1">
        <f>9*8</f>
        <v>72</v>
      </c>
      <c r="D812" s="62">
        <f t="shared" si="566"/>
        <v>0</v>
      </c>
      <c r="E812" s="1">
        <v>0</v>
      </c>
      <c r="F812" s="2">
        <f t="shared" si="567"/>
        <v>0</v>
      </c>
      <c r="G812" s="1">
        <v>0</v>
      </c>
      <c r="H812" s="2">
        <f t="shared" si="568"/>
        <v>0</v>
      </c>
      <c r="I812" s="1">
        <v>0</v>
      </c>
      <c r="J812" s="2">
        <f t="shared" si="569"/>
        <v>0</v>
      </c>
      <c r="K812" s="1">
        <f t="shared" ref="K812:K818" si="573">+E812+G812+I812</f>
        <v>0</v>
      </c>
      <c r="L812" s="3">
        <f t="shared" si="570"/>
        <v>0</v>
      </c>
      <c r="M812" s="9">
        <f t="shared" si="571"/>
        <v>0</v>
      </c>
      <c r="N812" s="25" t="e">
        <f t="shared" si="572"/>
        <v>#NUM!</v>
      </c>
      <c r="O812" s="72"/>
    </row>
    <row r="813" spans="1:15" x14ac:dyDescent="0.25">
      <c r="A813" s="144"/>
      <c r="B813" s="64" t="s">
        <v>572</v>
      </c>
      <c r="C813" s="1">
        <f>102*8</f>
        <v>816</v>
      </c>
      <c r="D813" s="62">
        <f t="shared" si="566"/>
        <v>0</v>
      </c>
      <c r="E813" s="1">
        <v>0</v>
      </c>
      <c r="F813" s="2">
        <f t="shared" si="567"/>
        <v>0</v>
      </c>
      <c r="G813" s="1">
        <v>0</v>
      </c>
      <c r="H813" s="2">
        <f t="shared" si="568"/>
        <v>0.49019607843137253</v>
      </c>
      <c r="I813" s="1">
        <v>4</v>
      </c>
      <c r="J813" s="2">
        <f t="shared" si="569"/>
        <v>0.14705882352941174</v>
      </c>
      <c r="K813" s="1">
        <f>+E813+G813+I813</f>
        <v>4</v>
      </c>
      <c r="L813" s="3">
        <f t="shared" si="570"/>
        <v>0.49019607843137253</v>
      </c>
      <c r="M813" s="9">
        <f t="shared" si="571"/>
        <v>4901.9607843137255</v>
      </c>
      <c r="N813" s="25">
        <f t="shared" si="572"/>
        <v>4.0826694108367843</v>
      </c>
      <c r="O813" s="72"/>
    </row>
    <row r="814" spans="1:15" x14ac:dyDescent="0.25">
      <c r="A814" s="144"/>
      <c r="B814" s="64" t="s">
        <v>571</v>
      </c>
      <c r="C814" s="1">
        <f>100*8</f>
        <v>800</v>
      </c>
      <c r="D814" s="62">
        <f t="shared" ref="D814:D820" si="574">E814/C814*100</f>
        <v>0</v>
      </c>
      <c r="E814" s="1">
        <v>0</v>
      </c>
      <c r="F814" s="2">
        <f t="shared" ref="F814:F820" si="575">+G814/C814*100</f>
        <v>0</v>
      </c>
      <c r="G814" s="1">
        <v>0</v>
      </c>
      <c r="H814" s="2">
        <f t="shared" ref="H814:H820" si="576">+I814/C814*100</f>
        <v>0.5</v>
      </c>
      <c r="I814" s="1">
        <v>4</v>
      </c>
      <c r="J814" s="2">
        <f t="shared" ref="J814:J820" si="577">(1*D814)+(0.65*F814)+(0.3*H814)</f>
        <v>0.15</v>
      </c>
      <c r="K814" s="1">
        <f t="shared" si="573"/>
        <v>4</v>
      </c>
      <c r="L814" s="3">
        <f t="shared" ref="L814:L820" si="578">K814/C814*100</f>
        <v>0.5</v>
      </c>
      <c r="M814" s="9">
        <f t="shared" ref="M814:M820" si="579">L814*10000</f>
        <v>5000</v>
      </c>
      <c r="N814" s="25">
        <f t="shared" ref="N814:N820" si="580">(NORMSINV(1-M814/1000000))+1.5</f>
        <v>4.0758293035489004</v>
      </c>
      <c r="O814" s="72"/>
    </row>
    <row r="815" spans="1:15" x14ac:dyDescent="0.25">
      <c r="A815" s="144"/>
      <c r="B815" s="64" t="s">
        <v>532</v>
      </c>
      <c r="C815" s="1">
        <f>4*8</f>
        <v>32</v>
      </c>
      <c r="D815" s="62">
        <f>E815/C815*100</f>
        <v>0</v>
      </c>
      <c r="E815" s="1">
        <v>0</v>
      </c>
      <c r="F815" s="2">
        <f>+G815/C815*100</f>
        <v>0</v>
      </c>
      <c r="G815" s="1">
        <v>0</v>
      </c>
      <c r="H815" s="2">
        <f>+I815/C815*100</f>
        <v>0</v>
      </c>
      <c r="I815" s="1">
        <v>0</v>
      </c>
      <c r="J815" s="2">
        <f>(1*D815)+(0.65*F815)+(0.3*H815)</f>
        <v>0</v>
      </c>
      <c r="K815" s="1">
        <f>+E815+G815+I815</f>
        <v>0</v>
      </c>
      <c r="L815" s="3">
        <f>K815/C815*100</f>
        <v>0</v>
      </c>
      <c r="M815" s="9">
        <f>L815*10000</f>
        <v>0</v>
      </c>
      <c r="N815" s="25" t="e">
        <f>(NORMSINV(1-M815/1000000))+1.5</f>
        <v>#NUM!</v>
      </c>
      <c r="O815" s="72"/>
    </row>
    <row r="816" spans="1:15" x14ac:dyDescent="0.25">
      <c r="A816" s="144"/>
      <c r="B816" s="64" t="s">
        <v>563</v>
      </c>
      <c r="C816" s="1">
        <f>96*8</f>
        <v>768</v>
      </c>
      <c r="D816" s="62">
        <f t="shared" si="574"/>
        <v>0</v>
      </c>
      <c r="E816" s="1">
        <v>0</v>
      </c>
      <c r="F816" s="2">
        <f t="shared" si="575"/>
        <v>0</v>
      </c>
      <c r="G816" s="1">
        <v>0</v>
      </c>
      <c r="H816" s="2">
        <f t="shared" si="576"/>
        <v>0.390625</v>
      </c>
      <c r="I816" s="1">
        <v>3</v>
      </c>
      <c r="J816" s="2">
        <f t="shared" si="577"/>
        <v>0.1171875</v>
      </c>
      <c r="K816" s="1">
        <f t="shared" si="573"/>
        <v>3</v>
      </c>
      <c r="L816" s="3">
        <f t="shared" si="578"/>
        <v>0.390625</v>
      </c>
      <c r="M816" s="9">
        <f t="shared" si="579"/>
        <v>3906.25</v>
      </c>
      <c r="N816" s="25">
        <f t="shared" si="580"/>
        <v>4.1600674686174592</v>
      </c>
      <c r="O816" s="72"/>
    </row>
    <row r="817" spans="1:15" x14ac:dyDescent="0.25">
      <c r="A817" s="144"/>
      <c r="B817" s="64" t="s">
        <v>574</v>
      </c>
      <c r="C817" s="1">
        <f>10*8</f>
        <v>80</v>
      </c>
      <c r="D817" s="62">
        <f>E817/C817*100</f>
        <v>0</v>
      </c>
      <c r="E817" s="1">
        <v>0</v>
      </c>
      <c r="F817" s="2">
        <f>+G817/C817*100</f>
        <v>0</v>
      </c>
      <c r="G817" s="1">
        <v>0</v>
      </c>
      <c r="H817" s="2">
        <f>+I817/C817*100</f>
        <v>2.5</v>
      </c>
      <c r="I817" s="1">
        <v>2</v>
      </c>
      <c r="J817" s="2">
        <f>(1*D817)+(0.65*F817)+(0.3*H817)</f>
        <v>0.75</v>
      </c>
      <c r="K817" s="1">
        <f>+E817+G817+I817</f>
        <v>2</v>
      </c>
      <c r="L817" s="3">
        <f>K817/C817*100</f>
        <v>2.5</v>
      </c>
      <c r="M817" s="9">
        <f>L817*10000</f>
        <v>25000</v>
      </c>
      <c r="N817" s="25">
        <f>(NORMSINV(1-M817/1000000))+1.5</f>
        <v>3.4599639845400536</v>
      </c>
      <c r="O817" s="72"/>
    </row>
    <row r="818" spans="1:15" x14ac:dyDescent="0.25">
      <c r="A818" s="144"/>
      <c r="B818" s="64" t="s">
        <v>573</v>
      </c>
      <c r="C818" s="1">
        <f>28*8</f>
        <v>224</v>
      </c>
      <c r="D818" s="62">
        <f t="shared" si="574"/>
        <v>0</v>
      </c>
      <c r="E818" s="1">
        <v>0</v>
      </c>
      <c r="F818" s="2">
        <f t="shared" si="575"/>
        <v>0</v>
      </c>
      <c r="G818" s="1">
        <v>0</v>
      </c>
      <c r="H818" s="2">
        <f t="shared" si="576"/>
        <v>1.3392857142857142</v>
      </c>
      <c r="I818" s="1">
        <v>3</v>
      </c>
      <c r="J818" s="2">
        <f t="shared" si="577"/>
        <v>0.40178571428571425</v>
      </c>
      <c r="K818" s="1">
        <f t="shared" si="573"/>
        <v>3</v>
      </c>
      <c r="L818" s="3">
        <f t="shared" si="578"/>
        <v>1.3392857142857142</v>
      </c>
      <c r="M818" s="9">
        <f t="shared" si="579"/>
        <v>13392.857142857141</v>
      </c>
      <c r="N818" s="25">
        <f t="shared" si="580"/>
        <v>3.7146264602144718</v>
      </c>
      <c r="O818" s="72"/>
    </row>
    <row r="819" spans="1:15" ht="15.75" thickBot="1" x14ac:dyDescent="0.3">
      <c r="A819" s="145"/>
      <c r="B819" s="65" t="s">
        <v>18</v>
      </c>
      <c r="C819" s="10">
        <f>SUM(C812:C818)</f>
        <v>2792</v>
      </c>
      <c r="D819" s="11">
        <f t="shared" si="574"/>
        <v>0</v>
      </c>
      <c r="E819" s="10">
        <f>SUM(E812:E818)</f>
        <v>0</v>
      </c>
      <c r="F819" s="11">
        <f t="shared" si="575"/>
        <v>0</v>
      </c>
      <c r="G819" s="10">
        <f>SUM(G812:G818)</f>
        <v>0</v>
      </c>
      <c r="H819" s="73">
        <f t="shared" si="576"/>
        <v>0.57306590257879653</v>
      </c>
      <c r="I819" s="10">
        <f>SUM(I812:I818)</f>
        <v>16</v>
      </c>
      <c r="J819" s="11">
        <f t="shared" si="577"/>
        <v>0.17191977077363896</v>
      </c>
      <c r="K819" s="10">
        <f>SUM(K812:K818)</f>
        <v>16</v>
      </c>
      <c r="L819" s="12">
        <f t="shared" si="578"/>
        <v>0.57306590257879653</v>
      </c>
      <c r="M819" s="15">
        <f t="shared" si="579"/>
        <v>5730.6590257879652</v>
      </c>
      <c r="N819" s="13">
        <f t="shared" si="580"/>
        <v>4.028309762675562</v>
      </c>
      <c r="O819" s="14"/>
    </row>
    <row r="820" spans="1:15" x14ac:dyDescent="0.25">
      <c r="A820" s="144" t="s">
        <v>576</v>
      </c>
      <c r="B820" s="64" t="s">
        <v>572</v>
      </c>
      <c r="C820" s="1">
        <f>101*8</f>
        <v>808</v>
      </c>
      <c r="D820" s="62">
        <f t="shared" si="574"/>
        <v>0</v>
      </c>
      <c r="E820" s="1">
        <v>0</v>
      </c>
      <c r="F820" s="2">
        <f t="shared" si="575"/>
        <v>0</v>
      </c>
      <c r="G820" s="1">
        <v>0</v>
      </c>
      <c r="H820" s="2">
        <f t="shared" si="576"/>
        <v>0.86633663366336644</v>
      </c>
      <c r="I820" s="1">
        <v>7</v>
      </c>
      <c r="J820" s="2">
        <f t="shared" si="577"/>
        <v>0.25990099009900991</v>
      </c>
      <c r="K820" s="1">
        <f t="shared" ref="K820:K825" si="581">+E820+G820+I820</f>
        <v>7</v>
      </c>
      <c r="L820" s="3">
        <f t="shared" si="578"/>
        <v>0.86633663366336644</v>
      </c>
      <c r="M820" s="9">
        <f t="shared" si="579"/>
        <v>8663.3663366336641</v>
      </c>
      <c r="N820" s="25">
        <f t="shared" si="580"/>
        <v>3.879700106384786</v>
      </c>
      <c r="O820" s="72" t="s">
        <v>577</v>
      </c>
    </row>
    <row r="821" spans="1:15" x14ac:dyDescent="0.25">
      <c r="A821" s="144"/>
      <c r="B821" s="64" t="s">
        <v>578</v>
      </c>
      <c r="C821" s="1">
        <f>3*8</f>
        <v>24</v>
      </c>
      <c r="D821" s="62">
        <f t="shared" ref="D821:D826" si="582">E821/C821*100</f>
        <v>0</v>
      </c>
      <c r="E821" s="1">
        <v>0</v>
      </c>
      <c r="F821" s="2">
        <f t="shared" ref="F821:F826" si="583">+G821/C821*100</f>
        <v>0</v>
      </c>
      <c r="G821" s="1">
        <v>0</v>
      </c>
      <c r="H821" s="2">
        <f t="shared" ref="H821:H826" si="584">+I821/C821*100</f>
        <v>0</v>
      </c>
      <c r="I821" s="1">
        <v>0</v>
      </c>
      <c r="J821" s="2">
        <f t="shared" ref="J821:J826" si="585">(1*D821)+(0.65*F821)+(0.3*H821)</f>
        <v>0</v>
      </c>
      <c r="K821" s="1">
        <f t="shared" si="581"/>
        <v>0</v>
      </c>
      <c r="L821" s="3">
        <f t="shared" ref="L821:L826" si="586">K821/C821*100</f>
        <v>0</v>
      </c>
      <c r="M821" s="9">
        <f t="shared" ref="M821:M826" si="587">L821*10000</f>
        <v>0</v>
      </c>
      <c r="N821" s="25" t="e">
        <f t="shared" ref="N821:N826" si="588">(NORMSINV(1-M821/1000000))+1.5</f>
        <v>#NUM!</v>
      </c>
      <c r="O821" s="72"/>
    </row>
    <row r="822" spans="1:15" x14ac:dyDescent="0.25">
      <c r="A822" s="144"/>
      <c r="B822" s="64" t="s">
        <v>532</v>
      </c>
      <c r="C822" s="1">
        <f>86*8</f>
        <v>688</v>
      </c>
      <c r="D822" s="62">
        <f t="shared" si="582"/>
        <v>0</v>
      </c>
      <c r="E822" s="1">
        <v>0</v>
      </c>
      <c r="F822" s="2">
        <f t="shared" si="583"/>
        <v>0</v>
      </c>
      <c r="G822" s="1">
        <v>0</v>
      </c>
      <c r="H822" s="2">
        <f t="shared" si="584"/>
        <v>0.72674418604651159</v>
      </c>
      <c r="I822" s="1">
        <v>5</v>
      </c>
      <c r="J822" s="2">
        <f t="shared" si="585"/>
        <v>0.21802325581395346</v>
      </c>
      <c r="K822" s="1">
        <f t="shared" si="581"/>
        <v>5</v>
      </c>
      <c r="L822" s="3">
        <f t="shared" si="586"/>
        <v>0.72674418604651159</v>
      </c>
      <c r="M822" s="9">
        <f t="shared" si="587"/>
        <v>7267.4418604651155</v>
      </c>
      <c r="N822" s="25">
        <f t="shared" si="588"/>
        <v>3.9437651735176003</v>
      </c>
      <c r="O822" s="72"/>
    </row>
    <row r="823" spans="1:15" x14ac:dyDescent="0.25">
      <c r="A823" s="144"/>
      <c r="B823" s="64" t="s">
        <v>563</v>
      </c>
      <c r="C823" s="1">
        <f>103*8</f>
        <v>824</v>
      </c>
      <c r="D823" s="62">
        <f t="shared" si="582"/>
        <v>0</v>
      </c>
      <c r="E823" s="1">
        <v>0</v>
      </c>
      <c r="F823" s="2">
        <f t="shared" si="583"/>
        <v>0</v>
      </c>
      <c r="G823" s="1">
        <v>0</v>
      </c>
      <c r="H823" s="2">
        <f t="shared" si="584"/>
        <v>0.60679611650485432</v>
      </c>
      <c r="I823" s="1">
        <v>5</v>
      </c>
      <c r="J823" s="2">
        <f t="shared" si="585"/>
        <v>0.18203883495145629</v>
      </c>
      <c r="K823" s="1">
        <f t="shared" si="581"/>
        <v>5</v>
      </c>
      <c r="L823" s="3">
        <f t="shared" si="586"/>
        <v>0.60679611650485432</v>
      </c>
      <c r="M823" s="9">
        <f t="shared" si="587"/>
        <v>6067.9611650485431</v>
      </c>
      <c r="N823" s="25">
        <f t="shared" si="588"/>
        <v>4.0081672108953104</v>
      </c>
      <c r="O823" s="72"/>
    </row>
    <row r="824" spans="1:15" x14ac:dyDescent="0.25">
      <c r="A824" s="144"/>
      <c r="B824" s="64" t="s">
        <v>574</v>
      </c>
      <c r="C824" s="1">
        <f>64*8</f>
        <v>512</v>
      </c>
      <c r="D824" s="62">
        <f t="shared" si="582"/>
        <v>0</v>
      </c>
      <c r="E824" s="1">
        <v>0</v>
      </c>
      <c r="F824" s="2">
        <f t="shared" si="583"/>
        <v>0</v>
      </c>
      <c r="G824" s="1">
        <v>0</v>
      </c>
      <c r="H824" s="2">
        <f t="shared" si="584"/>
        <v>0.5859375</v>
      </c>
      <c r="I824" s="1">
        <v>3</v>
      </c>
      <c r="J824" s="2">
        <f t="shared" si="585"/>
        <v>0.17578125</v>
      </c>
      <c r="K824" s="1">
        <f t="shared" si="581"/>
        <v>3</v>
      </c>
      <c r="L824" s="3">
        <f t="shared" si="586"/>
        <v>0.5859375</v>
      </c>
      <c r="M824" s="9">
        <f t="shared" si="587"/>
        <v>5859.375</v>
      </c>
      <c r="N824" s="25">
        <f t="shared" si="588"/>
        <v>4.0205022171903586</v>
      </c>
      <c r="O824" s="72"/>
    </row>
    <row r="825" spans="1:15" x14ac:dyDescent="0.25">
      <c r="A825" s="144"/>
      <c r="B825" s="64" t="s">
        <v>573</v>
      </c>
      <c r="C825" s="1">
        <f>54*8</f>
        <v>432</v>
      </c>
      <c r="D825" s="62">
        <f t="shared" si="582"/>
        <v>0</v>
      </c>
      <c r="E825" s="1">
        <v>0</v>
      </c>
      <c r="F825" s="2">
        <f t="shared" si="583"/>
        <v>0</v>
      </c>
      <c r="G825" s="1">
        <v>0</v>
      </c>
      <c r="H825" s="2">
        <f t="shared" si="584"/>
        <v>0.92592592592592582</v>
      </c>
      <c r="I825" s="1">
        <v>4</v>
      </c>
      <c r="J825" s="2">
        <f t="shared" si="585"/>
        <v>0.27777777777777773</v>
      </c>
      <c r="K825" s="1">
        <f t="shared" si="581"/>
        <v>4</v>
      </c>
      <c r="L825" s="3">
        <f t="shared" si="586"/>
        <v>0.92592592592592582</v>
      </c>
      <c r="M825" s="9">
        <f t="shared" si="587"/>
        <v>9259.2592592592573</v>
      </c>
      <c r="N825" s="25">
        <f t="shared" si="588"/>
        <v>3.8550840094933694</v>
      </c>
      <c r="O825" s="72"/>
    </row>
    <row r="826" spans="1:15" ht="15.75" thickBot="1" x14ac:dyDescent="0.3">
      <c r="A826" s="145"/>
      <c r="B826" s="65" t="s">
        <v>18</v>
      </c>
      <c r="C826" s="10">
        <f>SUM(C820:C825)</f>
        <v>3288</v>
      </c>
      <c r="D826" s="11">
        <f t="shared" si="582"/>
        <v>0</v>
      </c>
      <c r="E826" s="10">
        <f>SUM(E820:E825)</f>
        <v>0</v>
      </c>
      <c r="F826" s="11">
        <f t="shared" si="583"/>
        <v>0</v>
      </c>
      <c r="G826" s="10">
        <f>SUM(G820:G825)</f>
        <v>0</v>
      </c>
      <c r="H826" s="73">
        <f t="shared" si="584"/>
        <v>0.72992700729927007</v>
      </c>
      <c r="I826" s="10">
        <f>SUM(I820:I825)</f>
        <v>24</v>
      </c>
      <c r="J826" s="11">
        <f t="shared" si="585"/>
        <v>0.218978102189781</v>
      </c>
      <c r="K826" s="10">
        <f>SUM(K820:K825)</f>
        <v>24</v>
      </c>
      <c r="L826" s="12">
        <f t="shared" si="586"/>
        <v>0.72992700729927007</v>
      </c>
      <c r="M826" s="15">
        <f t="shared" si="587"/>
        <v>7299.270072992701</v>
      </c>
      <c r="N826" s="13">
        <f t="shared" si="588"/>
        <v>3.9421880491253143</v>
      </c>
      <c r="O826" s="14"/>
    </row>
    <row r="827" spans="1:15" x14ac:dyDescent="0.25">
      <c r="A827" s="144" t="s">
        <v>579</v>
      </c>
      <c r="B827" s="64" t="s">
        <v>578</v>
      </c>
      <c r="C827" s="1">
        <f>106*8</f>
        <v>848</v>
      </c>
      <c r="D827" s="62">
        <f t="shared" ref="D827:D833" si="589">E827/C827*100</f>
        <v>0</v>
      </c>
      <c r="E827" s="1">
        <v>0</v>
      </c>
      <c r="F827" s="2">
        <f t="shared" ref="F827:F833" si="590">+G827/C827*100</f>
        <v>0</v>
      </c>
      <c r="G827" s="1">
        <v>0</v>
      </c>
      <c r="H827" s="2">
        <f t="shared" ref="H827:H833" si="591">+I827/C827*100</f>
        <v>0.589622641509434</v>
      </c>
      <c r="I827" s="1">
        <v>5</v>
      </c>
      <c r="J827" s="2">
        <f t="shared" ref="J827:J833" si="592">(1*D827)+(0.65*F827)+(0.3*H827)</f>
        <v>0.1768867924528302</v>
      </c>
      <c r="K827" s="1">
        <f>+E827+G827+I827</f>
        <v>5</v>
      </c>
      <c r="L827" s="3">
        <f t="shared" ref="L827:L833" si="593">K827/C827*100</f>
        <v>0.589622641509434</v>
      </c>
      <c r="M827" s="9">
        <f t="shared" ref="M827:M833" si="594">L827*10000</f>
        <v>5896.2264150943402</v>
      </c>
      <c r="N827" s="25">
        <f t="shared" ref="N827:N833" si="595">(NORMSINV(1-M827/1000000))+1.5</f>
        <v>4.0182949376412544</v>
      </c>
      <c r="O827" s="72"/>
    </row>
    <row r="828" spans="1:15" x14ac:dyDescent="0.25">
      <c r="A828" s="144"/>
      <c r="B828" s="64" t="s">
        <v>563</v>
      </c>
      <c r="C828" s="1">
        <f>122*8</f>
        <v>976</v>
      </c>
      <c r="D828" s="62">
        <f t="shared" si="589"/>
        <v>0</v>
      </c>
      <c r="E828" s="1">
        <v>0</v>
      </c>
      <c r="F828" s="2">
        <f t="shared" si="590"/>
        <v>0</v>
      </c>
      <c r="G828" s="1">
        <v>0</v>
      </c>
      <c r="H828" s="2">
        <f t="shared" si="591"/>
        <v>0.51229508196721307</v>
      </c>
      <c r="I828" s="1">
        <v>5</v>
      </c>
      <c r="J828" s="2">
        <f t="shared" si="592"/>
        <v>0.15368852459016391</v>
      </c>
      <c r="K828" s="1">
        <f>+E828+G828+I828</f>
        <v>5</v>
      </c>
      <c r="L828" s="3">
        <f t="shared" si="593"/>
        <v>0.51229508196721307</v>
      </c>
      <c r="M828" s="9">
        <f t="shared" si="594"/>
        <v>5122.9508196721308</v>
      </c>
      <c r="N828" s="25">
        <f t="shared" si="595"/>
        <v>4.0674180101213819</v>
      </c>
      <c r="O828" s="72"/>
    </row>
    <row r="829" spans="1:15" x14ac:dyDescent="0.25">
      <c r="A829" s="144"/>
      <c r="B829" s="64" t="s">
        <v>574</v>
      </c>
      <c r="C829" s="1">
        <f>34*8</f>
        <v>272</v>
      </c>
      <c r="D829" s="62">
        <f t="shared" si="589"/>
        <v>0</v>
      </c>
      <c r="E829" s="1">
        <v>0</v>
      </c>
      <c r="F829" s="2">
        <f t="shared" si="590"/>
        <v>0</v>
      </c>
      <c r="G829" s="1">
        <v>0</v>
      </c>
      <c r="H829" s="2">
        <f t="shared" si="591"/>
        <v>1.4705882352941175</v>
      </c>
      <c r="I829" s="1">
        <v>4</v>
      </c>
      <c r="J829" s="2">
        <f t="shared" si="592"/>
        <v>0.44117647058823523</v>
      </c>
      <c r="K829" s="1">
        <f>+E829+G829+I829</f>
        <v>4</v>
      </c>
      <c r="L829" s="3">
        <f t="shared" si="593"/>
        <v>1.4705882352941175</v>
      </c>
      <c r="M829" s="9">
        <f t="shared" si="594"/>
        <v>14705.882352941175</v>
      </c>
      <c r="N829" s="25">
        <f t="shared" si="595"/>
        <v>3.6779230690821856</v>
      </c>
      <c r="O829" s="72"/>
    </row>
    <row r="830" spans="1:15" x14ac:dyDescent="0.25">
      <c r="A830" s="144"/>
      <c r="B830" s="64" t="s">
        <v>580</v>
      </c>
      <c r="C830" s="1">
        <f>12*8</f>
        <v>96</v>
      </c>
      <c r="D830" s="62">
        <f>E830/C830*100</f>
        <v>0</v>
      </c>
      <c r="E830" s="1">
        <v>0</v>
      </c>
      <c r="F830" s="2">
        <f>+G830/C830*100</f>
        <v>0</v>
      </c>
      <c r="G830" s="1">
        <v>0</v>
      </c>
      <c r="H830" s="2">
        <f>+I830/C830*100</f>
        <v>0</v>
      </c>
      <c r="I830" s="1">
        <v>0</v>
      </c>
      <c r="J830" s="2">
        <f>(1*D830)+(0.65*F830)+(0.3*H830)</f>
        <v>0</v>
      </c>
      <c r="K830" s="1">
        <f>+E830+G830+I830</f>
        <v>0</v>
      </c>
      <c r="L830" s="3">
        <f>K830/C830*100</f>
        <v>0</v>
      </c>
      <c r="M830" s="9">
        <f>L830*10000</f>
        <v>0</v>
      </c>
      <c r="N830" s="25" t="e">
        <f>(NORMSINV(1-M830/1000000))+1.5</f>
        <v>#NUM!</v>
      </c>
      <c r="O830" s="72"/>
    </row>
    <row r="831" spans="1:15" x14ac:dyDescent="0.25">
      <c r="A831" s="144"/>
      <c r="B831" s="64" t="s">
        <v>573</v>
      </c>
      <c r="C831" s="1">
        <f>12*8</f>
        <v>96</v>
      </c>
      <c r="D831" s="62">
        <f t="shared" si="589"/>
        <v>0</v>
      </c>
      <c r="E831" s="1">
        <v>0</v>
      </c>
      <c r="F831" s="2">
        <f t="shared" si="590"/>
        <v>0</v>
      </c>
      <c r="G831" s="1">
        <v>0</v>
      </c>
      <c r="H831" s="2">
        <f t="shared" si="591"/>
        <v>0</v>
      </c>
      <c r="I831" s="1">
        <v>0</v>
      </c>
      <c r="J831" s="2">
        <f t="shared" si="592"/>
        <v>0</v>
      </c>
      <c r="K831" s="1">
        <f>+E831+G831+I831</f>
        <v>0</v>
      </c>
      <c r="L831" s="3">
        <f t="shared" si="593"/>
        <v>0</v>
      </c>
      <c r="M831" s="9">
        <f t="shared" si="594"/>
        <v>0</v>
      </c>
      <c r="N831" s="25" t="e">
        <f t="shared" si="595"/>
        <v>#NUM!</v>
      </c>
      <c r="O831" s="72"/>
    </row>
    <row r="832" spans="1:15" ht="15.75" thickBot="1" x14ac:dyDescent="0.3">
      <c r="A832" s="145"/>
      <c r="B832" s="65" t="s">
        <v>18</v>
      </c>
      <c r="C832" s="10">
        <f>SUM(C827:C831)</f>
        <v>2288</v>
      </c>
      <c r="D832" s="11">
        <f t="shared" si="589"/>
        <v>0</v>
      </c>
      <c r="E832" s="10">
        <f>SUM(E827:E831)</f>
        <v>0</v>
      </c>
      <c r="F832" s="11">
        <f t="shared" si="590"/>
        <v>0</v>
      </c>
      <c r="G832" s="10">
        <f>SUM(G827:G831)</f>
        <v>0</v>
      </c>
      <c r="H832" s="73">
        <f t="shared" si="591"/>
        <v>0.61188811188811187</v>
      </c>
      <c r="I832" s="10">
        <f>SUM(I827:I831)</f>
        <v>14</v>
      </c>
      <c r="J832" s="11">
        <f t="shared" si="592"/>
        <v>0.18356643356643357</v>
      </c>
      <c r="K832" s="10">
        <f>SUM(K827:K831)</f>
        <v>14</v>
      </c>
      <c r="L832" s="12">
        <f t="shared" si="593"/>
        <v>0.61188811188811187</v>
      </c>
      <c r="M832" s="15">
        <f t="shared" si="594"/>
        <v>6118.8811188811187</v>
      </c>
      <c r="N832" s="13">
        <f t="shared" si="595"/>
        <v>4.0052131404874087</v>
      </c>
      <c r="O832" s="14"/>
    </row>
    <row r="833" spans="1:15" x14ac:dyDescent="0.25">
      <c r="A833" s="147" t="s">
        <v>581</v>
      </c>
      <c r="B833" s="64" t="s">
        <v>582</v>
      </c>
      <c r="C833" s="1">
        <f>5*8</f>
        <v>40</v>
      </c>
      <c r="D833" s="62">
        <f t="shared" si="589"/>
        <v>0</v>
      </c>
      <c r="E833" s="1">
        <v>0</v>
      </c>
      <c r="F833" s="2">
        <f t="shared" si="590"/>
        <v>0</v>
      </c>
      <c r="G833" s="1">
        <v>0</v>
      </c>
      <c r="H833" s="2">
        <f t="shared" si="591"/>
        <v>5</v>
      </c>
      <c r="I833" s="1">
        <v>2</v>
      </c>
      <c r="J833" s="2">
        <f t="shared" si="592"/>
        <v>1.5</v>
      </c>
      <c r="K833" s="1">
        <f>+E833+G833+I833</f>
        <v>2</v>
      </c>
      <c r="L833" s="3">
        <f t="shared" si="593"/>
        <v>5</v>
      </c>
      <c r="M833" s="9">
        <f t="shared" si="594"/>
        <v>50000</v>
      </c>
      <c r="N833" s="25">
        <f t="shared" si="595"/>
        <v>3.1448536269514715</v>
      </c>
      <c r="O833" s="72"/>
    </row>
    <row r="834" spans="1:15" x14ac:dyDescent="0.25">
      <c r="A834" s="144"/>
      <c r="B834" s="64" t="s">
        <v>578</v>
      </c>
      <c r="C834" s="1">
        <f>86*8</f>
        <v>688</v>
      </c>
      <c r="D834" s="62">
        <f t="shared" ref="D834:D865" si="596">E834/C834*100</f>
        <v>0</v>
      </c>
      <c r="E834" s="1">
        <v>0</v>
      </c>
      <c r="F834" s="2">
        <f t="shared" ref="F834:F865" si="597">+G834/C834*100</f>
        <v>0</v>
      </c>
      <c r="G834" s="1">
        <v>0</v>
      </c>
      <c r="H834" s="2">
        <f t="shared" ref="H834:H865" si="598">+I834/C834*100</f>
        <v>0.87209302325581395</v>
      </c>
      <c r="I834" s="1">
        <v>6</v>
      </c>
      <c r="J834" s="2">
        <f t="shared" ref="J834:J865" si="599">(1*D834)+(0.65*F834)+(0.3*H834)</f>
        <v>0.26162790697674415</v>
      </c>
      <c r="K834" s="1">
        <f>+E834+G834+I834</f>
        <v>6</v>
      </c>
      <c r="L834" s="3">
        <f t="shared" ref="L834:L865" si="600">K834/C834*100</f>
        <v>0.87209302325581395</v>
      </c>
      <c r="M834" s="9">
        <f t="shared" ref="M834:M865" si="601">L834*10000</f>
        <v>8720.9302325581393</v>
      </c>
      <c r="N834" s="25">
        <f t="shared" ref="N834:N865" si="602">(NORMSINV(1-M834/1000000))+1.5</f>
        <v>3.8772584917652404</v>
      </c>
      <c r="O834" s="72"/>
    </row>
    <row r="835" spans="1:15" x14ac:dyDescent="0.25">
      <c r="A835" s="144"/>
      <c r="B835" s="64" t="s">
        <v>563</v>
      </c>
      <c r="C835" s="1">
        <f>115*8</f>
        <v>920</v>
      </c>
      <c r="D835" s="62">
        <f t="shared" si="596"/>
        <v>0</v>
      </c>
      <c r="E835" s="1">
        <v>0</v>
      </c>
      <c r="F835" s="2">
        <f t="shared" si="597"/>
        <v>0</v>
      </c>
      <c r="G835" s="1">
        <v>0</v>
      </c>
      <c r="H835" s="2">
        <f t="shared" si="598"/>
        <v>0.54347826086956519</v>
      </c>
      <c r="I835" s="1">
        <v>5</v>
      </c>
      <c r="J835" s="2">
        <f t="shared" si="599"/>
        <v>0.16304347826086954</v>
      </c>
      <c r="K835" s="1">
        <f>+E835+G835+I835</f>
        <v>5</v>
      </c>
      <c r="L835" s="3">
        <f t="shared" si="600"/>
        <v>0.54347826086956519</v>
      </c>
      <c r="M835" s="9">
        <f t="shared" si="601"/>
        <v>5434.782608695652</v>
      </c>
      <c r="N835" s="25">
        <f t="shared" si="602"/>
        <v>4.0468644273080763</v>
      </c>
      <c r="O835" s="72"/>
    </row>
    <row r="836" spans="1:15" x14ac:dyDescent="0.25">
      <c r="A836" s="144"/>
      <c r="B836" s="64" t="s">
        <v>580</v>
      </c>
      <c r="C836" s="1">
        <f>67*8</f>
        <v>536</v>
      </c>
      <c r="D836" s="62">
        <f t="shared" si="596"/>
        <v>0</v>
      </c>
      <c r="E836" s="1">
        <v>0</v>
      </c>
      <c r="F836" s="2">
        <f t="shared" si="597"/>
        <v>0</v>
      </c>
      <c r="G836" s="1">
        <v>0</v>
      </c>
      <c r="H836" s="2">
        <f t="shared" si="598"/>
        <v>0.74626865671641784</v>
      </c>
      <c r="I836" s="1">
        <v>4</v>
      </c>
      <c r="J836" s="2">
        <f t="shared" si="599"/>
        <v>0.22388059701492535</v>
      </c>
      <c r="K836" s="1">
        <f>+E836+G836+I836</f>
        <v>4</v>
      </c>
      <c r="L836" s="3">
        <f t="shared" si="600"/>
        <v>0.74626865671641784</v>
      </c>
      <c r="M836" s="9">
        <f t="shared" si="601"/>
        <v>7462.6865671641781</v>
      </c>
      <c r="N836" s="25">
        <f t="shared" si="602"/>
        <v>3.9341847912895918</v>
      </c>
      <c r="O836" s="72"/>
    </row>
    <row r="837" spans="1:15" ht="15.75" thickBot="1" x14ac:dyDescent="0.3">
      <c r="A837" s="145"/>
      <c r="B837" s="65" t="s">
        <v>18</v>
      </c>
      <c r="C837" s="10">
        <f>SUM(C833:C836)</f>
        <v>2184</v>
      </c>
      <c r="D837" s="11">
        <f t="shared" si="596"/>
        <v>0</v>
      </c>
      <c r="E837" s="10">
        <f>SUM(E833:E836)</f>
        <v>0</v>
      </c>
      <c r="F837" s="11">
        <f t="shared" si="597"/>
        <v>0</v>
      </c>
      <c r="G837" s="10">
        <f>SUM(G833:G836)</f>
        <v>0</v>
      </c>
      <c r="H837" s="73">
        <f t="shared" si="598"/>
        <v>0.7783882783882784</v>
      </c>
      <c r="I837" s="10">
        <f>SUM(I833:I836)</f>
        <v>17</v>
      </c>
      <c r="J837" s="11">
        <f t="shared" si="599"/>
        <v>0.23351648351648352</v>
      </c>
      <c r="K837" s="10">
        <f>SUM(K833:K836)</f>
        <v>17</v>
      </c>
      <c r="L837" s="12">
        <f t="shared" si="600"/>
        <v>0.7783882783882784</v>
      </c>
      <c r="M837" s="15">
        <f t="shared" si="601"/>
        <v>7783.8827838827838</v>
      </c>
      <c r="N837" s="13">
        <f t="shared" si="602"/>
        <v>3.9188942433628844</v>
      </c>
      <c r="O837" s="14"/>
    </row>
    <row r="838" spans="1:15" x14ac:dyDescent="0.25">
      <c r="A838" s="147" t="s">
        <v>583</v>
      </c>
      <c r="B838" s="64" t="s">
        <v>481</v>
      </c>
      <c r="C838" s="1">
        <f>6*8</f>
        <v>48</v>
      </c>
      <c r="D838" s="62">
        <f t="shared" si="596"/>
        <v>0</v>
      </c>
      <c r="E838" s="1">
        <v>0</v>
      </c>
      <c r="F838" s="2">
        <f t="shared" si="597"/>
        <v>0</v>
      </c>
      <c r="G838" s="1">
        <v>0</v>
      </c>
      <c r="H838" s="2">
        <f t="shared" si="598"/>
        <v>2.083333333333333</v>
      </c>
      <c r="I838" s="1">
        <v>1</v>
      </c>
      <c r="J838" s="2">
        <f t="shared" si="599"/>
        <v>0.62499999999999989</v>
      </c>
      <c r="K838" s="1">
        <f>+E838+G838+I838</f>
        <v>1</v>
      </c>
      <c r="L838" s="3">
        <f t="shared" si="600"/>
        <v>2.083333333333333</v>
      </c>
      <c r="M838" s="9">
        <f t="shared" si="601"/>
        <v>20833.333333333332</v>
      </c>
      <c r="N838" s="25">
        <f t="shared" si="602"/>
        <v>3.5368341317013874</v>
      </c>
      <c r="O838" s="72"/>
    </row>
    <row r="839" spans="1:15" x14ac:dyDescent="0.25">
      <c r="A839" s="144"/>
      <c r="B839" s="64" t="s">
        <v>584</v>
      </c>
      <c r="C839" s="1">
        <f>91*8</f>
        <v>728</v>
      </c>
      <c r="D839" s="62">
        <f t="shared" si="596"/>
        <v>0</v>
      </c>
      <c r="E839" s="1">
        <v>0</v>
      </c>
      <c r="F839" s="2">
        <f t="shared" si="597"/>
        <v>0</v>
      </c>
      <c r="G839" s="1">
        <v>0</v>
      </c>
      <c r="H839" s="2">
        <f t="shared" si="598"/>
        <v>0.82417582417582425</v>
      </c>
      <c r="I839" s="1">
        <v>6</v>
      </c>
      <c r="J839" s="2">
        <f t="shared" si="599"/>
        <v>0.24725274725274726</v>
      </c>
      <c r="K839" s="1">
        <f>+E839+G839+I839</f>
        <v>6</v>
      </c>
      <c r="L839" s="3">
        <f t="shared" si="600"/>
        <v>0.82417582417582425</v>
      </c>
      <c r="M839" s="9">
        <f t="shared" si="601"/>
        <v>8241.7582417582416</v>
      </c>
      <c r="N839" s="25">
        <f t="shared" si="602"/>
        <v>3.8980299705146422</v>
      </c>
      <c r="O839" s="72"/>
    </row>
    <row r="840" spans="1:15" x14ac:dyDescent="0.25">
      <c r="A840" s="144"/>
      <c r="B840" s="64" t="s">
        <v>563</v>
      </c>
      <c r="C840" s="1">
        <f>111*8</f>
        <v>888</v>
      </c>
      <c r="D840" s="62">
        <f t="shared" si="596"/>
        <v>0</v>
      </c>
      <c r="E840" s="1">
        <v>0</v>
      </c>
      <c r="F840" s="2">
        <f t="shared" si="597"/>
        <v>0</v>
      </c>
      <c r="G840" s="1">
        <v>0</v>
      </c>
      <c r="H840" s="2">
        <f t="shared" si="598"/>
        <v>0.56306306306306309</v>
      </c>
      <c r="I840" s="1">
        <v>5</v>
      </c>
      <c r="J840" s="2">
        <f t="shared" si="599"/>
        <v>0.16891891891891891</v>
      </c>
      <c r="K840" s="1">
        <f>+E840+G840+I840</f>
        <v>5</v>
      </c>
      <c r="L840" s="3">
        <f t="shared" si="600"/>
        <v>0.56306306306306309</v>
      </c>
      <c r="M840" s="9">
        <f t="shared" si="601"/>
        <v>5630.6306306306305</v>
      </c>
      <c r="N840" s="25">
        <f t="shared" si="602"/>
        <v>4.0344854219555586</v>
      </c>
      <c r="O840" s="72"/>
    </row>
    <row r="841" spans="1:15" x14ac:dyDescent="0.25">
      <c r="A841" s="144"/>
      <c r="B841" s="64" t="s">
        <v>580</v>
      </c>
      <c r="C841" s="1">
        <f>57*8</f>
        <v>456</v>
      </c>
      <c r="D841" s="62">
        <f t="shared" si="596"/>
        <v>0</v>
      </c>
      <c r="E841" s="1">
        <v>0</v>
      </c>
      <c r="F841" s="2">
        <f t="shared" si="597"/>
        <v>0</v>
      </c>
      <c r="G841" s="1">
        <v>0</v>
      </c>
      <c r="H841" s="2">
        <f t="shared" si="598"/>
        <v>0.6578947368421052</v>
      </c>
      <c r="I841" s="1">
        <v>3</v>
      </c>
      <c r="J841" s="2">
        <f t="shared" si="599"/>
        <v>0.19736842105263155</v>
      </c>
      <c r="K841" s="1">
        <f>+E841+G841+I841</f>
        <v>3</v>
      </c>
      <c r="L841" s="3">
        <f t="shared" si="600"/>
        <v>0.6578947368421052</v>
      </c>
      <c r="M841" s="9">
        <f t="shared" si="601"/>
        <v>6578.9473684210516</v>
      </c>
      <c r="N841" s="25">
        <f t="shared" si="602"/>
        <v>3.9794668853016666</v>
      </c>
      <c r="O841" s="72"/>
    </row>
    <row r="842" spans="1:15" ht="15.75" thickBot="1" x14ac:dyDescent="0.3">
      <c r="A842" s="145"/>
      <c r="B842" s="65" t="s">
        <v>18</v>
      </c>
      <c r="C842" s="10">
        <f>SUM(C838:C841)</f>
        <v>2120</v>
      </c>
      <c r="D842" s="11">
        <f t="shared" si="596"/>
        <v>0</v>
      </c>
      <c r="E842" s="10">
        <f>SUM(E838:E841)</f>
        <v>0</v>
      </c>
      <c r="F842" s="11">
        <f t="shared" si="597"/>
        <v>0</v>
      </c>
      <c r="G842" s="10">
        <f>SUM(G838:G841)</f>
        <v>0</v>
      </c>
      <c r="H842" s="73">
        <f t="shared" si="598"/>
        <v>0.70754716981132082</v>
      </c>
      <c r="I842" s="10">
        <f>SUM(I838:I841)</f>
        <v>15</v>
      </c>
      <c r="J842" s="11">
        <f t="shared" si="599"/>
        <v>0.21226415094339623</v>
      </c>
      <c r="K842" s="10">
        <f>SUM(K838:K841)</f>
        <v>15</v>
      </c>
      <c r="L842" s="12">
        <f t="shared" si="600"/>
        <v>0.70754716981132082</v>
      </c>
      <c r="M842" s="15">
        <f t="shared" si="601"/>
        <v>7075.4716981132078</v>
      </c>
      <c r="N842" s="13">
        <f t="shared" si="602"/>
        <v>3.9534087584195197</v>
      </c>
      <c r="O842" s="14"/>
    </row>
    <row r="843" spans="1:15" x14ac:dyDescent="0.25">
      <c r="A843" s="147" t="s">
        <v>585</v>
      </c>
      <c r="B843" s="64" t="s">
        <v>586</v>
      </c>
      <c r="C843" s="1">
        <f>19*8</f>
        <v>152</v>
      </c>
      <c r="D843" s="62">
        <f t="shared" si="596"/>
        <v>0</v>
      </c>
      <c r="E843" s="1">
        <v>0</v>
      </c>
      <c r="F843" s="2">
        <f t="shared" si="597"/>
        <v>0</v>
      </c>
      <c r="G843" s="1">
        <v>0</v>
      </c>
      <c r="H843" s="2">
        <f t="shared" si="598"/>
        <v>0.6578947368421052</v>
      </c>
      <c r="I843" s="1">
        <v>1</v>
      </c>
      <c r="J843" s="2">
        <f t="shared" si="599"/>
        <v>0.19736842105263155</v>
      </c>
      <c r="K843" s="1">
        <f>+E843+G843+I843</f>
        <v>1</v>
      </c>
      <c r="L843" s="3">
        <f t="shared" si="600"/>
        <v>0.6578947368421052</v>
      </c>
      <c r="M843" s="9">
        <f t="shared" si="601"/>
        <v>6578.9473684210516</v>
      </c>
      <c r="N843" s="25">
        <f t="shared" si="602"/>
        <v>3.9794668853016666</v>
      </c>
      <c r="O843" s="72"/>
    </row>
    <row r="844" spans="1:15" x14ac:dyDescent="0.25">
      <c r="A844" s="144"/>
      <c r="B844" s="64" t="s">
        <v>481</v>
      </c>
      <c r="C844" s="1">
        <f>104*8</f>
        <v>832</v>
      </c>
      <c r="D844" s="62">
        <f t="shared" si="596"/>
        <v>0</v>
      </c>
      <c r="E844" s="1">
        <v>0</v>
      </c>
      <c r="F844" s="2">
        <f t="shared" si="597"/>
        <v>0</v>
      </c>
      <c r="G844" s="1">
        <v>0</v>
      </c>
      <c r="H844" s="2">
        <f t="shared" si="598"/>
        <v>0.48076923076923078</v>
      </c>
      <c r="I844" s="1">
        <v>4</v>
      </c>
      <c r="J844" s="2">
        <f t="shared" si="599"/>
        <v>0.14423076923076922</v>
      </c>
      <c r="K844" s="1">
        <f>+E844+G844+I844</f>
        <v>4</v>
      </c>
      <c r="L844" s="3">
        <f t="shared" si="600"/>
        <v>0.48076923076923078</v>
      </c>
      <c r="M844" s="9">
        <f t="shared" si="601"/>
        <v>4807.6923076923076</v>
      </c>
      <c r="N844" s="25">
        <f t="shared" si="602"/>
        <v>4.089362386704396</v>
      </c>
      <c r="O844" s="72"/>
    </row>
    <row r="845" spans="1:15" x14ac:dyDescent="0.25">
      <c r="A845" s="144"/>
      <c r="B845" s="64" t="s">
        <v>563</v>
      </c>
      <c r="C845" s="1">
        <f>96*8</f>
        <v>768</v>
      </c>
      <c r="D845" s="62">
        <f t="shared" si="596"/>
        <v>0</v>
      </c>
      <c r="E845" s="1">
        <v>0</v>
      </c>
      <c r="F845" s="2">
        <f t="shared" si="597"/>
        <v>0</v>
      </c>
      <c r="G845" s="1">
        <v>0</v>
      </c>
      <c r="H845" s="2">
        <f t="shared" si="598"/>
        <v>0.390625</v>
      </c>
      <c r="I845" s="1">
        <v>3</v>
      </c>
      <c r="J845" s="2">
        <f t="shared" si="599"/>
        <v>0.1171875</v>
      </c>
      <c r="K845" s="1">
        <f>+E845+G845+I845</f>
        <v>3</v>
      </c>
      <c r="L845" s="3">
        <f t="shared" si="600"/>
        <v>0.390625</v>
      </c>
      <c r="M845" s="9">
        <f t="shared" si="601"/>
        <v>3906.25</v>
      </c>
      <c r="N845" s="25">
        <f t="shared" si="602"/>
        <v>4.1600674686174592</v>
      </c>
      <c r="O845" s="72"/>
    </row>
    <row r="846" spans="1:15" x14ac:dyDescent="0.25">
      <c r="A846" s="144"/>
      <c r="B846" s="64" t="s">
        <v>580</v>
      </c>
      <c r="C846" s="1">
        <f>53*8</f>
        <v>424</v>
      </c>
      <c r="D846" s="62">
        <f t="shared" si="596"/>
        <v>0</v>
      </c>
      <c r="E846" s="1">
        <v>0</v>
      </c>
      <c r="F846" s="2">
        <f t="shared" si="597"/>
        <v>0</v>
      </c>
      <c r="G846" s="1">
        <v>0</v>
      </c>
      <c r="H846" s="2">
        <f t="shared" si="598"/>
        <v>0.47169811320754718</v>
      </c>
      <c r="I846" s="1">
        <v>2</v>
      </c>
      <c r="J846" s="2">
        <f t="shared" si="599"/>
        <v>0.14150943396226415</v>
      </c>
      <c r="K846" s="1">
        <f>+E846+G846+I846</f>
        <v>2</v>
      </c>
      <c r="L846" s="3">
        <f t="shared" si="600"/>
        <v>0.47169811320754718</v>
      </c>
      <c r="M846" s="9">
        <f t="shared" si="601"/>
        <v>4716.9811320754716</v>
      </c>
      <c r="N846" s="25">
        <f t="shared" si="602"/>
        <v>4.0959141893929578</v>
      </c>
      <c r="O846" s="72"/>
    </row>
    <row r="847" spans="1:15" ht="15.75" thickBot="1" x14ac:dyDescent="0.3">
      <c r="A847" s="145"/>
      <c r="B847" s="65" t="s">
        <v>18</v>
      </c>
      <c r="C847" s="10">
        <f>SUM(C843:C846)</f>
        <v>2176</v>
      </c>
      <c r="D847" s="11">
        <f t="shared" si="596"/>
        <v>0</v>
      </c>
      <c r="E847" s="10">
        <f>SUM(E843:E846)</f>
        <v>0</v>
      </c>
      <c r="F847" s="11">
        <f t="shared" si="597"/>
        <v>0</v>
      </c>
      <c r="G847" s="10">
        <f>SUM(G843:G846)</f>
        <v>0</v>
      </c>
      <c r="H847" s="73">
        <f t="shared" si="598"/>
        <v>0.4595588235294118</v>
      </c>
      <c r="I847" s="10">
        <f>SUM(I843:I846)</f>
        <v>10</v>
      </c>
      <c r="J847" s="11">
        <f t="shared" si="599"/>
        <v>0.13786764705882354</v>
      </c>
      <c r="K847" s="10">
        <f>SUM(K843:K846)</f>
        <v>10</v>
      </c>
      <c r="L847" s="12">
        <f t="shared" si="600"/>
        <v>0.4595588235294118</v>
      </c>
      <c r="M847" s="15">
        <f t="shared" si="601"/>
        <v>4595.588235294118</v>
      </c>
      <c r="N847" s="13">
        <f t="shared" si="602"/>
        <v>4.1048601592413485</v>
      </c>
      <c r="O847" s="14"/>
    </row>
    <row r="848" spans="1:15" x14ac:dyDescent="0.25">
      <c r="A848" s="147" t="s">
        <v>587</v>
      </c>
      <c r="B848" s="64" t="s">
        <v>586</v>
      </c>
      <c r="C848" s="1">
        <f>14*8</f>
        <v>112</v>
      </c>
      <c r="D848" s="62">
        <f t="shared" si="596"/>
        <v>0</v>
      </c>
      <c r="E848" s="1">
        <v>0</v>
      </c>
      <c r="F848" s="2">
        <f t="shared" si="597"/>
        <v>0</v>
      </c>
      <c r="G848" s="1">
        <v>0</v>
      </c>
      <c r="H848" s="2">
        <f t="shared" si="598"/>
        <v>1.7857142857142856</v>
      </c>
      <c r="I848" s="1">
        <v>2</v>
      </c>
      <c r="J848" s="2">
        <f t="shared" si="599"/>
        <v>0.5357142857142857</v>
      </c>
      <c r="K848" s="1">
        <f>+E848+G848+I848</f>
        <v>2</v>
      </c>
      <c r="L848" s="3">
        <f t="shared" si="600"/>
        <v>1.7857142857142856</v>
      </c>
      <c r="M848" s="9">
        <f t="shared" si="601"/>
        <v>17857.142857142855</v>
      </c>
      <c r="N848" s="25">
        <f t="shared" si="602"/>
        <v>3.600165492844468</v>
      </c>
      <c r="O848" s="72"/>
    </row>
    <row r="849" spans="1:15" x14ac:dyDescent="0.25">
      <c r="A849" s="144"/>
      <c r="B849" s="64" t="s">
        <v>481</v>
      </c>
      <c r="C849" s="1">
        <f>60*8</f>
        <v>480</v>
      </c>
      <c r="D849" s="62">
        <f t="shared" si="596"/>
        <v>0</v>
      </c>
      <c r="E849" s="1">
        <v>0</v>
      </c>
      <c r="F849" s="2">
        <f t="shared" si="597"/>
        <v>0</v>
      </c>
      <c r="G849" s="1">
        <v>0</v>
      </c>
      <c r="H849" s="2">
        <f t="shared" si="598"/>
        <v>0.41666666666666669</v>
      </c>
      <c r="I849" s="1">
        <v>2</v>
      </c>
      <c r="J849" s="2">
        <f t="shared" si="599"/>
        <v>0.125</v>
      </c>
      <c r="K849" s="1">
        <f>+E849+G849+I849</f>
        <v>2</v>
      </c>
      <c r="L849" s="3">
        <f t="shared" si="600"/>
        <v>0.41666666666666669</v>
      </c>
      <c r="M849" s="9">
        <f t="shared" si="601"/>
        <v>4166.666666666667</v>
      </c>
      <c r="N849" s="25">
        <f t="shared" si="602"/>
        <v>4.1382572734767509</v>
      </c>
      <c r="O849" s="72"/>
    </row>
    <row r="850" spans="1:15" x14ac:dyDescent="0.25">
      <c r="A850" s="144"/>
      <c r="B850" s="64" t="s">
        <v>563</v>
      </c>
      <c r="C850" s="1">
        <f>80*8</f>
        <v>640</v>
      </c>
      <c r="D850" s="62">
        <f t="shared" si="596"/>
        <v>0</v>
      </c>
      <c r="E850" s="1">
        <v>0</v>
      </c>
      <c r="F850" s="2">
        <f t="shared" si="597"/>
        <v>0</v>
      </c>
      <c r="G850" s="1">
        <v>0</v>
      </c>
      <c r="H850" s="2">
        <f t="shared" si="598"/>
        <v>0.3125</v>
      </c>
      <c r="I850" s="1">
        <v>2</v>
      </c>
      <c r="J850" s="2">
        <f t="shared" si="599"/>
        <v>9.375E-2</v>
      </c>
      <c r="K850" s="1">
        <f>+E850+G850+I850</f>
        <v>2</v>
      </c>
      <c r="L850" s="3">
        <f t="shared" si="600"/>
        <v>0.3125</v>
      </c>
      <c r="M850" s="9">
        <f t="shared" si="601"/>
        <v>3125</v>
      </c>
      <c r="N850" s="25">
        <f t="shared" si="602"/>
        <v>4.2343687865331763</v>
      </c>
      <c r="O850" s="72"/>
    </row>
    <row r="851" spans="1:15" ht="15.75" thickBot="1" x14ac:dyDescent="0.3">
      <c r="A851" s="145"/>
      <c r="B851" s="65" t="s">
        <v>18</v>
      </c>
      <c r="C851" s="10">
        <f>SUM(C848:C850)</f>
        <v>1232</v>
      </c>
      <c r="D851" s="11">
        <f t="shared" si="596"/>
        <v>0</v>
      </c>
      <c r="E851" s="10">
        <f>SUM(E848:E850)</f>
        <v>0</v>
      </c>
      <c r="F851" s="11">
        <f t="shared" si="597"/>
        <v>0</v>
      </c>
      <c r="G851" s="10">
        <f>SUM(G848:G850)</f>
        <v>0</v>
      </c>
      <c r="H851" s="73">
        <f t="shared" si="598"/>
        <v>0.48701298701298701</v>
      </c>
      <c r="I851" s="10">
        <f>SUM(I848:I850)</f>
        <v>6</v>
      </c>
      <c r="J851" s="11">
        <f t="shared" si="599"/>
        <v>0.1461038961038961</v>
      </c>
      <c r="K851" s="10">
        <f>SUM(K848:K850)</f>
        <v>6</v>
      </c>
      <c r="L851" s="12">
        <f t="shared" si="600"/>
        <v>0.48701298701298701</v>
      </c>
      <c r="M851" s="15">
        <f t="shared" si="601"/>
        <v>4870.1298701298701</v>
      </c>
      <c r="N851" s="13">
        <f t="shared" si="602"/>
        <v>4.0849164489932708</v>
      </c>
      <c r="O851" s="14"/>
    </row>
    <row r="852" spans="1:15" x14ac:dyDescent="0.25">
      <c r="A852" s="147" t="s">
        <v>588</v>
      </c>
      <c r="B852" s="64" t="s">
        <v>586</v>
      </c>
      <c r="C852" s="1">
        <f>23*8</f>
        <v>184</v>
      </c>
      <c r="D852" s="62">
        <f t="shared" si="596"/>
        <v>0</v>
      </c>
      <c r="E852" s="1">
        <v>0</v>
      </c>
      <c r="F852" s="2">
        <f t="shared" si="597"/>
        <v>0</v>
      </c>
      <c r="G852" s="1">
        <v>0</v>
      </c>
      <c r="H852" s="2">
        <f t="shared" si="598"/>
        <v>0.54347826086956519</v>
      </c>
      <c r="I852" s="1">
        <v>1</v>
      </c>
      <c r="J852" s="2">
        <f t="shared" si="599"/>
        <v>0.16304347826086954</v>
      </c>
      <c r="K852" s="1">
        <f>+E852+G852+I852</f>
        <v>1</v>
      </c>
      <c r="L852" s="3">
        <f t="shared" si="600"/>
        <v>0.54347826086956519</v>
      </c>
      <c r="M852" s="9">
        <f t="shared" si="601"/>
        <v>5434.782608695652</v>
      </c>
      <c r="N852" s="25">
        <f t="shared" si="602"/>
        <v>4.0468644273080763</v>
      </c>
      <c r="O852" s="72"/>
    </row>
    <row r="853" spans="1:15" x14ac:dyDescent="0.25">
      <c r="A853" s="144"/>
      <c r="B853" s="64" t="s">
        <v>141</v>
      </c>
      <c r="C853" s="1">
        <f>115*8</f>
        <v>920</v>
      </c>
      <c r="D853" s="62">
        <f t="shared" si="596"/>
        <v>0</v>
      </c>
      <c r="E853" s="1">
        <v>0</v>
      </c>
      <c r="F853" s="2">
        <f t="shared" si="597"/>
        <v>0</v>
      </c>
      <c r="G853" s="1">
        <v>0</v>
      </c>
      <c r="H853" s="2">
        <f t="shared" si="598"/>
        <v>0.43478260869565216</v>
      </c>
      <c r="I853" s="1">
        <v>4</v>
      </c>
      <c r="J853" s="2">
        <f t="shared" si="599"/>
        <v>0.13043478260869565</v>
      </c>
      <c r="K853" s="1">
        <f>+E853+G853+I853</f>
        <v>4</v>
      </c>
      <c r="L853" s="3">
        <f t="shared" si="600"/>
        <v>0.43478260869565216</v>
      </c>
      <c r="M853" s="9">
        <f t="shared" si="601"/>
        <v>4347.826086956522</v>
      </c>
      <c r="N853" s="25">
        <f t="shared" si="602"/>
        <v>4.1237933694069167</v>
      </c>
      <c r="O853" s="72"/>
    </row>
    <row r="854" spans="1:15" x14ac:dyDescent="0.25">
      <c r="A854" s="144"/>
      <c r="B854" s="64" t="s">
        <v>563</v>
      </c>
      <c r="C854" s="1">
        <f>94*8</f>
        <v>752</v>
      </c>
      <c r="D854" s="62">
        <f t="shared" si="596"/>
        <v>0</v>
      </c>
      <c r="E854" s="1">
        <v>0</v>
      </c>
      <c r="F854" s="2">
        <f t="shared" si="597"/>
        <v>0</v>
      </c>
      <c r="G854" s="1">
        <v>0</v>
      </c>
      <c r="H854" s="2">
        <f t="shared" si="598"/>
        <v>0.66489361702127658</v>
      </c>
      <c r="I854" s="1">
        <v>5</v>
      </c>
      <c r="J854" s="2">
        <f t="shared" si="599"/>
        <v>0.19946808510638298</v>
      </c>
      <c r="K854" s="1">
        <f>+E854+G854+I854</f>
        <v>5</v>
      </c>
      <c r="L854" s="3">
        <f t="shared" si="600"/>
        <v>0.66489361702127658</v>
      </c>
      <c r="M854" s="9">
        <f t="shared" si="601"/>
        <v>6648.9361702127662</v>
      </c>
      <c r="N854" s="25">
        <f t="shared" si="602"/>
        <v>3.9756907019830821</v>
      </c>
      <c r="O854" s="72"/>
    </row>
    <row r="855" spans="1:15" ht="15.75" thickBot="1" x14ac:dyDescent="0.3">
      <c r="A855" s="145"/>
      <c r="B855" s="65" t="s">
        <v>18</v>
      </c>
      <c r="C855" s="10">
        <f>SUM(C852:C854)</f>
        <v>1856</v>
      </c>
      <c r="D855" s="11">
        <f t="shared" si="596"/>
        <v>0</v>
      </c>
      <c r="E855" s="10">
        <f>SUM(E852:E854)</f>
        <v>0</v>
      </c>
      <c r="F855" s="11">
        <f t="shared" si="597"/>
        <v>0</v>
      </c>
      <c r="G855" s="10">
        <f>SUM(G852:G854)</f>
        <v>0</v>
      </c>
      <c r="H855" s="73">
        <f t="shared" si="598"/>
        <v>0.53879310344827591</v>
      </c>
      <c r="I855" s="10">
        <f>SUM(I852:I854)</f>
        <v>10</v>
      </c>
      <c r="J855" s="11">
        <f t="shared" si="599"/>
        <v>0.16163793103448276</v>
      </c>
      <c r="K855" s="10">
        <f>SUM(K852:K854)</f>
        <v>10</v>
      </c>
      <c r="L855" s="12">
        <f t="shared" si="600"/>
        <v>0.53879310344827591</v>
      </c>
      <c r="M855" s="15">
        <f t="shared" si="601"/>
        <v>5387.9310344827591</v>
      </c>
      <c r="N855" s="13">
        <f t="shared" si="602"/>
        <v>4.0498844729501862</v>
      </c>
      <c r="O855" s="14"/>
    </row>
    <row r="856" spans="1:15" x14ac:dyDescent="0.25">
      <c r="A856" s="147" t="s">
        <v>590</v>
      </c>
      <c r="B856" s="64" t="s">
        <v>586</v>
      </c>
      <c r="C856" s="1">
        <f>15*8</f>
        <v>120</v>
      </c>
      <c r="D856" s="62">
        <f t="shared" si="596"/>
        <v>0</v>
      </c>
      <c r="E856" s="1">
        <v>0</v>
      </c>
      <c r="F856" s="2">
        <f t="shared" si="597"/>
        <v>0</v>
      </c>
      <c r="G856" s="1">
        <v>0</v>
      </c>
      <c r="H856" s="2">
        <f t="shared" si="598"/>
        <v>0</v>
      </c>
      <c r="I856" s="1">
        <v>0</v>
      </c>
      <c r="J856" s="2">
        <f t="shared" si="599"/>
        <v>0</v>
      </c>
      <c r="K856" s="1">
        <f>+E856+G856+I856</f>
        <v>0</v>
      </c>
      <c r="L856" s="3">
        <f t="shared" si="600"/>
        <v>0</v>
      </c>
      <c r="M856" s="9">
        <f t="shared" si="601"/>
        <v>0</v>
      </c>
      <c r="N856" s="25" t="e">
        <f t="shared" si="602"/>
        <v>#NUM!</v>
      </c>
      <c r="O856" s="72"/>
    </row>
    <row r="857" spans="1:15" x14ac:dyDescent="0.25">
      <c r="A857" s="144"/>
      <c r="B857" s="64" t="s">
        <v>141</v>
      </c>
      <c r="C857" s="1">
        <f>75*8</f>
        <v>600</v>
      </c>
      <c r="D857" s="62">
        <f t="shared" si="596"/>
        <v>0</v>
      </c>
      <c r="E857" s="1">
        <v>0</v>
      </c>
      <c r="F857" s="2">
        <f t="shared" si="597"/>
        <v>0</v>
      </c>
      <c r="G857" s="1">
        <v>0</v>
      </c>
      <c r="H857" s="2">
        <f t="shared" si="598"/>
        <v>0.66666666666666674</v>
      </c>
      <c r="I857" s="1">
        <v>4</v>
      </c>
      <c r="J857" s="2">
        <f t="shared" si="599"/>
        <v>0.2</v>
      </c>
      <c r="K857" s="1">
        <f>+E857+G857+I857</f>
        <v>4</v>
      </c>
      <c r="L857" s="3">
        <f t="shared" si="600"/>
        <v>0.66666666666666674</v>
      </c>
      <c r="M857" s="9">
        <f t="shared" si="601"/>
        <v>6666.666666666667</v>
      </c>
      <c r="N857" s="25">
        <f t="shared" si="602"/>
        <v>3.9747396492194813</v>
      </c>
      <c r="O857" s="72"/>
    </row>
    <row r="858" spans="1:15" x14ac:dyDescent="0.25">
      <c r="A858" s="144"/>
      <c r="B858" s="64" t="s">
        <v>563</v>
      </c>
      <c r="C858" s="1">
        <f>17*8</f>
        <v>136</v>
      </c>
      <c r="D858" s="62">
        <f t="shared" si="596"/>
        <v>0</v>
      </c>
      <c r="E858" s="1">
        <v>0</v>
      </c>
      <c r="F858" s="2">
        <f t="shared" si="597"/>
        <v>0</v>
      </c>
      <c r="G858" s="1">
        <v>0</v>
      </c>
      <c r="H858" s="2">
        <f t="shared" si="598"/>
        <v>0.73529411764705876</v>
      </c>
      <c r="I858" s="1">
        <v>1</v>
      </c>
      <c r="J858" s="2">
        <f t="shared" si="599"/>
        <v>0.22058823529411761</v>
      </c>
      <c r="K858" s="1">
        <f>+E858+G858+I858</f>
        <v>1</v>
      </c>
      <c r="L858" s="3">
        <f t="shared" si="600"/>
        <v>0.73529411764705876</v>
      </c>
      <c r="M858" s="9">
        <f t="shared" si="601"/>
        <v>7352.9411764705874</v>
      </c>
      <c r="N858" s="25">
        <f t="shared" si="602"/>
        <v>3.9395422638528821</v>
      </c>
      <c r="O858" s="72"/>
    </row>
    <row r="859" spans="1:15" x14ac:dyDescent="0.25">
      <c r="A859" s="144"/>
      <c r="B859" s="64" t="s">
        <v>591</v>
      </c>
      <c r="C859" s="1">
        <f>40*8</f>
        <v>320</v>
      </c>
      <c r="D859" s="62">
        <f t="shared" si="596"/>
        <v>0</v>
      </c>
      <c r="E859" s="1">
        <v>0</v>
      </c>
      <c r="F859" s="2">
        <f t="shared" si="597"/>
        <v>0</v>
      </c>
      <c r="G859" s="1">
        <v>0</v>
      </c>
      <c r="H859" s="2">
        <f t="shared" si="598"/>
        <v>0.9375</v>
      </c>
      <c r="I859" s="1">
        <v>3</v>
      </c>
      <c r="J859" s="2">
        <f t="shared" si="599"/>
        <v>0.28125</v>
      </c>
      <c r="K859" s="1">
        <f>+E859+G859+I859</f>
        <v>3</v>
      </c>
      <c r="L859" s="3">
        <f t="shared" si="600"/>
        <v>0.9375</v>
      </c>
      <c r="M859" s="9">
        <f t="shared" si="601"/>
        <v>9375</v>
      </c>
      <c r="N859" s="25">
        <f t="shared" si="602"/>
        <v>3.8504644231090768</v>
      </c>
      <c r="O859" s="72"/>
    </row>
    <row r="860" spans="1:15" ht="15.75" thickBot="1" x14ac:dyDescent="0.3">
      <c r="A860" s="145"/>
      <c r="B860" s="65" t="s">
        <v>18</v>
      </c>
      <c r="C860" s="10">
        <f>SUM(C856:C859)</f>
        <v>1176</v>
      </c>
      <c r="D860" s="11">
        <f t="shared" si="596"/>
        <v>0</v>
      </c>
      <c r="E860" s="10">
        <f>SUM(E856:E859)</f>
        <v>0</v>
      </c>
      <c r="F860" s="11">
        <f t="shared" si="597"/>
        <v>0</v>
      </c>
      <c r="G860" s="10">
        <f>SUM(G856:G859)</f>
        <v>0</v>
      </c>
      <c r="H860" s="73">
        <f t="shared" si="598"/>
        <v>0.68027210884353739</v>
      </c>
      <c r="I860" s="10">
        <f>SUM(I856:I859)</f>
        <v>8</v>
      </c>
      <c r="J860" s="11">
        <f t="shared" si="599"/>
        <v>0.2040816326530612</v>
      </c>
      <c r="K860" s="10">
        <f>SUM(K856:K859)</f>
        <v>8</v>
      </c>
      <c r="L860" s="12">
        <f t="shared" si="600"/>
        <v>0.68027210884353739</v>
      </c>
      <c r="M860" s="15">
        <f t="shared" si="601"/>
        <v>6802.7210884353735</v>
      </c>
      <c r="N860" s="13">
        <f t="shared" si="602"/>
        <v>3.9675152609284017</v>
      </c>
      <c r="O860" s="14"/>
    </row>
    <row r="861" spans="1:15" x14ac:dyDescent="0.25">
      <c r="A861" s="147" t="s">
        <v>592</v>
      </c>
      <c r="B861" s="64" t="s">
        <v>586</v>
      </c>
      <c r="C861" s="1">
        <f>30*8</f>
        <v>240</v>
      </c>
      <c r="D861" s="62">
        <f t="shared" si="596"/>
        <v>0</v>
      </c>
      <c r="E861" s="1">
        <v>0</v>
      </c>
      <c r="F861" s="2">
        <f t="shared" si="597"/>
        <v>0</v>
      </c>
      <c r="G861" s="1">
        <v>0</v>
      </c>
      <c r="H861" s="2">
        <f t="shared" si="598"/>
        <v>0.41666666666666669</v>
      </c>
      <c r="I861" s="1">
        <v>1</v>
      </c>
      <c r="J861" s="2">
        <f t="shared" si="599"/>
        <v>0.125</v>
      </c>
      <c r="K861" s="1">
        <f>+E861+G861+I861</f>
        <v>1</v>
      </c>
      <c r="L861" s="3">
        <f t="shared" si="600"/>
        <v>0.41666666666666669</v>
      </c>
      <c r="M861" s="9">
        <f t="shared" si="601"/>
        <v>4166.666666666667</v>
      </c>
      <c r="N861" s="25">
        <f t="shared" si="602"/>
        <v>4.1382572734767509</v>
      </c>
      <c r="O861" s="72"/>
    </row>
    <row r="862" spans="1:15" x14ac:dyDescent="0.25">
      <c r="A862" s="144"/>
      <c r="B862" s="64" t="s">
        <v>141</v>
      </c>
      <c r="C862" s="1">
        <f>63*8</f>
        <v>504</v>
      </c>
      <c r="D862" s="62">
        <f t="shared" si="596"/>
        <v>0</v>
      </c>
      <c r="E862" s="1">
        <v>0</v>
      </c>
      <c r="F862" s="2">
        <f t="shared" si="597"/>
        <v>0</v>
      </c>
      <c r="G862" s="1">
        <v>0</v>
      </c>
      <c r="H862" s="2">
        <f t="shared" si="598"/>
        <v>0.3968253968253968</v>
      </c>
      <c r="I862" s="1">
        <v>2</v>
      </c>
      <c r="J862" s="2">
        <f t="shared" si="599"/>
        <v>0.11904761904761904</v>
      </c>
      <c r="K862" s="1">
        <f>+E862+G862+I862</f>
        <v>2</v>
      </c>
      <c r="L862" s="3">
        <f t="shared" si="600"/>
        <v>0.3968253968253968</v>
      </c>
      <c r="M862" s="9">
        <f t="shared" si="601"/>
        <v>3968.2539682539682</v>
      </c>
      <c r="N862" s="25">
        <f t="shared" si="602"/>
        <v>4.1547590333403264</v>
      </c>
      <c r="O862" s="72"/>
    </row>
    <row r="863" spans="1:15" x14ac:dyDescent="0.25">
      <c r="A863" s="144"/>
      <c r="B863" s="64" t="s">
        <v>593</v>
      </c>
      <c r="C863" s="1">
        <f>17*8</f>
        <v>136</v>
      </c>
      <c r="D863" s="62">
        <f t="shared" si="596"/>
        <v>0</v>
      </c>
      <c r="E863" s="1">
        <v>0</v>
      </c>
      <c r="F863" s="2">
        <f t="shared" si="597"/>
        <v>0</v>
      </c>
      <c r="G863" s="1">
        <v>0</v>
      </c>
      <c r="H863" s="2">
        <f t="shared" si="598"/>
        <v>0.73529411764705876</v>
      </c>
      <c r="I863" s="1">
        <v>1</v>
      </c>
      <c r="J863" s="2">
        <f t="shared" si="599"/>
        <v>0.22058823529411761</v>
      </c>
      <c r="K863" s="1">
        <f>+E863+G863+I863</f>
        <v>1</v>
      </c>
      <c r="L863" s="3">
        <f t="shared" si="600"/>
        <v>0.73529411764705876</v>
      </c>
      <c r="M863" s="9">
        <f t="shared" si="601"/>
        <v>7352.9411764705874</v>
      </c>
      <c r="N863" s="25">
        <f t="shared" si="602"/>
        <v>3.9395422638528821</v>
      </c>
      <c r="O863" s="72"/>
    </row>
    <row r="864" spans="1:15" x14ac:dyDescent="0.25">
      <c r="A864" s="144"/>
      <c r="B864" s="64" t="s">
        <v>591</v>
      </c>
      <c r="C864" s="1">
        <f>47*8</f>
        <v>376</v>
      </c>
      <c r="D864" s="62">
        <f t="shared" si="596"/>
        <v>0</v>
      </c>
      <c r="E864" s="1">
        <v>0</v>
      </c>
      <c r="F864" s="2">
        <f t="shared" si="597"/>
        <v>0</v>
      </c>
      <c r="G864" s="1">
        <v>0</v>
      </c>
      <c r="H864" s="2">
        <f t="shared" si="598"/>
        <v>0.53191489361702127</v>
      </c>
      <c r="I864" s="1">
        <v>2</v>
      </c>
      <c r="J864" s="2">
        <f t="shared" si="599"/>
        <v>0.15957446808510636</v>
      </c>
      <c r="K864" s="1">
        <f>+E864+G864+I864</f>
        <v>2</v>
      </c>
      <c r="L864" s="3">
        <f t="shared" si="600"/>
        <v>0.53191489361702127</v>
      </c>
      <c r="M864" s="9">
        <f t="shared" si="601"/>
        <v>5319.1489361702124</v>
      </c>
      <c r="N864" s="25">
        <f t="shared" si="602"/>
        <v>4.0543607292466817</v>
      </c>
      <c r="O864" s="72"/>
    </row>
    <row r="865" spans="1:15" ht="15.75" thickBot="1" x14ac:dyDescent="0.3">
      <c r="A865" s="145"/>
      <c r="B865" s="65" t="s">
        <v>18</v>
      </c>
      <c r="C865" s="10">
        <f>SUM(C861:C864)</f>
        <v>1256</v>
      </c>
      <c r="D865" s="11">
        <f t="shared" si="596"/>
        <v>0</v>
      </c>
      <c r="E865" s="10">
        <f>SUM(E861:E864)</f>
        <v>0</v>
      </c>
      <c r="F865" s="11">
        <f t="shared" si="597"/>
        <v>0</v>
      </c>
      <c r="G865" s="10">
        <f>SUM(G861:G864)</f>
        <v>0</v>
      </c>
      <c r="H865" s="73">
        <f t="shared" si="598"/>
        <v>0.47770700636942676</v>
      </c>
      <c r="I865" s="10">
        <f>SUM(I861:I864)</f>
        <v>6</v>
      </c>
      <c r="J865" s="11">
        <f t="shared" si="599"/>
        <v>0.14331210191082802</v>
      </c>
      <c r="K865" s="10">
        <f>SUM(K861:K864)</f>
        <v>6</v>
      </c>
      <c r="L865" s="12">
        <f t="shared" si="600"/>
        <v>0.47770700636942676</v>
      </c>
      <c r="M865" s="15">
        <f t="shared" si="601"/>
        <v>4777.0700636942674</v>
      </c>
      <c r="N865" s="13">
        <f t="shared" si="602"/>
        <v>4.0915617229426466</v>
      </c>
      <c r="O865" s="14"/>
    </row>
    <row r="866" spans="1:15" x14ac:dyDescent="0.25">
      <c r="A866" s="147" t="s">
        <v>594</v>
      </c>
      <c r="B866" s="64" t="s">
        <v>586</v>
      </c>
      <c r="C866" s="1">
        <f>44*8</f>
        <v>352</v>
      </c>
      <c r="D866" s="62">
        <f t="shared" ref="D866:D897" si="603">E866/C866*100</f>
        <v>0</v>
      </c>
      <c r="E866" s="1">
        <v>0</v>
      </c>
      <c r="F866" s="2">
        <f t="shared" ref="F866:F897" si="604">+G866/C866*100</f>
        <v>0</v>
      </c>
      <c r="G866" s="1">
        <v>0</v>
      </c>
      <c r="H866" s="2">
        <f t="shared" ref="H866:H897" si="605">+I866/C866*100</f>
        <v>0.85227272727272718</v>
      </c>
      <c r="I866" s="1">
        <v>3</v>
      </c>
      <c r="J866" s="2">
        <f t="shared" ref="J866:J897" si="606">(1*D866)+(0.65*F866)+(0.3*H866)</f>
        <v>0.25568181818181812</v>
      </c>
      <c r="K866" s="1">
        <f>+E866+G866+I866</f>
        <v>3</v>
      </c>
      <c r="L866" s="3">
        <f t="shared" ref="L866:L897" si="607">K866/C866*100</f>
        <v>0.85227272727272718</v>
      </c>
      <c r="M866" s="9">
        <f t="shared" ref="M866:M897" si="608">L866*10000</f>
        <v>8522.7272727272721</v>
      </c>
      <c r="N866" s="25">
        <f t="shared" ref="N866:N897" si="609">(NORMSINV(1-M866/1000000))+1.5</f>
        <v>3.8857258052744474</v>
      </c>
      <c r="O866" s="72"/>
    </row>
    <row r="867" spans="1:15" x14ac:dyDescent="0.25">
      <c r="A867" s="144"/>
      <c r="B867" s="64" t="s">
        <v>595</v>
      </c>
      <c r="C867" s="1">
        <f>34*8</f>
        <v>272</v>
      </c>
      <c r="D867" s="62">
        <f t="shared" si="603"/>
        <v>0</v>
      </c>
      <c r="E867" s="1">
        <v>0</v>
      </c>
      <c r="F867" s="2">
        <f t="shared" si="604"/>
        <v>0</v>
      </c>
      <c r="G867" s="1">
        <v>0</v>
      </c>
      <c r="H867" s="2">
        <f t="shared" si="605"/>
        <v>0.36764705882352938</v>
      </c>
      <c r="I867" s="1">
        <v>1</v>
      </c>
      <c r="J867" s="2">
        <f t="shared" si="606"/>
        <v>0.11029411764705881</v>
      </c>
      <c r="K867" s="1">
        <f>+E867+G867+I867</f>
        <v>1</v>
      </c>
      <c r="L867" s="3">
        <f t="shared" si="607"/>
        <v>0.36764705882352938</v>
      </c>
      <c r="M867" s="9">
        <f t="shared" si="608"/>
        <v>3676.4705882352937</v>
      </c>
      <c r="N867" s="25">
        <f t="shared" si="609"/>
        <v>4.1804219396475233</v>
      </c>
      <c r="O867" s="72"/>
    </row>
    <row r="868" spans="1:15" x14ac:dyDescent="0.25">
      <c r="A868" s="144"/>
      <c r="B868" s="64" t="s">
        <v>593</v>
      </c>
      <c r="C868" s="1">
        <f>61*8</f>
        <v>488</v>
      </c>
      <c r="D868" s="62">
        <f t="shared" si="603"/>
        <v>0</v>
      </c>
      <c r="E868" s="1">
        <v>0</v>
      </c>
      <c r="F868" s="2">
        <f t="shared" si="604"/>
        <v>0</v>
      </c>
      <c r="G868" s="1">
        <v>0</v>
      </c>
      <c r="H868" s="2">
        <f t="shared" si="605"/>
        <v>1.0245901639344261</v>
      </c>
      <c r="I868" s="1">
        <v>5</v>
      </c>
      <c r="J868" s="2">
        <f t="shared" si="606"/>
        <v>0.30737704918032782</v>
      </c>
      <c r="K868" s="1">
        <f>+E868+G868+I868</f>
        <v>5</v>
      </c>
      <c r="L868" s="3">
        <f t="shared" si="607"/>
        <v>1.0245901639344261</v>
      </c>
      <c r="M868" s="9">
        <f t="shared" si="608"/>
        <v>10245.901639344262</v>
      </c>
      <c r="N868" s="25">
        <f t="shared" si="609"/>
        <v>3.8172190322770319</v>
      </c>
      <c r="O868" s="72"/>
    </row>
    <row r="869" spans="1:15" ht="15.75" thickBot="1" x14ac:dyDescent="0.3">
      <c r="A869" s="145"/>
      <c r="B869" s="65" t="s">
        <v>18</v>
      </c>
      <c r="C869" s="10">
        <f>SUM(C866:C868)</f>
        <v>1112</v>
      </c>
      <c r="D869" s="11">
        <f t="shared" si="603"/>
        <v>0</v>
      </c>
      <c r="E869" s="10">
        <f>SUM(E866:E868)</f>
        <v>0</v>
      </c>
      <c r="F869" s="11">
        <f t="shared" si="604"/>
        <v>0</v>
      </c>
      <c r="G869" s="10">
        <f>SUM(G866:G868)</f>
        <v>0</v>
      </c>
      <c r="H869" s="73">
        <f t="shared" si="605"/>
        <v>0.80935251798561147</v>
      </c>
      <c r="I869" s="10">
        <f>SUM(I866:I868)</f>
        <v>9</v>
      </c>
      <c r="J869" s="11">
        <f t="shared" si="606"/>
        <v>0.24280575539568344</v>
      </c>
      <c r="K869" s="10">
        <f>SUM(K866:K868)</f>
        <v>9</v>
      </c>
      <c r="L869" s="12">
        <f t="shared" si="607"/>
        <v>0.80935251798561147</v>
      </c>
      <c r="M869" s="15">
        <f t="shared" si="608"/>
        <v>8093.5251798561148</v>
      </c>
      <c r="N869" s="13">
        <f t="shared" si="609"/>
        <v>3.9046705672618813</v>
      </c>
      <c r="O869" s="14"/>
    </row>
    <row r="870" spans="1:15" x14ac:dyDescent="0.25">
      <c r="A870" s="147" t="s">
        <v>597</v>
      </c>
      <c r="B870" s="64" t="s">
        <v>586</v>
      </c>
      <c r="C870" s="1">
        <f>18*8</f>
        <v>144</v>
      </c>
      <c r="D870" s="62">
        <f t="shared" si="603"/>
        <v>0</v>
      </c>
      <c r="E870" s="1">
        <v>0</v>
      </c>
      <c r="F870" s="2">
        <f t="shared" si="604"/>
        <v>0</v>
      </c>
      <c r="G870" s="1">
        <v>0</v>
      </c>
      <c r="H870" s="2">
        <f t="shared" si="605"/>
        <v>0.69444444444444442</v>
      </c>
      <c r="I870" s="1">
        <v>1</v>
      </c>
      <c r="J870" s="2">
        <f t="shared" si="606"/>
        <v>0.20833333333333331</v>
      </c>
      <c r="K870" s="1">
        <f>+E870+G870+I870</f>
        <v>1</v>
      </c>
      <c r="L870" s="3">
        <f t="shared" si="607"/>
        <v>0.69444444444444442</v>
      </c>
      <c r="M870" s="9">
        <f t="shared" si="608"/>
        <v>6944.4444444444443</v>
      </c>
      <c r="N870" s="25">
        <f t="shared" si="609"/>
        <v>3.9601243375600035</v>
      </c>
      <c r="O870" s="72"/>
    </row>
    <row r="871" spans="1:15" x14ac:dyDescent="0.25">
      <c r="A871" s="144"/>
      <c r="B871" s="64" t="s">
        <v>595</v>
      </c>
      <c r="C871" s="1">
        <f>22*8</f>
        <v>176</v>
      </c>
      <c r="D871" s="62">
        <f t="shared" si="603"/>
        <v>0</v>
      </c>
      <c r="E871" s="1">
        <v>0</v>
      </c>
      <c r="F871" s="2">
        <f t="shared" si="604"/>
        <v>0</v>
      </c>
      <c r="G871" s="1">
        <v>0</v>
      </c>
      <c r="H871" s="2">
        <f t="shared" si="605"/>
        <v>0.56818181818181823</v>
      </c>
      <c r="I871" s="1">
        <v>1</v>
      </c>
      <c r="J871" s="2">
        <f t="shared" si="606"/>
        <v>0.17045454545454547</v>
      </c>
      <c r="K871" s="1">
        <f>+E871+G871+I871</f>
        <v>1</v>
      </c>
      <c r="L871" s="3">
        <f t="shared" si="607"/>
        <v>0.56818181818181823</v>
      </c>
      <c r="M871" s="9">
        <f t="shared" si="608"/>
        <v>5681.818181818182</v>
      </c>
      <c r="N871" s="25">
        <f t="shared" si="609"/>
        <v>4.031313090899447</v>
      </c>
      <c r="O871" s="72"/>
    </row>
    <row r="872" spans="1:15" x14ac:dyDescent="0.25">
      <c r="A872" s="144"/>
      <c r="B872" s="64" t="s">
        <v>141</v>
      </c>
      <c r="C872" s="1">
        <f>3*8</f>
        <v>24</v>
      </c>
      <c r="D872" s="62">
        <f t="shared" si="603"/>
        <v>0</v>
      </c>
      <c r="E872" s="1">
        <v>0</v>
      </c>
      <c r="F872" s="2">
        <f t="shared" si="604"/>
        <v>0</v>
      </c>
      <c r="G872" s="1">
        <v>0</v>
      </c>
      <c r="H872" s="2">
        <f t="shared" si="605"/>
        <v>0</v>
      </c>
      <c r="I872" s="1">
        <v>0</v>
      </c>
      <c r="J872" s="2">
        <f t="shared" si="606"/>
        <v>0</v>
      </c>
      <c r="K872" s="1">
        <f>+E872+G872+I872</f>
        <v>0</v>
      </c>
      <c r="L872" s="3">
        <f t="shared" si="607"/>
        <v>0</v>
      </c>
      <c r="M872" s="9">
        <f t="shared" si="608"/>
        <v>0</v>
      </c>
      <c r="N872" s="25" t="e">
        <f t="shared" si="609"/>
        <v>#NUM!</v>
      </c>
      <c r="O872" s="72"/>
    </row>
    <row r="873" spans="1:15" x14ac:dyDescent="0.25">
      <c r="A873" s="144"/>
      <c r="B873" s="64" t="s">
        <v>593</v>
      </c>
      <c r="C873" s="1">
        <f>64*8</f>
        <v>512</v>
      </c>
      <c r="D873" s="62">
        <f t="shared" si="603"/>
        <v>0</v>
      </c>
      <c r="E873" s="1">
        <v>0</v>
      </c>
      <c r="F873" s="2">
        <f t="shared" si="604"/>
        <v>0</v>
      </c>
      <c r="G873" s="1">
        <v>0</v>
      </c>
      <c r="H873" s="2">
        <f t="shared" si="605"/>
        <v>0.5859375</v>
      </c>
      <c r="I873" s="1">
        <v>3</v>
      </c>
      <c r="J873" s="2">
        <f t="shared" si="606"/>
        <v>0.17578125</v>
      </c>
      <c r="K873" s="1">
        <f>+E873+G873+I873</f>
        <v>3</v>
      </c>
      <c r="L873" s="3">
        <f t="shared" si="607"/>
        <v>0.5859375</v>
      </c>
      <c r="M873" s="9">
        <f t="shared" si="608"/>
        <v>5859.375</v>
      </c>
      <c r="N873" s="25">
        <f t="shared" si="609"/>
        <v>4.0205022171903586</v>
      </c>
      <c r="O873" s="72"/>
    </row>
    <row r="874" spans="1:15" x14ac:dyDescent="0.25">
      <c r="A874" s="144"/>
      <c r="B874" s="64" t="s">
        <v>598</v>
      </c>
      <c r="C874" s="1">
        <f>17*8</f>
        <v>136</v>
      </c>
      <c r="D874" s="62">
        <f t="shared" si="603"/>
        <v>0</v>
      </c>
      <c r="E874" s="1">
        <v>0</v>
      </c>
      <c r="F874" s="2">
        <f t="shared" si="604"/>
        <v>0</v>
      </c>
      <c r="G874" s="1">
        <v>0</v>
      </c>
      <c r="H874" s="2">
        <f t="shared" si="605"/>
        <v>0</v>
      </c>
      <c r="I874" s="1">
        <v>0</v>
      </c>
      <c r="J874" s="2">
        <f t="shared" si="606"/>
        <v>0</v>
      </c>
      <c r="K874" s="1">
        <f>+E874+G874+I874</f>
        <v>0</v>
      </c>
      <c r="L874" s="3">
        <f t="shared" si="607"/>
        <v>0</v>
      </c>
      <c r="M874" s="9">
        <f t="shared" si="608"/>
        <v>0</v>
      </c>
      <c r="N874" s="25" t="e">
        <f t="shared" si="609"/>
        <v>#NUM!</v>
      </c>
      <c r="O874" s="72"/>
    </row>
    <row r="875" spans="1:15" ht="15.75" thickBot="1" x14ac:dyDescent="0.3">
      <c r="A875" s="144"/>
      <c r="B875" s="86" t="s">
        <v>18</v>
      </c>
      <c r="C875" s="75">
        <f>SUM(C870:C874)</f>
        <v>992</v>
      </c>
      <c r="D875" s="76">
        <f t="shared" si="603"/>
        <v>0</v>
      </c>
      <c r="E875" s="75">
        <f>SUM(E870:E874)</f>
        <v>0</v>
      </c>
      <c r="F875" s="76">
        <f t="shared" si="604"/>
        <v>0</v>
      </c>
      <c r="G875" s="75">
        <f>SUM(G870:G874)</f>
        <v>0</v>
      </c>
      <c r="H875" s="77">
        <f t="shared" si="605"/>
        <v>0.50403225806451613</v>
      </c>
      <c r="I875" s="75">
        <f>SUM(I870:I874)</f>
        <v>5</v>
      </c>
      <c r="J875" s="76">
        <f t="shared" si="606"/>
        <v>0.15120967741935484</v>
      </c>
      <c r="K875" s="75">
        <f>SUM(K870:K874)</f>
        <v>5</v>
      </c>
      <c r="L875" s="78">
        <f t="shared" si="607"/>
        <v>0.50403225806451613</v>
      </c>
      <c r="M875" s="79">
        <f t="shared" si="608"/>
        <v>5040.322580645161</v>
      </c>
      <c r="N875" s="80">
        <f t="shared" si="609"/>
        <v>4.0730506577770393</v>
      </c>
      <c r="O875" s="81"/>
    </row>
    <row r="876" spans="1:15" x14ac:dyDescent="0.25">
      <c r="A876" s="147" t="s">
        <v>600</v>
      </c>
      <c r="B876" s="63" t="s">
        <v>595</v>
      </c>
      <c r="C876" s="56">
        <f>7*8</f>
        <v>56</v>
      </c>
      <c r="D876" s="70">
        <f t="shared" si="603"/>
        <v>0</v>
      </c>
      <c r="E876" s="56">
        <v>0</v>
      </c>
      <c r="F876" s="57">
        <f t="shared" si="604"/>
        <v>0</v>
      </c>
      <c r="G876" s="56">
        <v>0</v>
      </c>
      <c r="H876" s="57">
        <f t="shared" si="605"/>
        <v>1.7857142857142856</v>
      </c>
      <c r="I876" s="56">
        <v>1</v>
      </c>
      <c r="J876" s="57">
        <f t="shared" si="606"/>
        <v>0.5357142857142857</v>
      </c>
      <c r="K876" s="56">
        <f>+E876+G876+I876</f>
        <v>1</v>
      </c>
      <c r="L876" s="58">
        <f t="shared" si="607"/>
        <v>1.7857142857142856</v>
      </c>
      <c r="M876" s="59">
        <f t="shared" si="608"/>
        <v>17857.142857142855</v>
      </c>
      <c r="N876" s="68">
        <f t="shared" si="609"/>
        <v>3.600165492844468</v>
      </c>
      <c r="O876" s="105"/>
    </row>
    <row r="877" spans="1:15" x14ac:dyDescent="0.25">
      <c r="A877" s="144"/>
      <c r="B877" s="64" t="s">
        <v>141</v>
      </c>
      <c r="C877" s="1">
        <f>126*8</f>
        <v>1008</v>
      </c>
      <c r="D877" s="62">
        <f t="shared" si="603"/>
        <v>0</v>
      </c>
      <c r="E877" s="1">
        <v>0</v>
      </c>
      <c r="F877" s="2">
        <f t="shared" si="604"/>
        <v>0</v>
      </c>
      <c r="G877" s="1">
        <v>0</v>
      </c>
      <c r="H877" s="2">
        <f t="shared" si="605"/>
        <v>0.49603174603174599</v>
      </c>
      <c r="I877" s="1">
        <v>5</v>
      </c>
      <c r="J877" s="2">
        <f t="shared" si="606"/>
        <v>0.14880952380952378</v>
      </c>
      <c r="K877" s="1">
        <f>+E877+G877+I877</f>
        <v>5</v>
      </c>
      <c r="L877" s="3">
        <f t="shared" si="607"/>
        <v>0.49603174603174599</v>
      </c>
      <c r="M877" s="9">
        <f t="shared" si="608"/>
        <v>4960.3174603174602</v>
      </c>
      <c r="N877" s="25">
        <f t="shared" si="609"/>
        <v>4.0785833989594149</v>
      </c>
      <c r="O877" s="106"/>
    </row>
    <row r="878" spans="1:15" x14ac:dyDescent="0.25">
      <c r="A878" s="144"/>
      <c r="B878" s="64" t="s">
        <v>593</v>
      </c>
      <c r="C878" s="1">
        <f>39*8</f>
        <v>312</v>
      </c>
      <c r="D878" s="62">
        <f t="shared" si="603"/>
        <v>0</v>
      </c>
      <c r="E878" s="1">
        <v>0</v>
      </c>
      <c r="F878" s="2">
        <f t="shared" si="604"/>
        <v>0</v>
      </c>
      <c r="G878" s="1">
        <v>0</v>
      </c>
      <c r="H878" s="2">
        <f t="shared" si="605"/>
        <v>1.2820512820512819</v>
      </c>
      <c r="I878" s="1">
        <v>4</v>
      </c>
      <c r="J878" s="2">
        <f t="shared" si="606"/>
        <v>0.38461538461538458</v>
      </c>
      <c r="K878" s="1">
        <f>+E878+G878+I878</f>
        <v>4</v>
      </c>
      <c r="L878" s="3">
        <f t="shared" si="607"/>
        <v>1.2820512820512819</v>
      </c>
      <c r="M878" s="9">
        <f t="shared" si="608"/>
        <v>12820.512820512819</v>
      </c>
      <c r="N878" s="25">
        <f t="shared" si="609"/>
        <v>3.7316058352609245</v>
      </c>
      <c r="O878" s="106"/>
    </row>
    <row r="879" spans="1:15" x14ac:dyDescent="0.25">
      <c r="A879" s="144"/>
      <c r="B879" s="64" t="s">
        <v>598</v>
      </c>
      <c r="C879" s="1">
        <f>96*8</f>
        <v>768</v>
      </c>
      <c r="D879" s="62">
        <f t="shared" si="603"/>
        <v>0</v>
      </c>
      <c r="E879" s="1">
        <v>0</v>
      </c>
      <c r="F879" s="2">
        <f t="shared" si="604"/>
        <v>0</v>
      </c>
      <c r="G879" s="1">
        <v>0</v>
      </c>
      <c r="H879" s="2">
        <f t="shared" si="605"/>
        <v>0.65104166666666674</v>
      </c>
      <c r="I879" s="1">
        <v>5</v>
      </c>
      <c r="J879" s="2">
        <f t="shared" si="606"/>
        <v>0.19531250000000003</v>
      </c>
      <c r="K879" s="1">
        <f>+E879+G879+I879</f>
        <v>5</v>
      </c>
      <c r="L879" s="3">
        <f t="shared" si="607"/>
        <v>0.65104166666666674</v>
      </c>
      <c r="M879" s="9">
        <f t="shared" si="608"/>
        <v>6510.416666666667</v>
      </c>
      <c r="N879" s="25">
        <f t="shared" si="609"/>
        <v>3.9831989762916411</v>
      </c>
      <c r="O879" s="106"/>
    </row>
    <row r="880" spans="1:15" ht="15.75" thickBot="1" x14ac:dyDescent="0.3">
      <c r="A880" s="145"/>
      <c r="B880" s="65" t="s">
        <v>18</v>
      </c>
      <c r="C880" s="10">
        <f>SUM(C876:C879)</f>
        <v>2144</v>
      </c>
      <c r="D880" s="11">
        <f t="shared" si="603"/>
        <v>0</v>
      </c>
      <c r="E880" s="10">
        <f>SUM(E876:E879)</f>
        <v>0</v>
      </c>
      <c r="F880" s="11">
        <f t="shared" si="604"/>
        <v>0</v>
      </c>
      <c r="G880" s="10">
        <f>SUM(G876:G879)</f>
        <v>0</v>
      </c>
      <c r="H880" s="73">
        <f t="shared" si="605"/>
        <v>0.69962686567164178</v>
      </c>
      <c r="I880" s="10">
        <f>SUM(I876:I879)</f>
        <v>15</v>
      </c>
      <c r="J880" s="11">
        <f t="shared" si="606"/>
        <v>0.20988805970149252</v>
      </c>
      <c r="K880" s="10">
        <f>SUM(K876:K879)</f>
        <v>15</v>
      </c>
      <c r="L880" s="12">
        <f t="shared" si="607"/>
        <v>0.69962686567164178</v>
      </c>
      <c r="M880" s="15">
        <f t="shared" si="608"/>
        <v>6996.2686567164183</v>
      </c>
      <c r="N880" s="13">
        <f t="shared" si="609"/>
        <v>3.957454914339209</v>
      </c>
      <c r="O880" s="14"/>
    </row>
    <row r="881" spans="1:15" x14ac:dyDescent="0.25">
      <c r="A881" s="144" t="s">
        <v>602</v>
      </c>
      <c r="B881" s="64" t="s">
        <v>141</v>
      </c>
      <c r="C881" s="1">
        <f>14*8</f>
        <v>112</v>
      </c>
      <c r="D881" s="62">
        <f t="shared" si="603"/>
        <v>0</v>
      </c>
      <c r="E881" s="1">
        <v>0</v>
      </c>
      <c r="F881" s="2">
        <f t="shared" si="604"/>
        <v>0</v>
      </c>
      <c r="G881" s="1">
        <v>0</v>
      </c>
      <c r="H881" s="2">
        <f t="shared" si="605"/>
        <v>0.89285714285714279</v>
      </c>
      <c r="I881" s="1">
        <v>1</v>
      </c>
      <c r="J881" s="2">
        <f t="shared" si="606"/>
        <v>0.26785714285714285</v>
      </c>
      <c r="K881" s="1">
        <f>+E881+G881+I881</f>
        <v>1</v>
      </c>
      <c r="L881" s="3">
        <f t="shared" si="607"/>
        <v>0.89285714285714279</v>
      </c>
      <c r="M881" s="9">
        <f t="shared" si="608"/>
        <v>8928.5714285714275</v>
      </c>
      <c r="N881" s="25">
        <f t="shared" si="609"/>
        <v>3.8685670592678738</v>
      </c>
      <c r="O881" s="106"/>
    </row>
    <row r="882" spans="1:15" x14ac:dyDescent="0.25">
      <c r="A882" s="144"/>
      <c r="B882" s="64" t="s">
        <v>143</v>
      </c>
      <c r="C882" s="1">
        <f>94*8</f>
        <v>752</v>
      </c>
      <c r="D882" s="62">
        <f t="shared" si="603"/>
        <v>0</v>
      </c>
      <c r="E882" s="1">
        <v>0</v>
      </c>
      <c r="F882" s="2">
        <f t="shared" si="604"/>
        <v>0</v>
      </c>
      <c r="G882" s="1">
        <v>0</v>
      </c>
      <c r="H882" s="2">
        <f t="shared" si="605"/>
        <v>0.39893617021276595</v>
      </c>
      <c r="I882" s="1">
        <v>3</v>
      </c>
      <c r="J882" s="2">
        <f t="shared" si="606"/>
        <v>0.11968085106382978</v>
      </c>
      <c r="K882" s="1">
        <f>+E882+G882+I882</f>
        <v>3</v>
      </c>
      <c r="L882" s="3">
        <f t="shared" si="607"/>
        <v>0.39893617021276595</v>
      </c>
      <c r="M882" s="9">
        <f t="shared" si="608"/>
        <v>3989.3617021276596</v>
      </c>
      <c r="N882" s="25">
        <f t="shared" si="609"/>
        <v>4.1529688485248215</v>
      </c>
      <c r="O882" s="106"/>
    </row>
    <row r="883" spans="1:15" x14ac:dyDescent="0.25">
      <c r="A883" s="144"/>
      <c r="B883" s="64" t="s">
        <v>598</v>
      </c>
      <c r="C883" s="1">
        <f>67*8</f>
        <v>536</v>
      </c>
      <c r="D883" s="62">
        <f t="shared" si="603"/>
        <v>0</v>
      </c>
      <c r="E883" s="1">
        <v>0</v>
      </c>
      <c r="F883" s="2">
        <f t="shared" si="604"/>
        <v>0</v>
      </c>
      <c r="G883" s="1">
        <v>0</v>
      </c>
      <c r="H883" s="2">
        <f t="shared" si="605"/>
        <v>0.55970149253731338</v>
      </c>
      <c r="I883" s="1">
        <v>3</v>
      </c>
      <c r="J883" s="2">
        <f t="shared" si="606"/>
        <v>0.16791044776119401</v>
      </c>
      <c r="K883" s="1">
        <f>+E883+G883+I883</f>
        <v>3</v>
      </c>
      <c r="L883" s="3">
        <f t="shared" si="607"/>
        <v>0.55970149253731338</v>
      </c>
      <c r="M883" s="9">
        <f t="shared" si="608"/>
        <v>5597.0149253731342</v>
      </c>
      <c r="N883" s="25">
        <f t="shared" si="609"/>
        <v>4.0365827037597359</v>
      </c>
      <c r="O883" s="106"/>
    </row>
    <row r="884" spans="1:15" x14ac:dyDescent="0.25">
      <c r="A884" s="144"/>
      <c r="B884" s="64" t="s">
        <v>547</v>
      </c>
      <c r="C884" s="1">
        <f>67*8</f>
        <v>536</v>
      </c>
      <c r="D884" s="62">
        <f t="shared" si="603"/>
        <v>0</v>
      </c>
      <c r="E884" s="1">
        <v>0</v>
      </c>
      <c r="F884" s="2">
        <f t="shared" si="604"/>
        <v>0</v>
      </c>
      <c r="G884" s="1">
        <v>0</v>
      </c>
      <c r="H884" s="2">
        <f t="shared" si="605"/>
        <v>0</v>
      </c>
      <c r="I884" s="1">
        <v>0</v>
      </c>
      <c r="J884" s="2">
        <f t="shared" si="606"/>
        <v>0</v>
      </c>
      <c r="K884" s="1">
        <f>+E884+G884+I884</f>
        <v>0</v>
      </c>
      <c r="L884" s="3">
        <f t="shared" si="607"/>
        <v>0</v>
      </c>
      <c r="M884" s="9">
        <f t="shared" si="608"/>
        <v>0</v>
      </c>
      <c r="N884" s="25" t="e">
        <f t="shared" si="609"/>
        <v>#NUM!</v>
      </c>
      <c r="O884" s="106"/>
    </row>
    <row r="885" spans="1:15" ht="15.75" thickBot="1" x14ac:dyDescent="0.3">
      <c r="A885" s="145"/>
      <c r="B885" s="65" t="s">
        <v>18</v>
      </c>
      <c r="C885" s="10">
        <f>SUM(C881:C884)</f>
        <v>1936</v>
      </c>
      <c r="D885" s="11">
        <f t="shared" si="603"/>
        <v>0</v>
      </c>
      <c r="E885" s="10">
        <f>SUM(E881:E884)</f>
        <v>0</v>
      </c>
      <c r="F885" s="11">
        <f t="shared" si="604"/>
        <v>0</v>
      </c>
      <c r="G885" s="10">
        <f>SUM(G881:G884)</f>
        <v>0</v>
      </c>
      <c r="H885" s="73">
        <f t="shared" si="605"/>
        <v>0.36157024793388431</v>
      </c>
      <c r="I885" s="10">
        <f>SUM(I881:I884)</f>
        <v>7</v>
      </c>
      <c r="J885" s="11">
        <f t="shared" si="606"/>
        <v>0.10847107438016529</v>
      </c>
      <c r="K885" s="10">
        <f>SUM(K881:K884)</f>
        <v>7</v>
      </c>
      <c r="L885" s="12">
        <f t="shared" si="607"/>
        <v>0.36157024793388431</v>
      </c>
      <c r="M885" s="15">
        <f t="shared" si="608"/>
        <v>3615.7024793388432</v>
      </c>
      <c r="N885" s="13">
        <f t="shared" si="609"/>
        <v>4.1859955607718584</v>
      </c>
      <c r="O885" s="14"/>
    </row>
    <row r="886" spans="1:15" x14ac:dyDescent="0.25">
      <c r="A886" s="144" t="s">
        <v>603</v>
      </c>
      <c r="B886" s="64" t="s">
        <v>143</v>
      </c>
      <c r="C886" s="1">
        <f>128*8</f>
        <v>1024</v>
      </c>
      <c r="D886" s="62">
        <f t="shared" si="603"/>
        <v>0</v>
      </c>
      <c r="E886" s="1">
        <v>0</v>
      </c>
      <c r="F886" s="2">
        <f t="shared" si="604"/>
        <v>0</v>
      </c>
      <c r="G886" s="1">
        <v>0</v>
      </c>
      <c r="H886" s="2">
        <f t="shared" si="605"/>
        <v>0.5859375</v>
      </c>
      <c r="I886" s="1">
        <v>6</v>
      </c>
      <c r="J886" s="2">
        <f t="shared" si="606"/>
        <v>0.17578125</v>
      </c>
      <c r="K886" s="1">
        <f>+E886+G886+I886</f>
        <v>6</v>
      </c>
      <c r="L886" s="3">
        <f t="shared" si="607"/>
        <v>0.5859375</v>
      </c>
      <c r="M886" s="9">
        <f t="shared" si="608"/>
        <v>5859.375</v>
      </c>
      <c r="N886" s="25">
        <f t="shared" si="609"/>
        <v>4.0205022171903586</v>
      </c>
      <c r="O886" s="106"/>
    </row>
    <row r="887" spans="1:15" x14ac:dyDescent="0.25">
      <c r="A887" s="144"/>
      <c r="B887" s="64" t="s">
        <v>553</v>
      </c>
      <c r="C887" s="1">
        <f>102*8</f>
        <v>816</v>
      </c>
      <c r="D887" s="62">
        <f t="shared" si="603"/>
        <v>0</v>
      </c>
      <c r="E887" s="1">
        <v>0</v>
      </c>
      <c r="F887" s="2">
        <f t="shared" si="604"/>
        <v>0</v>
      </c>
      <c r="G887" s="1">
        <v>0</v>
      </c>
      <c r="H887" s="2">
        <f t="shared" si="605"/>
        <v>0.73529411764705876</v>
      </c>
      <c r="I887" s="1">
        <v>6</v>
      </c>
      <c r="J887" s="2">
        <f t="shared" si="606"/>
        <v>0.22058823529411761</v>
      </c>
      <c r="K887" s="1">
        <f>+E887+G887+I887</f>
        <v>6</v>
      </c>
      <c r="L887" s="3">
        <f t="shared" si="607"/>
        <v>0.73529411764705876</v>
      </c>
      <c r="M887" s="9">
        <f t="shared" si="608"/>
        <v>7352.9411764705874</v>
      </c>
      <c r="N887" s="25">
        <f t="shared" si="609"/>
        <v>3.9395422638528821</v>
      </c>
      <c r="O887" s="106"/>
    </row>
    <row r="888" spans="1:15" ht="15.75" thickBot="1" x14ac:dyDescent="0.3">
      <c r="A888" s="145"/>
      <c r="B888" s="65" t="s">
        <v>18</v>
      </c>
      <c r="C888" s="10">
        <f>SUM(C886:C887)</f>
        <v>1840</v>
      </c>
      <c r="D888" s="11">
        <f t="shared" si="603"/>
        <v>0</v>
      </c>
      <c r="E888" s="10">
        <f>SUM(E886:E887)</f>
        <v>0</v>
      </c>
      <c r="F888" s="11">
        <f t="shared" si="604"/>
        <v>0</v>
      </c>
      <c r="G888" s="10">
        <f>SUM(G886:G887)</f>
        <v>0</v>
      </c>
      <c r="H888" s="73">
        <f t="shared" si="605"/>
        <v>0.65217391304347827</v>
      </c>
      <c r="I888" s="10">
        <f>SUM(I886:I887)</f>
        <v>12</v>
      </c>
      <c r="J888" s="11">
        <f t="shared" si="606"/>
        <v>0.19565217391304349</v>
      </c>
      <c r="K888" s="10">
        <f>SUM(K886:K887)</f>
        <v>12</v>
      </c>
      <c r="L888" s="12">
        <f t="shared" si="607"/>
        <v>0.65217391304347827</v>
      </c>
      <c r="M888" s="15">
        <f t="shared" si="608"/>
        <v>6521.739130434783</v>
      </c>
      <c r="N888" s="13">
        <f t="shared" si="609"/>
        <v>3.9825799812705847</v>
      </c>
      <c r="O888" s="14"/>
    </row>
    <row r="889" spans="1:15" x14ac:dyDescent="0.25">
      <c r="A889" s="144" t="s">
        <v>606</v>
      </c>
      <c r="B889" s="64" t="s">
        <v>143</v>
      </c>
      <c r="C889" s="1">
        <f>(95+32)*8</f>
        <v>1016</v>
      </c>
      <c r="D889" s="62">
        <f t="shared" si="603"/>
        <v>0</v>
      </c>
      <c r="E889" s="1">
        <v>0</v>
      </c>
      <c r="F889" s="2">
        <f t="shared" si="604"/>
        <v>0</v>
      </c>
      <c r="G889" s="1">
        <v>0</v>
      </c>
      <c r="H889" s="2">
        <f t="shared" si="605"/>
        <v>0.39370078740157477</v>
      </c>
      <c r="I889" s="1">
        <v>4</v>
      </c>
      <c r="J889" s="2">
        <f t="shared" si="606"/>
        <v>0.11811023622047243</v>
      </c>
      <c r="K889" s="1">
        <f>+E889+G889+I889</f>
        <v>4</v>
      </c>
      <c r="L889" s="3">
        <f t="shared" si="607"/>
        <v>0.39370078740157477</v>
      </c>
      <c r="M889" s="9">
        <f t="shared" si="608"/>
        <v>3937.0078740157478</v>
      </c>
      <c r="N889" s="25">
        <f t="shared" si="609"/>
        <v>4.1574247900665871</v>
      </c>
      <c r="O889" s="106"/>
    </row>
    <row r="890" spans="1:15" x14ac:dyDescent="0.25">
      <c r="A890" s="144"/>
      <c r="B890" s="64" t="s">
        <v>553</v>
      </c>
      <c r="C890" s="1">
        <f>(95+12)*8</f>
        <v>856</v>
      </c>
      <c r="D890" s="62">
        <f t="shared" si="603"/>
        <v>0</v>
      </c>
      <c r="E890" s="1">
        <v>0</v>
      </c>
      <c r="F890" s="2">
        <f t="shared" si="604"/>
        <v>0</v>
      </c>
      <c r="G890" s="1">
        <v>0</v>
      </c>
      <c r="H890" s="2">
        <f t="shared" si="605"/>
        <v>0.46728971962616817</v>
      </c>
      <c r="I890" s="1">
        <v>4</v>
      </c>
      <c r="J890" s="2">
        <f t="shared" si="606"/>
        <v>0.14018691588785046</v>
      </c>
      <c r="K890" s="1">
        <f>+E890+G890+I890</f>
        <v>4</v>
      </c>
      <c r="L890" s="3">
        <f t="shared" si="607"/>
        <v>0.46728971962616817</v>
      </c>
      <c r="M890" s="9">
        <f t="shared" si="608"/>
        <v>4672.8971962616815</v>
      </c>
      <c r="N890" s="25">
        <f t="shared" si="609"/>
        <v>4.0991389164379406</v>
      </c>
      <c r="O890" s="106"/>
    </row>
    <row r="891" spans="1:15" ht="15.75" thickBot="1" x14ac:dyDescent="0.3">
      <c r="A891" s="145"/>
      <c r="B891" s="65" t="s">
        <v>18</v>
      </c>
      <c r="C891" s="10">
        <f>SUM(C889:C890)</f>
        <v>1872</v>
      </c>
      <c r="D891" s="11">
        <f t="shared" si="603"/>
        <v>0</v>
      </c>
      <c r="E891" s="10">
        <f>SUM(E889:E890)</f>
        <v>0</v>
      </c>
      <c r="F891" s="11">
        <f t="shared" si="604"/>
        <v>0</v>
      </c>
      <c r="G891" s="10">
        <f>SUM(G889:G890)</f>
        <v>0</v>
      </c>
      <c r="H891" s="73">
        <f t="shared" si="605"/>
        <v>0.42735042735042739</v>
      </c>
      <c r="I891" s="10">
        <f>SUM(I889:I890)</f>
        <v>8</v>
      </c>
      <c r="J891" s="11">
        <f t="shared" si="606"/>
        <v>0.12820512820512822</v>
      </c>
      <c r="K891" s="10">
        <f>SUM(K889:K890)</f>
        <v>8</v>
      </c>
      <c r="L891" s="12">
        <f t="shared" si="607"/>
        <v>0.42735042735042739</v>
      </c>
      <c r="M891" s="15">
        <f t="shared" si="608"/>
        <v>4273.5042735042734</v>
      </c>
      <c r="N891" s="13">
        <f t="shared" si="609"/>
        <v>4.1296608594567203</v>
      </c>
      <c r="O891" s="14"/>
    </row>
    <row r="892" spans="1:15" ht="15.75" thickBot="1" x14ac:dyDescent="0.3">
      <c r="A892" s="144" t="s">
        <v>608</v>
      </c>
      <c r="B892" s="64" t="s">
        <v>143</v>
      </c>
      <c r="C892" s="1">
        <f>(27+88)*8</f>
        <v>920</v>
      </c>
      <c r="D892" s="62">
        <f t="shared" si="603"/>
        <v>0</v>
      </c>
      <c r="E892" s="1">
        <v>0</v>
      </c>
      <c r="F892" s="2">
        <f t="shared" si="604"/>
        <v>0</v>
      </c>
      <c r="G892" s="1">
        <v>0</v>
      </c>
      <c r="H892" s="2">
        <f t="shared" si="605"/>
        <v>0.65217391304347827</v>
      </c>
      <c r="I892" s="1">
        <v>6</v>
      </c>
      <c r="J892" s="2">
        <f t="shared" si="606"/>
        <v>0.19565217391304349</v>
      </c>
      <c r="K892" s="1">
        <f>+E892+G892+I892</f>
        <v>6</v>
      </c>
      <c r="L892" s="3">
        <f t="shared" si="607"/>
        <v>0.65217391304347827</v>
      </c>
      <c r="M892" s="9">
        <f t="shared" si="608"/>
        <v>6521.739130434783</v>
      </c>
      <c r="N892" s="25">
        <f t="shared" si="609"/>
        <v>3.9825799812705847</v>
      </c>
      <c r="O892" s="106"/>
    </row>
    <row r="893" spans="1:15" x14ac:dyDescent="0.25">
      <c r="A893" s="144"/>
      <c r="B893" s="63" t="s">
        <v>595</v>
      </c>
      <c r="C893" s="1">
        <f>6*8</f>
        <v>48</v>
      </c>
      <c r="D893" s="62">
        <f t="shared" si="603"/>
        <v>0</v>
      </c>
      <c r="E893" s="1">
        <v>0</v>
      </c>
      <c r="F893" s="2">
        <f t="shared" si="604"/>
        <v>0</v>
      </c>
      <c r="G893" s="1">
        <v>0</v>
      </c>
      <c r="H893" s="2">
        <f t="shared" si="605"/>
        <v>4.1666666666666661</v>
      </c>
      <c r="I893" s="1">
        <v>2</v>
      </c>
      <c r="J893" s="2">
        <f t="shared" si="606"/>
        <v>1.2499999999999998</v>
      </c>
      <c r="K893" s="1">
        <f>+E893+G893+I893</f>
        <v>2</v>
      </c>
      <c r="L893" s="3">
        <f t="shared" si="607"/>
        <v>4.1666666666666661</v>
      </c>
      <c r="M893" s="9">
        <f t="shared" si="608"/>
        <v>41666.666666666664</v>
      </c>
      <c r="N893" s="25">
        <f t="shared" si="609"/>
        <v>3.2316643961222455</v>
      </c>
      <c r="O893" s="106"/>
    </row>
    <row r="894" spans="1:15" x14ac:dyDescent="0.25">
      <c r="A894" s="144"/>
      <c r="B894" s="64" t="s">
        <v>553</v>
      </c>
      <c r="C894" s="1">
        <f>(64+28)*8</f>
        <v>736</v>
      </c>
      <c r="D894" s="62">
        <f t="shared" si="603"/>
        <v>0</v>
      </c>
      <c r="E894" s="1">
        <v>0</v>
      </c>
      <c r="F894" s="2">
        <f t="shared" si="604"/>
        <v>0</v>
      </c>
      <c r="G894" s="1">
        <v>0</v>
      </c>
      <c r="H894" s="2">
        <f t="shared" si="605"/>
        <v>0.95108695652173925</v>
      </c>
      <c r="I894" s="1">
        <v>7</v>
      </c>
      <c r="J894" s="2">
        <f t="shared" si="606"/>
        <v>0.28532608695652178</v>
      </c>
      <c r="K894" s="1">
        <f>+E894+G894+I894</f>
        <v>7</v>
      </c>
      <c r="L894" s="3">
        <f t="shared" si="607"/>
        <v>0.95108695652173925</v>
      </c>
      <c r="M894" s="9">
        <f t="shared" si="608"/>
        <v>9510.8695652173919</v>
      </c>
      <c r="N894" s="25">
        <f t="shared" si="609"/>
        <v>3.8451046624051841</v>
      </c>
      <c r="O894" s="106"/>
    </row>
    <row r="895" spans="1:15" ht="15.75" thickBot="1" x14ac:dyDescent="0.3">
      <c r="A895" s="144"/>
      <c r="B895" s="86" t="s">
        <v>18</v>
      </c>
      <c r="C895" s="75">
        <f>SUM(C892:C894)</f>
        <v>1704</v>
      </c>
      <c r="D895" s="76">
        <f t="shared" si="603"/>
        <v>0</v>
      </c>
      <c r="E895" s="75">
        <f>SUM(E892:E894)</f>
        <v>0</v>
      </c>
      <c r="F895" s="76">
        <f t="shared" si="604"/>
        <v>0</v>
      </c>
      <c r="G895" s="75">
        <f>SUM(G892:G894)</f>
        <v>0</v>
      </c>
      <c r="H895" s="77">
        <f t="shared" si="605"/>
        <v>0.88028169014084512</v>
      </c>
      <c r="I895" s="75">
        <f>SUM(I892:I894)</f>
        <v>15</v>
      </c>
      <c r="J895" s="76">
        <f t="shared" si="606"/>
        <v>0.2640845070422535</v>
      </c>
      <c r="K895" s="75">
        <f>SUM(K892:K894)</f>
        <v>15</v>
      </c>
      <c r="L895" s="78">
        <f t="shared" si="607"/>
        <v>0.88028169014084512</v>
      </c>
      <c r="M895" s="79">
        <f t="shared" si="608"/>
        <v>8802.8169014084506</v>
      </c>
      <c r="N895" s="80">
        <f t="shared" si="609"/>
        <v>3.8738094447203117</v>
      </c>
      <c r="O895" s="81"/>
    </row>
    <row r="896" spans="1:15" x14ac:dyDescent="0.25">
      <c r="A896" s="146" t="s">
        <v>609</v>
      </c>
      <c r="B896" s="63" t="s">
        <v>143</v>
      </c>
      <c r="C896" s="56">
        <f>5*8</f>
        <v>40</v>
      </c>
      <c r="D896" s="70">
        <f t="shared" si="603"/>
        <v>0</v>
      </c>
      <c r="E896" s="56">
        <v>0</v>
      </c>
      <c r="F896" s="57">
        <f t="shared" si="604"/>
        <v>0</v>
      </c>
      <c r="G896" s="56">
        <v>0</v>
      </c>
      <c r="H896" s="57">
        <f t="shared" si="605"/>
        <v>2.5</v>
      </c>
      <c r="I896" s="56">
        <v>1</v>
      </c>
      <c r="J896" s="57">
        <f t="shared" si="606"/>
        <v>0.75</v>
      </c>
      <c r="K896" s="56">
        <f>+E896+G896+I896</f>
        <v>1</v>
      </c>
      <c r="L896" s="58">
        <f t="shared" si="607"/>
        <v>2.5</v>
      </c>
      <c r="M896" s="59">
        <f t="shared" si="608"/>
        <v>25000</v>
      </c>
      <c r="N896" s="68">
        <f t="shared" si="609"/>
        <v>3.4599639845400536</v>
      </c>
      <c r="O896" s="105"/>
    </row>
    <row r="897" spans="1:15" x14ac:dyDescent="0.25">
      <c r="A897" s="141"/>
      <c r="B897" s="64" t="s">
        <v>610</v>
      </c>
      <c r="C897" s="1">
        <f>9*8</f>
        <v>72</v>
      </c>
      <c r="D897" s="62">
        <f t="shared" si="603"/>
        <v>0</v>
      </c>
      <c r="E897" s="1">
        <v>0</v>
      </c>
      <c r="F897" s="2">
        <f t="shared" si="604"/>
        <v>0</v>
      </c>
      <c r="G897" s="1">
        <v>0</v>
      </c>
      <c r="H897" s="2">
        <f t="shared" si="605"/>
        <v>0</v>
      </c>
      <c r="I897" s="1">
        <v>0</v>
      </c>
      <c r="J897" s="2">
        <f t="shared" si="606"/>
        <v>0</v>
      </c>
      <c r="K897" s="1">
        <f>+E897+G897+I897</f>
        <v>0</v>
      </c>
      <c r="L897" s="3">
        <f t="shared" si="607"/>
        <v>0</v>
      </c>
      <c r="M897" s="9">
        <f t="shared" si="608"/>
        <v>0</v>
      </c>
      <c r="N897" s="25" t="e">
        <f t="shared" si="609"/>
        <v>#NUM!</v>
      </c>
      <c r="O897" s="106"/>
    </row>
    <row r="898" spans="1:15" x14ac:dyDescent="0.25">
      <c r="A898" s="141"/>
      <c r="B898" s="64" t="s">
        <v>611</v>
      </c>
      <c r="C898" s="1">
        <f>151*8</f>
        <v>1208</v>
      </c>
      <c r="D898" s="62">
        <f t="shared" ref="D898:D904" si="610">E898/C898*100</f>
        <v>0</v>
      </c>
      <c r="E898" s="1">
        <v>0</v>
      </c>
      <c r="F898" s="2">
        <f t="shared" ref="F898:F904" si="611">+G898/C898*100</f>
        <v>0</v>
      </c>
      <c r="G898" s="1">
        <v>0</v>
      </c>
      <c r="H898" s="2">
        <f t="shared" ref="H898:H904" si="612">+I898/C898*100</f>
        <v>0.24834437086092717</v>
      </c>
      <c r="I898" s="1">
        <v>3</v>
      </c>
      <c r="J898" s="2">
        <f t="shared" ref="J898:J904" si="613">(1*D898)+(0.65*F898)+(0.3*H898)</f>
        <v>7.4503311258278151E-2</v>
      </c>
      <c r="K898" s="1">
        <f>+E898+G898+I898</f>
        <v>3</v>
      </c>
      <c r="L898" s="3">
        <f t="shared" ref="L898:L904" si="614">K898/C898*100</f>
        <v>0.24834437086092717</v>
      </c>
      <c r="M898" s="9">
        <f t="shared" ref="M898:M904" si="615">L898*10000</f>
        <v>2483.4437086092717</v>
      </c>
      <c r="N898" s="25">
        <f t="shared" ref="N898:N904" si="616">(NORMSINV(1-M898/1000000))+1.5</f>
        <v>4.3091734800363595</v>
      </c>
      <c r="O898" s="106"/>
    </row>
    <row r="899" spans="1:15" x14ac:dyDescent="0.25">
      <c r="A899" s="141"/>
      <c r="B899" s="64" t="s">
        <v>611</v>
      </c>
      <c r="C899" s="1">
        <f>151*8</f>
        <v>1208</v>
      </c>
      <c r="D899" s="62">
        <f t="shared" si="610"/>
        <v>0</v>
      </c>
      <c r="E899" s="1">
        <v>0</v>
      </c>
      <c r="F899" s="2">
        <f t="shared" si="611"/>
        <v>0</v>
      </c>
      <c r="G899" s="1">
        <v>0</v>
      </c>
      <c r="H899" s="2">
        <f t="shared" si="612"/>
        <v>0.24834437086092717</v>
      </c>
      <c r="I899" s="1">
        <v>3</v>
      </c>
      <c r="J899" s="2">
        <f t="shared" si="613"/>
        <v>7.4503311258278151E-2</v>
      </c>
      <c r="K899" s="1">
        <f>+E899+G899+I899</f>
        <v>3</v>
      </c>
      <c r="L899" s="3">
        <f t="shared" si="614"/>
        <v>0.24834437086092717</v>
      </c>
      <c r="M899" s="9">
        <f t="shared" si="615"/>
        <v>2483.4437086092717</v>
      </c>
      <c r="N899" s="25">
        <f t="shared" si="616"/>
        <v>4.3091734800363595</v>
      </c>
      <c r="O899" s="106"/>
    </row>
    <row r="900" spans="1:15" ht="15.75" thickBot="1" x14ac:dyDescent="0.3">
      <c r="A900" s="143"/>
      <c r="B900" s="65" t="s">
        <v>18</v>
      </c>
      <c r="C900" s="10">
        <f>SUM(C896:C899)</f>
        <v>2528</v>
      </c>
      <c r="D900" s="11">
        <f t="shared" si="610"/>
        <v>0</v>
      </c>
      <c r="E900" s="10">
        <f>SUM(E896:E899)</f>
        <v>0</v>
      </c>
      <c r="F900" s="11">
        <f t="shared" si="611"/>
        <v>0</v>
      </c>
      <c r="G900" s="10">
        <f>SUM(G896:G899)</f>
        <v>0</v>
      </c>
      <c r="H900" s="73">
        <f t="shared" si="612"/>
        <v>0.27689873417721517</v>
      </c>
      <c r="I900" s="10">
        <f>SUM(I896:I899)</f>
        <v>7</v>
      </c>
      <c r="J900" s="11">
        <f t="shared" si="613"/>
        <v>8.3069620253164542E-2</v>
      </c>
      <c r="K900" s="10">
        <f>SUM(K896:K899)</f>
        <v>7</v>
      </c>
      <c r="L900" s="12">
        <f t="shared" si="614"/>
        <v>0.27689873417721517</v>
      </c>
      <c r="M900" s="15">
        <f t="shared" si="615"/>
        <v>2768.9873417721515</v>
      </c>
      <c r="N900" s="13">
        <f t="shared" si="616"/>
        <v>4.2739525980902755</v>
      </c>
      <c r="O900" s="14"/>
    </row>
    <row r="901" spans="1:15" x14ac:dyDescent="0.25">
      <c r="A901" s="141" t="s">
        <v>613</v>
      </c>
      <c r="B901" s="64" t="s">
        <v>610</v>
      </c>
      <c r="C901" s="1">
        <v>512</v>
      </c>
      <c r="D901" s="62">
        <f t="shared" si="610"/>
        <v>0</v>
      </c>
      <c r="E901" s="1">
        <v>0</v>
      </c>
      <c r="F901" s="2">
        <f t="shared" si="611"/>
        <v>0</v>
      </c>
      <c r="G901" s="1">
        <v>0</v>
      </c>
      <c r="H901" s="2">
        <f t="shared" si="612"/>
        <v>0.78125</v>
      </c>
      <c r="I901" s="1">
        <v>4</v>
      </c>
      <c r="J901" s="2">
        <f t="shared" si="613"/>
        <v>0.234375</v>
      </c>
      <c r="K901" s="1">
        <f>+E901+G901+I901</f>
        <v>4</v>
      </c>
      <c r="L901" s="3">
        <f t="shared" si="614"/>
        <v>0.78125</v>
      </c>
      <c r="M901" s="9">
        <f t="shared" si="615"/>
        <v>7812.5</v>
      </c>
      <c r="N901" s="25">
        <f t="shared" si="616"/>
        <v>3.9175590162365048</v>
      </c>
      <c r="O901" s="106"/>
    </row>
    <row r="902" spans="1:15" x14ac:dyDescent="0.25">
      <c r="A902" s="141"/>
      <c r="B902" s="64" t="s">
        <v>611</v>
      </c>
      <c r="C902" s="1">
        <f>88*8</f>
        <v>704</v>
      </c>
      <c r="D902" s="62">
        <f t="shared" si="610"/>
        <v>0</v>
      </c>
      <c r="E902" s="1">
        <v>0</v>
      </c>
      <c r="F902" s="2">
        <f t="shared" si="611"/>
        <v>0</v>
      </c>
      <c r="G902" s="1">
        <v>0</v>
      </c>
      <c r="H902" s="2">
        <f t="shared" si="612"/>
        <v>0.71022727272727271</v>
      </c>
      <c r="I902" s="1">
        <v>5</v>
      </c>
      <c r="J902" s="2">
        <f t="shared" si="613"/>
        <v>0.2130681818181818</v>
      </c>
      <c r="K902" s="1">
        <f>+E902+G902+I902</f>
        <v>5</v>
      </c>
      <c r="L902" s="3">
        <f t="shared" si="614"/>
        <v>0.71022727272727271</v>
      </c>
      <c r="M902" s="9">
        <f t="shared" si="615"/>
        <v>7102.272727272727</v>
      </c>
      <c r="N902" s="25">
        <f t="shared" si="616"/>
        <v>3.952048653004522</v>
      </c>
      <c r="O902" s="106"/>
    </row>
    <row r="903" spans="1:15" x14ac:dyDescent="0.25">
      <c r="A903" s="141"/>
      <c r="B903" s="64" t="s">
        <v>614</v>
      </c>
      <c r="C903" s="1">
        <f>41*8</f>
        <v>328</v>
      </c>
      <c r="D903" s="62">
        <f t="shared" si="610"/>
        <v>0</v>
      </c>
      <c r="E903" s="1">
        <v>0</v>
      </c>
      <c r="F903" s="2">
        <f t="shared" si="611"/>
        <v>0</v>
      </c>
      <c r="G903" s="1">
        <v>0</v>
      </c>
      <c r="H903" s="2">
        <f t="shared" si="612"/>
        <v>1.524390243902439</v>
      </c>
      <c r="I903" s="1">
        <v>5</v>
      </c>
      <c r="J903" s="2">
        <f t="shared" si="613"/>
        <v>0.45731707317073167</v>
      </c>
      <c r="K903" s="1">
        <f>+E903+G903+I903</f>
        <v>5</v>
      </c>
      <c r="L903" s="3">
        <f t="shared" si="614"/>
        <v>1.524390243902439</v>
      </c>
      <c r="M903" s="9">
        <f t="shared" si="615"/>
        <v>15243.90243902439</v>
      </c>
      <c r="N903" s="25">
        <f t="shared" si="616"/>
        <v>3.6636944807793634</v>
      </c>
      <c r="O903" s="106"/>
    </row>
    <row r="904" spans="1:15" ht="15.75" thickBot="1" x14ac:dyDescent="0.3">
      <c r="A904" s="143"/>
      <c r="B904" s="65" t="s">
        <v>18</v>
      </c>
      <c r="C904" s="10">
        <f>SUM(C901:C903)</f>
        <v>1544</v>
      </c>
      <c r="D904" s="11">
        <f t="shared" si="610"/>
        <v>0</v>
      </c>
      <c r="E904" s="10">
        <f>SUM(E901:E903)</f>
        <v>0</v>
      </c>
      <c r="F904" s="11">
        <f t="shared" si="611"/>
        <v>0</v>
      </c>
      <c r="G904" s="10">
        <f>SUM(G901:G903)</f>
        <v>0</v>
      </c>
      <c r="H904" s="73">
        <f t="shared" si="612"/>
        <v>0.90673575129533668</v>
      </c>
      <c r="I904" s="10">
        <f>SUM(I901:I903)</f>
        <v>14</v>
      </c>
      <c r="J904" s="11">
        <f t="shared" si="613"/>
        <v>0.272020725388601</v>
      </c>
      <c r="K904" s="10">
        <f>SUM(K901:K903)</f>
        <v>14</v>
      </c>
      <c r="L904" s="12">
        <f t="shared" si="614"/>
        <v>0.90673575129533668</v>
      </c>
      <c r="M904" s="15">
        <f t="shared" si="615"/>
        <v>9067.3575129533674</v>
      </c>
      <c r="N904" s="13">
        <f t="shared" si="616"/>
        <v>3.8628559898055448</v>
      </c>
      <c r="O904" s="14"/>
    </row>
    <row r="905" spans="1:15" x14ac:dyDescent="0.25">
      <c r="A905" s="141" t="s">
        <v>615</v>
      </c>
      <c r="B905" s="64" t="s">
        <v>610</v>
      </c>
      <c r="C905" s="1">
        <f>126*8</f>
        <v>1008</v>
      </c>
      <c r="D905" s="62">
        <f t="shared" ref="D905:D910" si="617">E905/C905*100</f>
        <v>0</v>
      </c>
      <c r="E905" s="1">
        <v>0</v>
      </c>
      <c r="F905" s="2">
        <f t="shared" ref="F905:F910" si="618">+G905/C905*100</f>
        <v>0</v>
      </c>
      <c r="G905" s="1">
        <v>0</v>
      </c>
      <c r="H905" s="2">
        <f t="shared" ref="H905:H910" si="619">+I905/C905*100</f>
        <v>0.89285714285714279</v>
      </c>
      <c r="I905" s="1">
        <v>9</v>
      </c>
      <c r="J905" s="2">
        <f t="shared" ref="J905:J910" si="620">(1*D905)+(0.65*F905)+(0.3*H905)</f>
        <v>0.26785714285714285</v>
      </c>
      <c r="K905" s="1">
        <f>+E905+G905+I905</f>
        <v>9</v>
      </c>
      <c r="L905" s="3">
        <f t="shared" ref="L905:L910" si="621">K905/C905*100</f>
        <v>0.89285714285714279</v>
      </c>
      <c r="M905" s="9">
        <f t="shared" ref="M905:M910" si="622">L905*10000</f>
        <v>8928.5714285714275</v>
      </c>
      <c r="N905" s="25">
        <f t="shared" ref="N905:N910" si="623">(NORMSINV(1-M905/1000000))+1.5</f>
        <v>3.8685670592678738</v>
      </c>
      <c r="O905" s="106"/>
    </row>
    <row r="906" spans="1:15" x14ac:dyDescent="0.25">
      <c r="A906" s="141"/>
      <c r="B906" s="64" t="s">
        <v>611</v>
      </c>
      <c r="C906" s="1">
        <f>3*8</f>
        <v>24</v>
      </c>
      <c r="D906" s="62">
        <f t="shared" si="617"/>
        <v>0</v>
      </c>
      <c r="E906" s="1">
        <v>0</v>
      </c>
      <c r="F906" s="2">
        <f t="shared" si="618"/>
        <v>0</v>
      </c>
      <c r="G906" s="1">
        <v>0</v>
      </c>
      <c r="H906" s="2">
        <f t="shared" si="619"/>
        <v>0</v>
      </c>
      <c r="I906" s="1">
        <v>0</v>
      </c>
      <c r="J906" s="2">
        <f t="shared" si="620"/>
        <v>0</v>
      </c>
      <c r="K906" s="1">
        <f>+E906+G906+I906</f>
        <v>0</v>
      </c>
      <c r="L906" s="3">
        <f t="shared" si="621"/>
        <v>0</v>
      </c>
      <c r="M906" s="9">
        <f t="shared" si="622"/>
        <v>0</v>
      </c>
      <c r="N906" s="25" t="e">
        <f t="shared" si="623"/>
        <v>#NUM!</v>
      </c>
      <c r="O906" s="106"/>
    </row>
    <row r="907" spans="1:15" x14ac:dyDescent="0.25">
      <c r="A907" s="141"/>
      <c r="B907" s="64" t="s">
        <v>616</v>
      </c>
      <c r="C907" s="1">
        <f>36*8</f>
        <v>288</v>
      </c>
      <c r="D907" s="62">
        <f>E907/C907*100</f>
        <v>0</v>
      </c>
      <c r="E907" s="1">
        <v>0</v>
      </c>
      <c r="F907" s="2">
        <f>+G907/C907*100</f>
        <v>0</v>
      </c>
      <c r="G907" s="1">
        <v>0</v>
      </c>
      <c r="H907" s="2">
        <f>+I907/C907*100</f>
        <v>1.0416666666666665</v>
      </c>
      <c r="I907" s="1">
        <v>3</v>
      </c>
      <c r="J907" s="2">
        <f>(1*D907)+(0.65*F907)+(0.3*H907)</f>
        <v>0.31249999999999994</v>
      </c>
      <c r="K907" s="1">
        <f>+E907+G907+I907</f>
        <v>3</v>
      </c>
      <c r="L907" s="3">
        <f>K907/C907*100</f>
        <v>1.0416666666666665</v>
      </c>
      <c r="M907" s="9">
        <f>L907*10000</f>
        <v>10416.666666666666</v>
      </c>
      <c r="N907" s="25">
        <f>(NORMSINV(1-M907/1000000))+1.5</f>
        <v>3.8109913382574203</v>
      </c>
      <c r="O907" s="106"/>
    </row>
    <row r="908" spans="1:15" x14ac:dyDescent="0.25">
      <c r="A908" s="141"/>
      <c r="B908" s="64" t="s">
        <v>617</v>
      </c>
      <c r="C908" s="1">
        <f>46*8</f>
        <v>368</v>
      </c>
      <c r="D908" s="62">
        <f>E908/C908*100</f>
        <v>0</v>
      </c>
      <c r="E908" s="1">
        <v>0</v>
      </c>
      <c r="F908" s="2">
        <f>+G908/C908*100</f>
        <v>0</v>
      </c>
      <c r="G908" s="1">
        <v>0</v>
      </c>
      <c r="H908" s="2">
        <f>+I908/C908*100</f>
        <v>0.54347826086956519</v>
      </c>
      <c r="I908" s="1">
        <v>2</v>
      </c>
      <c r="J908" s="2">
        <f>(1*D908)+(0.65*F908)+(0.3*H908)</f>
        <v>0.16304347826086954</v>
      </c>
      <c r="K908" s="1">
        <f>+E908+G908+I908</f>
        <v>2</v>
      </c>
      <c r="L908" s="3">
        <f>K908/C908*100</f>
        <v>0.54347826086956519</v>
      </c>
      <c r="M908" s="9">
        <f>L908*10000</f>
        <v>5434.782608695652</v>
      </c>
      <c r="N908" s="25">
        <f>(NORMSINV(1-M908/1000000))+1.5</f>
        <v>4.0468644273080763</v>
      </c>
      <c r="O908" s="106"/>
    </row>
    <row r="909" spans="1:15" x14ac:dyDescent="0.25">
      <c r="A909" s="141"/>
      <c r="B909" s="64" t="s">
        <v>618</v>
      </c>
      <c r="C909" s="1">
        <f>38*8</f>
        <v>304</v>
      </c>
      <c r="D909" s="62">
        <f t="shared" si="617"/>
        <v>0</v>
      </c>
      <c r="E909" s="1">
        <v>0</v>
      </c>
      <c r="F909" s="2">
        <f t="shared" si="618"/>
        <v>0</v>
      </c>
      <c r="G909" s="1">
        <v>0</v>
      </c>
      <c r="H909" s="2">
        <f t="shared" si="619"/>
        <v>1.6447368421052631</v>
      </c>
      <c r="I909" s="1">
        <v>5</v>
      </c>
      <c r="J909" s="2">
        <f t="shared" si="620"/>
        <v>0.49342105263157887</v>
      </c>
      <c r="K909" s="1">
        <f>+E909+G909+I909</f>
        <v>5</v>
      </c>
      <c r="L909" s="3">
        <f t="shared" si="621"/>
        <v>1.6447368421052631</v>
      </c>
      <c r="M909" s="9">
        <f t="shared" si="622"/>
        <v>16447.36842105263</v>
      </c>
      <c r="N909" s="25">
        <f t="shared" si="623"/>
        <v>3.6333657201695813</v>
      </c>
      <c r="O909" s="106"/>
    </row>
    <row r="910" spans="1:15" ht="15.75" thickBot="1" x14ac:dyDescent="0.3">
      <c r="A910" s="143"/>
      <c r="B910" s="65" t="s">
        <v>18</v>
      </c>
      <c r="C910" s="10">
        <f>SUM(C905:C909)</f>
        <v>1992</v>
      </c>
      <c r="D910" s="11">
        <f t="shared" si="617"/>
        <v>0</v>
      </c>
      <c r="E910" s="10">
        <f>SUM(E905:E909)</f>
        <v>0</v>
      </c>
      <c r="F910" s="11">
        <f t="shared" si="618"/>
        <v>0</v>
      </c>
      <c r="G910" s="10">
        <f>SUM(G905:G909)</f>
        <v>0</v>
      </c>
      <c r="H910" s="73">
        <f t="shared" si="619"/>
        <v>0.9538152610441768</v>
      </c>
      <c r="I910" s="10">
        <f>SUM(I905:I909)</f>
        <v>19</v>
      </c>
      <c r="J910" s="11">
        <f t="shared" si="620"/>
        <v>0.28614457831325302</v>
      </c>
      <c r="K910" s="10">
        <f>SUM(K905:K909)</f>
        <v>19</v>
      </c>
      <c r="L910" s="12">
        <f t="shared" si="621"/>
        <v>0.9538152610441768</v>
      </c>
      <c r="M910" s="15">
        <f t="shared" si="622"/>
        <v>9538.152610441768</v>
      </c>
      <c r="N910" s="13">
        <f t="shared" si="623"/>
        <v>3.8440364847368098</v>
      </c>
      <c r="O910" s="14"/>
    </row>
    <row r="911" spans="1:15" x14ac:dyDescent="0.25">
      <c r="A911" s="141" t="s">
        <v>619</v>
      </c>
      <c r="B911" s="64" t="s">
        <v>610</v>
      </c>
      <c r="C911" s="1">
        <f>24*8</f>
        <v>192</v>
      </c>
      <c r="D911" s="62">
        <f t="shared" ref="D911:D919" si="624">E911/C911*100</f>
        <v>0</v>
      </c>
      <c r="E911" s="1">
        <v>0</v>
      </c>
      <c r="F911" s="2">
        <f t="shared" ref="F911:F919" si="625">+G911/C911*100</f>
        <v>0</v>
      </c>
      <c r="G911" s="1">
        <v>0</v>
      </c>
      <c r="H911" s="2">
        <f t="shared" ref="H911:H919" si="626">+I911/C911*100</f>
        <v>0</v>
      </c>
      <c r="I911" s="1">
        <v>0</v>
      </c>
      <c r="J911" s="2">
        <f t="shared" ref="J911:J919" si="627">(1*D911)+(0.65*F911)+(0.3*H911)</f>
        <v>0</v>
      </c>
      <c r="K911" s="1">
        <f>+E911+G911+I911</f>
        <v>0</v>
      </c>
      <c r="L911" s="3">
        <f t="shared" ref="L911:L919" si="628">K911/C911*100</f>
        <v>0</v>
      </c>
      <c r="M911" s="9">
        <f t="shared" ref="M911:M919" si="629">L911*10000</f>
        <v>0</v>
      </c>
      <c r="N911" s="25" t="e">
        <f t="shared" ref="N911:N919" si="630">(NORMSINV(1-M911/1000000))+1.5</f>
        <v>#NUM!</v>
      </c>
      <c r="O911" s="106"/>
    </row>
    <row r="912" spans="1:15" x14ac:dyDescent="0.25">
      <c r="A912" s="141"/>
      <c r="B912" s="64" t="s">
        <v>611</v>
      </c>
      <c r="C912" s="1">
        <f>81*8</f>
        <v>648</v>
      </c>
      <c r="D912" s="62">
        <f t="shared" si="624"/>
        <v>0</v>
      </c>
      <c r="E912" s="1">
        <v>0</v>
      </c>
      <c r="F912" s="2">
        <f t="shared" si="625"/>
        <v>0</v>
      </c>
      <c r="G912" s="1">
        <v>0</v>
      </c>
      <c r="H912" s="2">
        <f t="shared" si="626"/>
        <v>0.61728395061728392</v>
      </c>
      <c r="I912" s="1">
        <v>4</v>
      </c>
      <c r="J912" s="2">
        <f t="shared" si="627"/>
        <v>0.18518518518518517</v>
      </c>
      <c r="K912" s="1">
        <f>+E912+G912+I912</f>
        <v>4</v>
      </c>
      <c r="L912" s="3">
        <f t="shared" si="628"/>
        <v>0.61728395061728392</v>
      </c>
      <c r="M912" s="9">
        <f t="shared" si="629"/>
        <v>6172.8395061728388</v>
      </c>
      <c r="N912" s="25">
        <f t="shared" si="630"/>
        <v>4.0021064733430629</v>
      </c>
      <c r="O912" s="106"/>
    </row>
    <row r="913" spans="1:15" x14ac:dyDescent="0.25">
      <c r="A913" s="141"/>
      <c r="B913" s="64" t="s">
        <v>618</v>
      </c>
      <c r="C913" s="1">
        <f>57*8</f>
        <v>456</v>
      </c>
      <c r="D913" s="62">
        <f t="shared" si="624"/>
        <v>0</v>
      </c>
      <c r="E913" s="1">
        <v>0</v>
      </c>
      <c r="F913" s="2">
        <f t="shared" si="625"/>
        <v>0</v>
      </c>
      <c r="G913" s="1">
        <v>0</v>
      </c>
      <c r="H913" s="2">
        <f t="shared" si="626"/>
        <v>1.3157894736842104</v>
      </c>
      <c r="I913" s="1">
        <v>6</v>
      </c>
      <c r="J913" s="2">
        <f t="shared" si="627"/>
        <v>0.39473684210526311</v>
      </c>
      <c r="K913" s="1">
        <f>+E913+G913+I913</f>
        <v>6</v>
      </c>
      <c r="L913" s="3">
        <f t="shared" si="628"/>
        <v>1.3157894736842104</v>
      </c>
      <c r="M913" s="9">
        <f t="shared" si="629"/>
        <v>13157.894736842103</v>
      </c>
      <c r="N913" s="25">
        <f t="shared" si="630"/>
        <v>3.7215195883378365</v>
      </c>
      <c r="O913" s="106"/>
    </row>
    <row r="914" spans="1:15" ht="15.75" thickBot="1" x14ac:dyDescent="0.3">
      <c r="A914" s="143"/>
      <c r="B914" s="65" t="s">
        <v>18</v>
      </c>
      <c r="C914" s="10">
        <f>SUM(C911:C913)</f>
        <v>1296</v>
      </c>
      <c r="D914" s="11">
        <f t="shared" si="624"/>
        <v>0</v>
      </c>
      <c r="E914" s="10">
        <f>SUM(E911:E913)</f>
        <v>0</v>
      </c>
      <c r="F914" s="11">
        <f t="shared" si="625"/>
        <v>0</v>
      </c>
      <c r="G914" s="10">
        <f>SUM(G911:G913)</f>
        <v>0</v>
      </c>
      <c r="H914" s="73">
        <f t="shared" si="626"/>
        <v>0.77160493827160492</v>
      </c>
      <c r="I914" s="10">
        <f>SUM(I911:I913)</f>
        <v>10</v>
      </c>
      <c r="J914" s="11">
        <f t="shared" si="627"/>
        <v>0.23148148148148145</v>
      </c>
      <c r="K914" s="10">
        <f>SUM(K911:K913)</f>
        <v>10</v>
      </c>
      <c r="L914" s="12">
        <f t="shared" si="628"/>
        <v>0.77160493827160492</v>
      </c>
      <c r="M914" s="15">
        <f t="shared" si="629"/>
        <v>7716.049382716049</v>
      </c>
      <c r="N914" s="13">
        <f t="shared" si="630"/>
        <v>3.9220765640772677</v>
      </c>
      <c r="O914" s="14"/>
    </row>
    <row r="915" spans="1:15" ht="30" x14ac:dyDescent="0.25">
      <c r="A915" s="141" t="s">
        <v>620</v>
      </c>
      <c r="B915" s="64" t="s">
        <v>623</v>
      </c>
      <c r="C915" s="1">
        <f>21*8</f>
        <v>168</v>
      </c>
      <c r="D915" s="62">
        <f t="shared" si="624"/>
        <v>0</v>
      </c>
      <c r="E915" s="1">
        <v>0</v>
      </c>
      <c r="F915" s="2">
        <f t="shared" si="625"/>
        <v>1.1904761904761905</v>
      </c>
      <c r="G915" s="1">
        <v>2</v>
      </c>
      <c r="H915" s="2">
        <f t="shared" si="626"/>
        <v>1.1904761904761905</v>
      </c>
      <c r="I915" s="1">
        <v>2</v>
      </c>
      <c r="J915" s="2">
        <f t="shared" si="627"/>
        <v>1.1309523809523809</v>
      </c>
      <c r="K915" s="1">
        <f>+E915+G915+I915</f>
        <v>4</v>
      </c>
      <c r="L915" s="3">
        <f t="shared" si="628"/>
        <v>2.3809523809523809</v>
      </c>
      <c r="M915" s="9">
        <f t="shared" si="629"/>
        <v>23809.523809523809</v>
      </c>
      <c r="N915" s="25">
        <f t="shared" si="630"/>
        <v>3.4807523966472784</v>
      </c>
      <c r="O915" s="26" t="s">
        <v>622</v>
      </c>
    </row>
    <row r="916" spans="1:15" x14ac:dyDescent="0.25">
      <c r="A916" s="141"/>
      <c r="B916" s="64" t="s">
        <v>624</v>
      </c>
      <c r="C916" s="1">
        <f>64*8</f>
        <v>512</v>
      </c>
      <c r="D916" s="62">
        <f t="shared" si="624"/>
        <v>0</v>
      </c>
      <c r="E916" s="1">
        <v>0</v>
      </c>
      <c r="F916" s="2">
        <f t="shared" si="625"/>
        <v>0</v>
      </c>
      <c r="G916" s="1">
        <v>0</v>
      </c>
      <c r="H916" s="2">
        <f t="shared" si="626"/>
        <v>0.9765625</v>
      </c>
      <c r="I916" s="1">
        <v>5</v>
      </c>
      <c r="J916" s="2">
        <f t="shared" si="627"/>
        <v>0.29296875</v>
      </c>
      <c r="K916" s="1">
        <f>+E916+G916+I916</f>
        <v>5</v>
      </c>
      <c r="L916" s="3">
        <f t="shared" si="628"/>
        <v>0.9765625</v>
      </c>
      <c r="M916" s="9">
        <f t="shared" si="629"/>
        <v>9765.625</v>
      </c>
      <c r="N916" s="25">
        <f t="shared" si="630"/>
        <v>3.8352330400688128</v>
      </c>
      <c r="O916" s="106"/>
    </row>
    <row r="917" spans="1:15" x14ac:dyDescent="0.25">
      <c r="A917" s="141"/>
      <c r="B917" s="64" t="s">
        <v>625</v>
      </c>
      <c r="C917" s="1">
        <f>19*8</f>
        <v>152</v>
      </c>
      <c r="D917" s="62">
        <f t="shared" si="624"/>
        <v>0</v>
      </c>
      <c r="E917" s="1">
        <v>0</v>
      </c>
      <c r="F917" s="2">
        <f t="shared" si="625"/>
        <v>0</v>
      </c>
      <c r="G917" s="1">
        <v>0</v>
      </c>
      <c r="H917" s="2">
        <f t="shared" si="626"/>
        <v>1.3157894736842104</v>
      </c>
      <c r="I917" s="1">
        <v>2</v>
      </c>
      <c r="J917" s="2">
        <f t="shared" si="627"/>
        <v>0.39473684210526311</v>
      </c>
      <c r="K917" s="1">
        <f>+E917+G917+I917</f>
        <v>2</v>
      </c>
      <c r="L917" s="3">
        <f t="shared" si="628"/>
        <v>1.3157894736842104</v>
      </c>
      <c r="M917" s="9">
        <f t="shared" si="629"/>
        <v>13157.894736842103</v>
      </c>
      <c r="N917" s="25">
        <f t="shared" si="630"/>
        <v>3.7215195883378365</v>
      </c>
      <c r="O917" s="106"/>
    </row>
    <row r="918" spans="1:15" x14ac:dyDescent="0.25">
      <c r="A918" s="141"/>
      <c r="B918" s="64" t="s">
        <v>618</v>
      </c>
      <c r="C918" s="1">
        <f>43*8</f>
        <v>344</v>
      </c>
      <c r="D918" s="62">
        <f t="shared" si="624"/>
        <v>0</v>
      </c>
      <c r="E918" s="1">
        <v>0</v>
      </c>
      <c r="F918" s="2">
        <f t="shared" si="625"/>
        <v>0</v>
      </c>
      <c r="G918" s="1">
        <v>0</v>
      </c>
      <c r="H918" s="2">
        <f t="shared" si="626"/>
        <v>0.29069767441860467</v>
      </c>
      <c r="I918" s="1">
        <v>1</v>
      </c>
      <c r="J918" s="2">
        <f t="shared" si="627"/>
        <v>8.7209302325581398E-2</v>
      </c>
      <c r="K918" s="1">
        <f>+E918+G918+I918</f>
        <v>1</v>
      </c>
      <c r="L918" s="3">
        <f t="shared" si="628"/>
        <v>0.29069767441860467</v>
      </c>
      <c r="M918" s="9">
        <f t="shared" si="629"/>
        <v>2906.9767441860467</v>
      </c>
      <c r="N918" s="25">
        <f t="shared" si="630"/>
        <v>4.2580936729820138</v>
      </c>
      <c r="O918" s="106"/>
    </row>
    <row r="919" spans="1:15" ht="15.75" thickBot="1" x14ac:dyDescent="0.3">
      <c r="A919" s="143"/>
      <c r="B919" s="65" t="s">
        <v>18</v>
      </c>
      <c r="C919" s="10">
        <f>SUM(C915:C918)</f>
        <v>1176</v>
      </c>
      <c r="D919" s="11">
        <f t="shared" si="624"/>
        <v>0</v>
      </c>
      <c r="E919" s="10">
        <f>SUM(E915:E918)</f>
        <v>0</v>
      </c>
      <c r="F919" s="11">
        <f t="shared" si="625"/>
        <v>0.17006802721088435</v>
      </c>
      <c r="G919" s="10">
        <f>SUM(G915:G918)</f>
        <v>2</v>
      </c>
      <c r="H919" s="73">
        <f t="shared" si="626"/>
        <v>0.85034013605442182</v>
      </c>
      <c r="I919" s="10">
        <f>SUM(I915:I918)</f>
        <v>10</v>
      </c>
      <c r="J919" s="11">
        <f t="shared" si="627"/>
        <v>0.36564625850340138</v>
      </c>
      <c r="K919" s="10">
        <f>SUM(K915:K918)</f>
        <v>12</v>
      </c>
      <c r="L919" s="12">
        <f t="shared" si="628"/>
        <v>1.0204081632653061</v>
      </c>
      <c r="M919" s="15">
        <f t="shared" si="629"/>
        <v>10204.081632653062</v>
      </c>
      <c r="N919" s="13">
        <f t="shared" si="630"/>
        <v>3.8187579709778312</v>
      </c>
      <c r="O919" s="14"/>
    </row>
    <row r="920" spans="1:15" x14ac:dyDescent="0.25">
      <c r="A920" s="141" t="s">
        <v>627</v>
      </c>
      <c r="B920" s="64" t="s">
        <v>623</v>
      </c>
      <c r="C920" s="1">
        <f>40*8</f>
        <v>320</v>
      </c>
      <c r="D920" s="62">
        <f t="shared" ref="D920:D926" si="631">E920/C920*100</f>
        <v>0</v>
      </c>
      <c r="E920" s="1">
        <v>0</v>
      </c>
      <c r="F920" s="2">
        <f t="shared" ref="F920:F926" si="632">+G920/C920*100</f>
        <v>2.8125</v>
      </c>
      <c r="G920" s="1">
        <v>9</v>
      </c>
      <c r="H920" s="2">
        <f t="shared" ref="H920:H926" si="633">+I920/C920*100</f>
        <v>0</v>
      </c>
      <c r="I920" s="1">
        <v>0</v>
      </c>
      <c r="J920" s="2">
        <f t="shared" ref="J920:J926" si="634">(1*D920)+(0.65*F920)+(0.3*H920)</f>
        <v>1.828125</v>
      </c>
      <c r="K920" s="1">
        <f t="shared" ref="K920:K925" si="635">+E920+G920+I920</f>
        <v>9</v>
      </c>
      <c r="L920" s="3">
        <f t="shared" ref="L920:L926" si="636">K920/C920*100</f>
        <v>2.8125</v>
      </c>
      <c r="M920" s="9">
        <f t="shared" ref="M920:M926" si="637">L920*10000</f>
        <v>28125</v>
      </c>
      <c r="N920" s="25">
        <f t="shared" ref="N920:N926" si="638">(NORMSINV(1-M920/1000000))+1.5</f>
        <v>3.4090937412019775</v>
      </c>
      <c r="O920" s="106"/>
    </row>
    <row r="921" spans="1:15" x14ac:dyDescent="0.25">
      <c r="A921" s="141"/>
      <c r="B921" s="64" t="s">
        <v>610</v>
      </c>
      <c r="C921" s="1">
        <f>27*8</f>
        <v>216</v>
      </c>
      <c r="D921" s="62">
        <f>E921/C921*100</f>
        <v>0</v>
      </c>
      <c r="E921" s="1">
        <v>0</v>
      </c>
      <c r="F921" s="2">
        <f>+G921/C921*100</f>
        <v>0</v>
      </c>
      <c r="G921" s="1">
        <v>0</v>
      </c>
      <c r="H921" s="2">
        <f>+I921/C921*100</f>
        <v>0</v>
      </c>
      <c r="I921" s="1">
        <v>0</v>
      </c>
      <c r="J921" s="2">
        <f>(1*D921)+(0.65*F921)+(0.3*H921)</f>
        <v>0</v>
      </c>
      <c r="K921" s="1">
        <f>+E921+G921+I921</f>
        <v>0</v>
      </c>
      <c r="L921" s="3">
        <f>K921/C921*100</f>
        <v>0</v>
      </c>
      <c r="M921" s="9">
        <f>L921*10000</f>
        <v>0</v>
      </c>
      <c r="N921" s="25" t="e">
        <f>(NORMSINV(1-M921/1000000))+1.5</f>
        <v>#NUM!</v>
      </c>
      <c r="O921" s="106"/>
    </row>
    <row r="922" spans="1:15" x14ac:dyDescent="0.25">
      <c r="A922" s="141"/>
      <c r="B922" s="64" t="s">
        <v>624</v>
      </c>
      <c r="C922" s="1">
        <f>8*8</f>
        <v>64</v>
      </c>
      <c r="D922" s="62">
        <f t="shared" si="631"/>
        <v>0</v>
      </c>
      <c r="E922" s="1">
        <v>0</v>
      </c>
      <c r="F922" s="2">
        <f t="shared" si="632"/>
        <v>0</v>
      </c>
      <c r="G922" s="1">
        <v>0</v>
      </c>
      <c r="H922" s="2">
        <f t="shared" si="633"/>
        <v>0</v>
      </c>
      <c r="I922" s="1">
        <v>0</v>
      </c>
      <c r="J922" s="2">
        <f t="shared" si="634"/>
        <v>0</v>
      </c>
      <c r="K922" s="1">
        <f t="shared" si="635"/>
        <v>0</v>
      </c>
      <c r="L922" s="3">
        <f t="shared" si="636"/>
        <v>0</v>
      </c>
      <c r="M922" s="9">
        <f t="shared" si="637"/>
        <v>0</v>
      </c>
      <c r="N922" s="25" t="e">
        <f t="shared" si="638"/>
        <v>#NUM!</v>
      </c>
      <c r="O922" s="106"/>
    </row>
    <row r="923" spans="1:15" x14ac:dyDescent="0.25">
      <c r="A923" s="141"/>
      <c r="B923" s="64" t="s">
        <v>527</v>
      </c>
      <c r="C923" s="1">
        <f>48*8</f>
        <v>384</v>
      </c>
      <c r="D923" s="62">
        <f>E923/C923*100</f>
        <v>0</v>
      </c>
      <c r="E923" s="1">
        <v>0</v>
      </c>
      <c r="F923" s="2">
        <f>+G923/C923*100</f>
        <v>0</v>
      </c>
      <c r="G923" s="1">
        <v>0</v>
      </c>
      <c r="H923" s="2">
        <f>+I923/C923*100</f>
        <v>0.52083333333333326</v>
      </c>
      <c r="I923" s="1">
        <v>2</v>
      </c>
      <c r="J923" s="2">
        <f>(1*D923)+(0.65*F923)+(0.3*H923)</f>
        <v>0.15624999999999997</v>
      </c>
      <c r="K923" s="1">
        <f>+E923+G923+I923</f>
        <v>2</v>
      </c>
      <c r="L923" s="3">
        <f>K923/C923*100</f>
        <v>0.52083333333333326</v>
      </c>
      <c r="M923" s="9">
        <f>L923*10000</f>
        <v>5208.333333333333</v>
      </c>
      <c r="N923" s="25">
        <f>(NORMSINV(1-M923/1000000))+1.5</f>
        <v>4.0616819349340219</v>
      </c>
      <c r="O923" s="106"/>
    </row>
    <row r="924" spans="1:15" x14ac:dyDescent="0.25">
      <c r="A924" s="141"/>
      <c r="B924" s="64" t="s">
        <v>628</v>
      </c>
      <c r="C924" s="1">
        <f>52*8</f>
        <v>416</v>
      </c>
      <c r="D924" s="62">
        <f t="shared" si="631"/>
        <v>0</v>
      </c>
      <c r="E924" s="1">
        <v>0</v>
      </c>
      <c r="F924" s="2">
        <f t="shared" si="632"/>
        <v>0</v>
      </c>
      <c r="G924" s="1">
        <v>0</v>
      </c>
      <c r="H924" s="2">
        <f t="shared" si="633"/>
        <v>1.2019230769230771</v>
      </c>
      <c r="I924" s="1">
        <v>5</v>
      </c>
      <c r="J924" s="2">
        <f t="shared" si="634"/>
        <v>0.36057692307692313</v>
      </c>
      <c r="K924" s="1">
        <f t="shared" si="635"/>
        <v>5</v>
      </c>
      <c r="L924" s="3">
        <f t="shared" si="636"/>
        <v>1.2019230769230771</v>
      </c>
      <c r="M924" s="9">
        <f t="shared" si="637"/>
        <v>12019.230769230771</v>
      </c>
      <c r="N924" s="25">
        <f t="shared" si="638"/>
        <v>3.7565139678940218</v>
      </c>
      <c r="O924" s="106"/>
    </row>
    <row r="925" spans="1:15" x14ac:dyDescent="0.25">
      <c r="A925" s="141"/>
      <c r="B925" s="64" t="s">
        <v>618</v>
      </c>
      <c r="C925" s="1">
        <f>14*8</f>
        <v>112</v>
      </c>
      <c r="D925" s="62">
        <f t="shared" si="631"/>
        <v>0</v>
      </c>
      <c r="E925" s="1">
        <v>0</v>
      </c>
      <c r="F925" s="2">
        <f t="shared" si="632"/>
        <v>0</v>
      </c>
      <c r="G925" s="1">
        <v>0</v>
      </c>
      <c r="H925" s="2">
        <f t="shared" si="633"/>
        <v>0</v>
      </c>
      <c r="I925" s="1">
        <v>0</v>
      </c>
      <c r="J925" s="2">
        <f t="shared" si="634"/>
        <v>0</v>
      </c>
      <c r="K925" s="1">
        <f t="shared" si="635"/>
        <v>0</v>
      </c>
      <c r="L925" s="3">
        <f t="shared" si="636"/>
        <v>0</v>
      </c>
      <c r="M925" s="9">
        <f t="shared" si="637"/>
        <v>0</v>
      </c>
      <c r="N925" s="25" t="e">
        <f t="shared" si="638"/>
        <v>#NUM!</v>
      </c>
      <c r="O925" s="106"/>
    </row>
    <row r="926" spans="1:15" ht="15.75" thickBot="1" x14ac:dyDescent="0.3">
      <c r="A926" s="143"/>
      <c r="B926" s="65" t="s">
        <v>18</v>
      </c>
      <c r="C926" s="10">
        <f>SUM(C920:C925)</f>
        <v>1512</v>
      </c>
      <c r="D926" s="11">
        <f t="shared" si="631"/>
        <v>0</v>
      </c>
      <c r="E926" s="10">
        <f>SUM(E920:E925)</f>
        <v>0</v>
      </c>
      <c r="F926" s="11">
        <f t="shared" si="632"/>
        <v>0.59523809523809523</v>
      </c>
      <c r="G926" s="10">
        <f>SUM(G920:G925)</f>
        <v>9</v>
      </c>
      <c r="H926" s="73">
        <f t="shared" si="633"/>
        <v>0.46296296296296291</v>
      </c>
      <c r="I926" s="10">
        <f>SUM(I920:I925)</f>
        <v>7</v>
      </c>
      <c r="J926" s="11">
        <f t="shared" si="634"/>
        <v>0.52579365079365081</v>
      </c>
      <c r="K926" s="10">
        <f>SUM(K920:K925)</f>
        <v>16</v>
      </c>
      <c r="L926" s="12">
        <f t="shared" si="636"/>
        <v>1.0582010582010581</v>
      </c>
      <c r="M926" s="15">
        <f t="shared" si="637"/>
        <v>10582.010582010582</v>
      </c>
      <c r="N926" s="13">
        <f t="shared" si="638"/>
        <v>3.8050455737572233</v>
      </c>
      <c r="O926" s="14"/>
    </row>
    <row r="927" spans="1:15" x14ac:dyDescent="0.25">
      <c r="A927" s="141" t="s">
        <v>629</v>
      </c>
      <c r="B927" s="64" t="s">
        <v>623</v>
      </c>
      <c r="C927" s="1">
        <f>25*8</f>
        <v>200</v>
      </c>
      <c r="D927" s="62">
        <f t="shared" ref="D927:D960" si="639">E927/C927*100</f>
        <v>0</v>
      </c>
      <c r="E927" s="1">
        <v>0</v>
      </c>
      <c r="F927" s="2">
        <f t="shared" ref="F927:F960" si="640">+G927/C927*100</f>
        <v>0</v>
      </c>
      <c r="G927" s="1">
        <v>0</v>
      </c>
      <c r="H927" s="2">
        <f t="shared" ref="H927:H960" si="641">+I927/C927*100</f>
        <v>0</v>
      </c>
      <c r="I927" s="1">
        <v>0</v>
      </c>
      <c r="J927" s="2">
        <f t="shared" ref="J927:J960" si="642">(1*D927)+(0.65*F927)+(0.3*H927)</f>
        <v>0</v>
      </c>
      <c r="K927" s="1">
        <f>+E927+G927+I927</f>
        <v>0</v>
      </c>
      <c r="L927" s="3">
        <f t="shared" ref="L927:L960" si="643">K927/C927*100</f>
        <v>0</v>
      </c>
      <c r="M927" s="9">
        <f t="shared" ref="M927:M960" si="644">L927*10000</f>
        <v>0</v>
      </c>
      <c r="N927" s="25" t="e">
        <f t="shared" ref="N927:N960" si="645">(NORMSINV(1-M927/1000000))+1.5</f>
        <v>#NUM!</v>
      </c>
      <c r="O927" s="106"/>
    </row>
    <row r="928" spans="1:15" x14ac:dyDescent="0.25">
      <c r="A928" s="141"/>
      <c r="B928" s="64" t="s">
        <v>527</v>
      </c>
      <c r="C928" s="1">
        <f>99*8</f>
        <v>792</v>
      </c>
      <c r="D928" s="62">
        <f t="shared" si="639"/>
        <v>0</v>
      </c>
      <c r="E928" s="1">
        <v>0</v>
      </c>
      <c r="F928" s="2">
        <f t="shared" si="640"/>
        <v>0</v>
      </c>
      <c r="G928" s="1">
        <v>0</v>
      </c>
      <c r="H928" s="2">
        <f t="shared" si="641"/>
        <v>0.63131313131313127</v>
      </c>
      <c r="I928" s="1">
        <v>5</v>
      </c>
      <c r="J928" s="2">
        <f t="shared" si="642"/>
        <v>0.18939393939393936</v>
      </c>
      <c r="K928" s="1">
        <f>+E928+G928+I928</f>
        <v>5</v>
      </c>
      <c r="L928" s="3">
        <f t="shared" si="643"/>
        <v>0.63131313131313127</v>
      </c>
      <c r="M928" s="9">
        <f t="shared" si="644"/>
        <v>6313.1313131313127</v>
      </c>
      <c r="N928" s="25">
        <f t="shared" si="645"/>
        <v>3.9941403002469036</v>
      </c>
      <c r="O928" s="106"/>
    </row>
    <row r="929" spans="1:15" x14ac:dyDescent="0.25">
      <c r="A929" s="141"/>
      <c r="B929" s="64" t="s">
        <v>628</v>
      </c>
      <c r="C929" s="1">
        <f>11*8</f>
        <v>88</v>
      </c>
      <c r="D929" s="62">
        <f t="shared" si="639"/>
        <v>0</v>
      </c>
      <c r="E929" s="1">
        <v>0</v>
      </c>
      <c r="F929" s="2">
        <f t="shared" si="640"/>
        <v>0</v>
      </c>
      <c r="G929" s="1">
        <v>0</v>
      </c>
      <c r="H929" s="2">
        <f t="shared" si="641"/>
        <v>0</v>
      </c>
      <c r="I929" s="1">
        <v>0</v>
      </c>
      <c r="J929" s="2">
        <f t="shared" si="642"/>
        <v>0</v>
      </c>
      <c r="K929" s="1">
        <f>+E929+G929+I929</f>
        <v>0</v>
      </c>
      <c r="L929" s="3">
        <f t="shared" si="643"/>
        <v>0</v>
      </c>
      <c r="M929" s="9">
        <f t="shared" si="644"/>
        <v>0</v>
      </c>
      <c r="N929" s="25" t="e">
        <f t="shared" si="645"/>
        <v>#NUM!</v>
      </c>
      <c r="O929" s="106"/>
    </row>
    <row r="930" spans="1:15" x14ac:dyDescent="0.25">
      <c r="A930" s="141"/>
      <c r="B930" s="64" t="s">
        <v>618</v>
      </c>
      <c r="C930" s="1">
        <f>24*8</f>
        <v>192</v>
      </c>
      <c r="D930" s="62">
        <f t="shared" si="639"/>
        <v>0</v>
      </c>
      <c r="E930" s="1">
        <v>0</v>
      </c>
      <c r="F930" s="2">
        <f t="shared" si="640"/>
        <v>0</v>
      </c>
      <c r="G930" s="1">
        <v>0</v>
      </c>
      <c r="H930" s="2">
        <f t="shared" si="641"/>
        <v>0.52083333333333326</v>
      </c>
      <c r="I930" s="1">
        <v>1</v>
      </c>
      <c r="J930" s="2">
        <f t="shared" si="642"/>
        <v>0.15624999999999997</v>
      </c>
      <c r="K930" s="1">
        <f>+E930+G930+I930</f>
        <v>1</v>
      </c>
      <c r="L930" s="3">
        <f t="shared" si="643"/>
        <v>0.52083333333333326</v>
      </c>
      <c r="M930" s="9">
        <f t="shared" si="644"/>
        <v>5208.333333333333</v>
      </c>
      <c r="N930" s="25">
        <f t="shared" si="645"/>
        <v>4.0616819349340219</v>
      </c>
      <c r="O930" s="106"/>
    </row>
    <row r="931" spans="1:15" ht="15.75" thickBot="1" x14ac:dyDescent="0.3">
      <c r="A931" s="143"/>
      <c r="B931" s="65" t="s">
        <v>18</v>
      </c>
      <c r="C931" s="10">
        <f>SUM(C927:C930)</f>
        <v>1272</v>
      </c>
      <c r="D931" s="11">
        <f t="shared" si="639"/>
        <v>0</v>
      </c>
      <c r="E931" s="10">
        <f>SUM(E927:E930)</f>
        <v>0</v>
      </c>
      <c r="F931" s="11">
        <f t="shared" si="640"/>
        <v>0</v>
      </c>
      <c r="G931" s="10">
        <f>SUM(G927:G930)</f>
        <v>0</v>
      </c>
      <c r="H931" s="73">
        <f t="shared" si="641"/>
        <v>0.47169811320754718</v>
      </c>
      <c r="I931" s="10">
        <f>SUM(I927:I930)</f>
        <v>6</v>
      </c>
      <c r="J931" s="11">
        <f t="shared" si="642"/>
        <v>0.14150943396226415</v>
      </c>
      <c r="K931" s="10">
        <f>SUM(K927:K930)</f>
        <v>6</v>
      </c>
      <c r="L931" s="12">
        <f t="shared" si="643"/>
        <v>0.47169811320754718</v>
      </c>
      <c r="M931" s="15">
        <f t="shared" si="644"/>
        <v>4716.9811320754716</v>
      </c>
      <c r="N931" s="13">
        <f t="shared" si="645"/>
        <v>4.0959141893929578</v>
      </c>
      <c r="O931" s="14"/>
    </row>
    <row r="932" spans="1:15" x14ac:dyDescent="0.25">
      <c r="A932" s="141" t="s">
        <v>631</v>
      </c>
      <c r="B932" s="64" t="s">
        <v>623</v>
      </c>
      <c r="C932" s="1">
        <f>31*8</f>
        <v>248</v>
      </c>
      <c r="D932" s="62">
        <f t="shared" si="639"/>
        <v>0</v>
      </c>
      <c r="E932" s="1">
        <v>0</v>
      </c>
      <c r="F932" s="2">
        <f t="shared" si="640"/>
        <v>0</v>
      </c>
      <c r="G932" s="1">
        <v>0</v>
      </c>
      <c r="H932" s="2">
        <f t="shared" si="641"/>
        <v>0.40322580645161288</v>
      </c>
      <c r="I932" s="1">
        <v>1</v>
      </c>
      <c r="J932" s="2">
        <f t="shared" si="642"/>
        <v>0.12096774193548386</v>
      </c>
      <c r="K932" s="1">
        <f>+E932+G932+I932</f>
        <v>1</v>
      </c>
      <c r="L932" s="3">
        <f t="shared" si="643"/>
        <v>0.40322580645161288</v>
      </c>
      <c r="M932" s="9">
        <f t="shared" si="644"/>
        <v>4032.2580645161288</v>
      </c>
      <c r="N932" s="25">
        <f t="shared" si="645"/>
        <v>4.1493567133746767</v>
      </c>
      <c r="O932" s="106"/>
    </row>
    <row r="933" spans="1:15" x14ac:dyDescent="0.25">
      <c r="A933" s="141"/>
      <c r="B933" s="64" t="s">
        <v>527</v>
      </c>
      <c r="C933" s="1">
        <f>45*8</f>
        <v>360</v>
      </c>
      <c r="D933" s="62">
        <f t="shared" si="639"/>
        <v>0</v>
      </c>
      <c r="E933" s="1">
        <v>0</v>
      </c>
      <c r="F933" s="2">
        <f t="shared" si="640"/>
        <v>0</v>
      </c>
      <c r="G933" s="1">
        <v>0</v>
      </c>
      <c r="H933" s="2">
        <f t="shared" si="641"/>
        <v>0.83333333333333337</v>
      </c>
      <c r="I933" s="1">
        <v>3</v>
      </c>
      <c r="J933" s="2">
        <f t="shared" si="642"/>
        <v>0.25</v>
      </c>
      <c r="K933" s="1">
        <f>+E933+G933+I933</f>
        <v>3</v>
      </c>
      <c r="L933" s="3">
        <f t="shared" si="643"/>
        <v>0.83333333333333337</v>
      </c>
      <c r="M933" s="9">
        <f t="shared" si="644"/>
        <v>8333.3333333333339</v>
      </c>
      <c r="N933" s="25">
        <f t="shared" si="645"/>
        <v>3.8939797998185104</v>
      </c>
      <c r="O933" s="106"/>
    </row>
    <row r="934" spans="1:15" x14ac:dyDescent="0.25">
      <c r="A934" s="141"/>
      <c r="B934" s="64" t="s">
        <v>618</v>
      </c>
      <c r="C934" s="1">
        <f>65*8</f>
        <v>520</v>
      </c>
      <c r="D934" s="62">
        <f t="shared" si="639"/>
        <v>0</v>
      </c>
      <c r="E934" s="1">
        <v>0</v>
      </c>
      <c r="F934" s="2">
        <f t="shared" si="640"/>
        <v>0</v>
      </c>
      <c r="G934" s="1">
        <v>0</v>
      </c>
      <c r="H934" s="2">
        <f t="shared" si="641"/>
        <v>0.57692307692307698</v>
      </c>
      <c r="I934" s="1">
        <v>3</v>
      </c>
      <c r="J934" s="2">
        <f t="shared" si="642"/>
        <v>0.1730769230769231</v>
      </c>
      <c r="K934" s="1">
        <f>+E934+G934+I934</f>
        <v>3</v>
      </c>
      <c r="L934" s="3">
        <f t="shared" si="643"/>
        <v>0.57692307692307698</v>
      </c>
      <c r="M934" s="9">
        <f t="shared" si="644"/>
        <v>5769.2307692307695</v>
      </c>
      <c r="N934" s="25">
        <f t="shared" si="645"/>
        <v>4.025953917260936</v>
      </c>
      <c r="O934" s="106"/>
    </row>
    <row r="935" spans="1:15" ht="15.75" thickBot="1" x14ac:dyDescent="0.3">
      <c r="A935" s="143"/>
      <c r="B935" s="65" t="s">
        <v>18</v>
      </c>
      <c r="C935" s="10">
        <f>SUM(C932:C934)</f>
        <v>1128</v>
      </c>
      <c r="D935" s="11">
        <f t="shared" si="639"/>
        <v>0</v>
      </c>
      <c r="E935" s="10">
        <f>SUM(E932:E934)</f>
        <v>0</v>
      </c>
      <c r="F935" s="11">
        <f t="shared" si="640"/>
        <v>0</v>
      </c>
      <c r="G935" s="10">
        <f>SUM(G932:G934)</f>
        <v>0</v>
      </c>
      <c r="H935" s="73">
        <f t="shared" si="641"/>
        <v>0.62056737588652489</v>
      </c>
      <c r="I935" s="10">
        <f>SUM(I932:I934)</f>
        <v>7</v>
      </c>
      <c r="J935" s="11">
        <f t="shared" si="642"/>
        <v>0.18617021276595747</v>
      </c>
      <c r="K935" s="10">
        <f>SUM(K932:K934)</f>
        <v>7</v>
      </c>
      <c r="L935" s="12">
        <f t="shared" si="643"/>
        <v>0.62056737588652489</v>
      </c>
      <c r="M935" s="15">
        <f t="shared" si="644"/>
        <v>6205.6737588652486</v>
      </c>
      <c r="N935" s="13">
        <f t="shared" si="645"/>
        <v>4.0002277861213154</v>
      </c>
      <c r="O935" s="14"/>
    </row>
    <row r="936" spans="1:15" x14ac:dyDescent="0.25">
      <c r="A936" s="141" t="s">
        <v>633</v>
      </c>
      <c r="B936" s="64" t="s">
        <v>623</v>
      </c>
      <c r="C936" s="1">
        <f>23*8</f>
        <v>184</v>
      </c>
      <c r="D936" s="62">
        <f t="shared" si="639"/>
        <v>0</v>
      </c>
      <c r="E936" s="1">
        <v>0</v>
      </c>
      <c r="F936" s="2">
        <f t="shared" si="640"/>
        <v>0</v>
      </c>
      <c r="G936" s="1">
        <v>0</v>
      </c>
      <c r="H936" s="2">
        <f t="shared" si="641"/>
        <v>0.54347826086956519</v>
      </c>
      <c r="I936" s="1">
        <v>1</v>
      </c>
      <c r="J936" s="2">
        <f t="shared" si="642"/>
        <v>0.16304347826086954</v>
      </c>
      <c r="K936" s="1">
        <f>+E936+G936+I936</f>
        <v>1</v>
      </c>
      <c r="L936" s="3">
        <f t="shared" si="643"/>
        <v>0.54347826086956519</v>
      </c>
      <c r="M936" s="9">
        <f t="shared" si="644"/>
        <v>5434.782608695652</v>
      </c>
      <c r="N936" s="25">
        <f t="shared" si="645"/>
        <v>4.0468644273080763</v>
      </c>
      <c r="O936" s="106"/>
    </row>
    <row r="937" spans="1:15" x14ac:dyDescent="0.25">
      <c r="A937" s="141"/>
      <c r="B937" s="64" t="s">
        <v>527</v>
      </c>
      <c r="C937" s="1">
        <f>93*8</f>
        <v>744</v>
      </c>
      <c r="D937" s="62">
        <f t="shared" si="639"/>
        <v>0</v>
      </c>
      <c r="E937" s="1">
        <v>0</v>
      </c>
      <c r="F937" s="2">
        <f t="shared" si="640"/>
        <v>0</v>
      </c>
      <c r="G937" s="1">
        <v>0</v>
      </c>
      <c r="H937" s="2">
        <f t="shared" si="641"/>
        <v>0.40322580645161288</v>
      </c>
      <c r="I937" s="1">
        <v>3</v>
      </c>
      <c r="J937" s="2">
        <f t="shared" si="642"/>
        <v>0.12096774193548386</v>
      </c>
      <c r="K937" s="1">
        <f>+E937+G937+I937</f>
        <v>3</v>
      </c>
      <c r="L937" s="3">
        <f t="shared" si="643"/>
        <v>0.40322580645161288</v>
      </c>
      <c r="M937" s="9">
        <f t="shared" si="644"/>
        <v>4032.2580645161288</v>
      </c>
      <c r="N937" s="25">
        <f t="shared" si="645"/>
        <v>4.1493567133746767</v>
      </c>
      <c r="O937" s="106"/>
    </row>
    <row r="938" spans="1:15" x14ac:dyDescent="0.25">
      <c r="A938" s="141"/>
      <c r="B938" s="64" t="s">
        <v>618</v>
      </c>
      <c r="C938" s="1">
        <f>64*8</f>
        <v>512</v>
      </c>
      <c r="D938" s="62">
        <f t="shared" si="639"/>
        <v>0</v>
      </c>
      <c r="E938" s="1">
        <v>0</v>
      </c>
      <c r="F938" s="2">
        <f t="shared" si="640"/>
        <v>0</v>
      </c>
      <c r="G938" s="1">
        <v>0</v>
      </c>
      <c r="H938" s="2">
        <f t="shared" si="641"/>
        <v>0.390625</v>
      </c>
      <c r="I938" s="1">
        <v>2</v>
      </c>
      <c r="J938" s="2">
        <f t="shared" si="642"/>
        <v>0.1171875</v>
      </c>
      <c r="K938" s="1">
        <f>+E938+G938+I938</f>
        <v>2</v>
      </c>
      <c r="L938" s="3">
        <f t="shared" si="643"/>
        <v>0.390625</v>
      </c>
      <c r="M938" s="9">
        <f t="shared" si="644"/>
        <v>3906.25</v>
      </c>
      <c r="N938" s="25">
        <f t="shared" si="645"/>
        <v>4.1600674686174592</v>
      </c>
      <c r="O938" s="106"/>
    </row>
    <row r="939" spans="1:15" x14ac:dyDescent="0.25">
      <c r="A939" s="141"/>
      <c r="B939" s="64" t="s">
        <v>634</v>
      </c>
      <c r="C939" s="1">
        <f>14*8</f>
        <v>112</v>
      </c>
      <c r="D939" s="62">
        <f t="shared" si="639"/>
        <v>0</v>
      </c>
      <c r="E939" s="1">
        <v>0</v>
      </c>
      <c r="F939" s="2">
        <f t="shared" si="640"/>
        <v>0</v>
      </c>
      <c r="G939" s="1">
        <v>0</v>
      </c>
      <c r="H939" s="2">
        <f t="shared" si="641"/>
        <v>0.89285714285714279</v>
      </c>
      <c r="I939" s="1">
        <v>1</v>
      </c>
      <c r="J939" s="2">
        <f t="shared" si="642"/>
        <v>0.26785714285714285</v>
      </c>
      <c r="K939" s="1">
        <f>+E939+G939+I939</f>
        <v>1</v>
      </c>
      <c r="L939" s="3">
        <f t="shared" si="643"/>
        <v>0.89285714285714279</v>
      </c>
      <c r="M939" s="9">
        <f t="shared" si="644"/>
        <v>8928.5714285714275</v>
      </c>
      <c r="N939" s="25">
        <f t="shared" si="645"/>
        <v>3.8685670592678738</v>
      </c>
      <c r="O939" s="106"/>
    </row>
    <row r="940" spans="1:15" ht="15.75" thickBot="1" x14ac:dyDescent="0.3">
      <c r="A940" s="143"/>
      <c r="B940" s="65" t="s">
        <v>18</v>
      </c>
      <c r="C940" s="10">
        <f>SUM(C936:C939)</f>
        <v>1552</v>
      </c>
      <c r="D940" s="11">
        <f t="shared" si="639"/>
        <v>0</v>
      </c>
      <c r="E940" s="10">
        <f>SUM(E936:E939)</f>
        <v>0</v>
      </c>
      <c r="F940" s="11">
        <f t="shared" si="640"/>
        <v>0</v>
      </c>
      <c r="G940" s="10">
        <f>SUM(G936:G939)</f>
        <v>0</v>
      </c>
      <c r="H940" s="73">
        <f t="shared" si="641"/>
        <v>0.4510309278350515</v>
      </c>
      <c r="I940" s="10">
        <f>SUM(I936:I939)</f>
        <v>7</v>
      </c>
      <c r="J940" s="11">
        <f t="shared" si="642"/>
        <v>0.13530927835051546</v>
      </c>
      <c r="K940" s="10">
        <f>SUM(K936:K939)</f>
        <v>7</v>
      </c>
      <c r="L940" s="12">
        <f t="shared" si="643"/>
        <v>0.4510309278350515</v>
      </c>
      <c r="M940" s="15">
        <f t="shared" si="644"/>
        <v>4510.3092783505153</v>
      </c>
      <c r="N940" s="13">
        <f t="shared" si="645"/>
        <v>4.1112717347999634</v>
      </c>
      <c r="O940" s="14"/>
    </row>
    <row r="941" spans="1:15" x14ac:dyDescent="0.25">
      <c r="A941" s="141" t="s">
        <v>635</v>
      </c>
      <c r="B941" s="64" t="s">
        <v>623</v>
      </c>
      <c r="C941" s="1">
        <f>30*8</f>
        <v>240</v>
      </c>
      <c r="D941" s="62">
        <f t="shared" si="639"/>
        <v>0</v>
      </c>
      <c r="E941" s="1">
        <v>0</v>
      </c>
      <c r="F941" s="2">
        <f t="shared" si="640"/>
        <v>0</v>
      </c>
      <c r="G941" s="1">
        <v>0</v>
      </c>
      <c r="H941" s="2">
        <f t="shared" si="641"/>
        <v>0</v>
      </c>
      <c r="I941" s="1">
        <v>0</v>
      </c>
      <c r="J941" s="2">
        <f t="shared" si="642"/>
        <v>0</v>
      </c>
      <c r="K941" s="1">
        <f>+E941+G941+I941</f>
        <v>0</v>
      </c>
      <c r="L941" s="3">
        <f t="shared" si="643"/>
        <v>0</v>
      </c>
      <c r="M941" s="9">
        <f t="shared" si="644"/>
        <v>0</v>
      </c>
      <c r="N941" s="25" t="e">
        <f t="shared" si="645"/>
        <v>#NUM!</v>
      </c>
      <c r="O941" s="106"/>
    </row>
    <row r="942" spans="1:15" x14ac:dyDescent="0.25">
      <c r="A942" s="141"/>
      <c r="B942" s="64" t="s">
        <v>610</v>
      </c>
      <c r="C942" s="1">
        <f>137*8</f>
        <v>1096</v>
      </c>
      <c r="D942" s="62">
        <f t="shared" si="639"/>
        <v>0</v>
      </c>
      <c r="E942" s="1">
        <v>0</v>
      </c>
      <c r="F942" s="2">
        <f t="shared" si="640"/>
        <v>0</v>
      </c>
      <c r="G942" s="1">
        <v>0</v>
      </c>
      <c r="H942" s="2">
        <f t="shared" si="641"/>
        <v>0.36496350364963503</v>
      </c>
      <c r="I942" s="1">
        <v>4</v>
      </c>
      <c r="J942" s="2">
        <f t="shared" si="642"/>
        <v>0.1094890510948905</v>
      </c>
      <c r="K942" s="1">
        <f>+E942+G942+I942</f>
        <v>4</v>
      </c>
      <c r="L942" s="3">
        <f t="shared" si="643"/>
        <v>0.36496350364963503</v>
      </c>
      <c r="M942" s="9">
        <f t="shared" si="644"/>
        <v>3649.6350364963505</v>
      </c>
      <c r="N942" s="25">
        <f t="shared" si="645"/>
        <v>4.1828730125874012</v>
      </c>
      <c r="O942" s="106"/>
    </row>
    <row r="943" spans="1:15" x14ac:dyDescent="0.25">
      <c r="A943" s="141"/>
      <c r="B943" s="64" t="s">
        <v>637</v>
      </c>
      <c r="C943" s="1">
        <f>91*8</f>
        <v>728</v>
      </c>
      <c r="D943" s="62">
        <f t="shared" si="639"/>
        <v>0</v>
      </c>
      <c r="E943" s="1">
        <v>0</v>
      </c>
      <c r="F943" s="2">
        <f t="shared" si="640"/>
        <v>0</v>
      </c>
      <c r="G943" s="1">
        <v>0</v>
      </c>
      <c r="H943" s="2">
        <f t="shared" si="641"/>
        <v>0.27472527472527475</v>
      </c>
      <c r="I943" s="1">
        <v>2</v>
      </c>
      <c r="J943" s="2">
        <f t="shared" si="642"/>
        <v>8.2417582417582416E-2</v>
      </c>
      <c r="K943" s="1">
        <f>+E943+G943+I943</f>
        <v>2</v>
      </c>
      <c r="L943" s="3">
        <f t="shared" si="643"/>
        <v>0.27472527472527475</v>
      </c>
      <c r="M943" s="9">
        <f t="shared" si="644"/>
        <v>2747.2527472527477</v>
      </c>
      <c r="N943" s="25">
        <f t="shared" si="645"/>
        <v>4.2765152645846651</v>
      </c>
      <c r="O943" s="106"/>
    </row>
    <row r="944" spans="1:15" x14ac:dyDescent="0.25">
      <c r="A944" s="141"/>
      <c r="B944" s="64" t="s">
        <v>618</v>
      </c>
      <c r="C944" s="1">
        <f>48*8</f>
        <v>384</v>
      </c>
      <c r="D944" s="62">
        <f t="shared" si="639"/>
        <v>0</v>
      </c>
      <c r="E944" s="1">
        <v>0</v>
      </c>
      <c r="F944" s="2">
        <f t="shared" si="640"/>
        <v>0</v>
      </c>
      <c r="G944" s="1">
        <v>0</v>
      </c>
      <c r="H944" s="2">
        <f t="shared" si="641"/>
        <v>0.26041666666666663</v>
      </c>
      <c r="I944" s="1">
        <v>1</v>
      </c>
      <c r="J944" s="2">
        <f t="shared" si="642"/>
        <v>7.8124999999999986E-2</v>
      </c>
      <c r="K944" s="1">
        <f>+E944+G944+I944</f>
        <v>1</v>
      </c>
      <c r="L944" s="3">
        <f t="shared" si="643"/>
        <v>0.26041666666666663</v>
      </c>
      <c r="M944" s="9">
        <f t="shared" si="644"/>
        <v>2604.1666666666665</v>
      </c>
      <c r="N944" s="25">
        <f t="shared" si="645"/>
        <v>4.2938580633153993</v>
      </c>
      <c r="O944" s="106"/>
    </row>
    <row r="945" spans="1:15" ht="15.75" thickBot="1" x14ac:dyDescent="0.3">
      <c r="A945" s="143"/>
      <c r="B945" s="65" t="s">
        <v>18</v>
      </c>
      <c r="C945" s="10">
        <f>SUM(C941:C944)</f>
        <v>2448</v>
      </c>
      <c r="D945" s="11">
        <f t="shared" si="639"/>
        <v>0</v>
      </c>
      <c r="E945" s="10">
        <f>SUM(E941:E944)</f>
        <v>0</v>
      </c>
      <c r="F945" s="11">
        <f t="shared" si="640"/>
        <v>0</v>
      </c>
      <c r="G945" s="10">
        <f>SUM(G941:G944)</f>
        <v>0</v>
      </c>
      <c r="H945" s="73">
        <f t="shared" si="641"/>
        <v>0</v>
      </c>
      <c r="I945" s="10"/>
      <c r="J945" s="11">
        <f t="shared" si="642"/>
        <v>0</v>
      </c>
      <c r="K945" s="10">
        <f>SUM(K941:K944)</f>
        <v>7</v>
      </c>
      <c r="L945" s="12">
        <f t="shared" si="643"/>
        <v>0.28594771241830064</v>
      </c>
      <c r="M945" s="15">
        <f t="shared" si="644"/>
        <v>2859.4771241830063</v>
      </c>
      <c r="N945" s="13">
        <f t="shared" si="645"/>
        <v>4.2634746045160847</v>
      </c>
      <c r="O945" s="14"/>
    </row>
    <row r="946" spans="1:15" x14ac:dyDescent="0.25">
      <c r="A946" s="141" t="s">
        <v>636</v>
      </c>
      <c r="B946" s="64" t="s">
        <v>623</v>
      </c>
      <c r="C946" s="1">
        <f>30*8</f>
        <v>240</v>
      </c>
      <c r="D946" s="62">
        <f t="shared" si="639"/>
        <v>0</v>
      </c>
      <c r="E946" s="1">
        <v>0</v>
      </c>
      <c r="F946" s="2">
        <f t="shared" si="640"/>
        <v>0</v>
      </c>
      <c r="G946" s="1">
        <v>0</v>
      </c>
      <c r="H946" s="2">
        <f t="shared" si="641"/>
        <v>0</v>
      </c>
      <c r="I946" s="1">
        <v>0</v>
      </c>
      <c r="J946" s="2">
        <f t="shared" si="642"/>
        <v>0</v>
      </c>
      <c r="K946" s="1">
        <f>+E946+G946+I946</f>
        <v>0</v>
      </c>
      <c r="L946" s="3">
        <f t="shared" si="643"/>
        <v>0</v>
      </c>
      <c r="M946" s="9">
        <f t="shared" si="644"/>
        <v>0</v>
      </c>
      <c r="N946" s="25" t="e">
        <f t="shared" si="645"/>
        <v>#NUM!</v>
      </c>
      <c r="O946" s="106"/>
    </row>
    <row r="947" spans="1:15" x14ac:dyDescent="0.25">
      <c r="A947" s="141"/>
      <c r="B947" s="64" t="s">
        <v>610</v>
      </c>
      <c r="C947" s="1">
        <f>88*8</f>
        <v>704</v>
      </c>
      <c r="D947" s="62">
        <f t="shared" si="639"/>
        <v>0</v>
      </c>
      <c r="E947" s="1">
        <v>0</v>
      </c>
      <c r="F947" s="2">
        <f t="shared" si="640"/>
        <v>0</v>
      </c>
      <c r="G947" s="1">
        <v>0</v>
      </c>
      <c r="H947" s="2">
        <f t="shared" si="641"/>
        <v>0.28409090909090912</v>
      </c>
      <c r="I947" s="1">
        <v>2</v>
      </c>
      <c r="J947" s="2">
        <f t="shared" si="642"/>
        <v>8.5227272727272735E-2</v>
      </c>
      <c r="K947" s="1">
        <f>+E947+G947+I947</f>
        <v>2</v>
      </c>
      <c r="L947" s="3">
        <f t="shared" si="643"/>
        <v>0.28409090909090912</v>
      </c>
      <c r="M947" s="9">
        <f t="shared" si="644"/>
        <v>2840.909090909091</v>
      </c>
      <c r="N947" s="25">
        <f t="shared" si="645"/>
        <v>4.2655999974794465</v>
      </c>
      <c r="O947" s="106"/>
    </row>
    <row r="948" spans="1:15" x14ac:dyDescent="0.25">
      <c r="A948" s="141"/>
      <c r="B948" s="64" t="s">
        <v>637</v>
      </c>
      <c r="C948" s="1">
        <f>98*8</f>
        <v>784</v>
      </c>
      <c r="D948" s="62">
        <f t="shared" si="639"/>
        <v>0</v>
      </c>
      <c r="E948" s="1">
        <v>0</v>
      </c>
      <c r="F948" s="2">
        <f t="shared" si="640"/>
        <v>0</v>
      </c>
      <c r="G948" s="1">
        <v>0</v>
      </c>
      <c r="H948" s="2">
        <f t="shared" si="641"/>
        <v>0.51020408163265307</v>
      </c>
      <c r="I948" s="1">
        <v>4</v>
      </c>
      <c r="J948" s="2">
        <f t="shared" si="642"/>
        <v>0.15306122448979592</v>
      </c>
      <c r="K948" s="1">
        <f>+E948+G948+I948</f>
        <v>4</v>
      </c>
      <c r="L948" s="3">
        <f t="shared" si="643"/>
        <v>0.51020408163265307</v>
      </c>
      <c r="M948" s="9">
        <f t="shared" si="644"/>
        <v>5102.0408163265311</v>
      </c>
      <c r="N948" s="25">
        <f t="shared" si="645"/>
        <v>4.0688357277383984</v>
      </c>
      <c r="O948" s="106"/>
    </row>
    <row r="949" spans="1:15" x14ac:dyDescent="0.25">
      <c r="A949" s="141"/>
      <c r="B949" s="64" t="s">
        <v>618</v>
      </c>
      <c r="C949" s="1">
        <f>16*8</f>
        <v>128</v>
      </c>
      <c r="D949" s="62">
        <f t="shared" si="639"/>
        <v>0</v>
      </c>
      <c r="E949" s="1">
        <v>0</v>
      </c>
      <c r="F949" s="2">
        <f t="shared" si="640"/>
        <v>0</v>
      </c>
      <c r="G949" s="1">
        <v>0</v>
      </c>
      <c r="H949" s="2">
        <f t="shared" si="641"/>
        <v>0</v>
      </c>
      <c r="I949" s="1">
        <v>0</v>
      </c>
      <c r="J949" s="2">
        <f t="shared" si="642"/>
        <v>0</v>
      </c>
      <c r="K949" s="1">
        <f>+E949+G949+I949</f>
        <v>0</v>
      </c>
      <c r="L949" s="3">
        <f t="shared" si="643"/>
        <v>0</v>
      </c>
      <c r="M949" s="9">
        <f t="shared" si="644"/>
        <v>0</v>
      </c>
      <c r="N949" s="25" t="e">
        <f t="shared" si="645"/>
        <v>#NUM!</v>
      </c>
      <c r="O949" s="106"/>
    </row>
    <row r="950" spans="1:15" ht="15.75" thickBot="1" x14ac:dyDescent="0.3">
      <c r="A950" s="143"/>
      <c r="B950" s="65" t="s">
        <v>18</v>
      </c>
      <c r="C950" s="10">
        <f>SUM(C946:C949)</f>
        <v>1856</v>
      </c>
      <c r="D950" s="11">
        <f t="shared" si="639"/>
        <v>0</v>
      </c>
      <c r="E950" s="10">
        <f>SUM(E946:E949)</f>
        <v>0</v>
      </c>
      <c r="F950" s="11">
        <f t="shared" si="640"/>
        <v>0</v>
      </c>
      <c r="G950" s="10">
        <f>SUM(G946:G949)</f>
        <v>0</v>
      </c>
      <c r="H950" s="73">
        <f t="shared" si="641"/>
        <v>0.32327586206896552</v>
      </c>
      <c r="I950" s="10">
        <f>SUM(I946:I949)</f>
        <v>6</v>
      </c>
      <c r="J950" s="11">
        <f t="shared" si="642"/>
        <v>9.6982758620689655E-2</v>
      </c>
      <c r="K950" s="10">
        <f>SUM(K946:K949)</f>
        <v>6</v>
      </c>
      <c r="L950" s="12">
        <f t="shared" si="643"/>
        <v>0.32327586206896552</v>
      </c>
      <c r="M950" s="15">
        <f t="shared" si="644"/>
        <v>3232.7586206896553</v>
      </c>
      <c r="N950" s="13">
        <f t="shared" si="645"/>
        <v>4.2231884145659517</v>
      </c>
      <c r="O950" s="14"/>
    </row>
    <row r="951" spans="1:15" x14ac:dyDescent="0.25">
      <c r="A951" s="141" t="s">
        <v>640</v>
      </c>
      <c r="B951" s="64" t="s">
        <v>623</v>
      </c>
      <c r="C951" s="1">
        <f>63*8</f>
        <v>504</v>
      </c>
      <c r="D951" s="62">
        <f t="shared" si="639"/>
        <v>0</v>
      </c>
      <c r="E951" s="1">
        <v>0</v>
      </c>
      <c r="F951" s="2">
        <f t="shared" si="640"/>
        <v>0</v>
      </c>
      <c r="G951" s="1">
        <v>0</v>
      </c>
      <c r="H951" s="2">
        <f t="shared" si="641"/>
        <v>0.3968253968253968</v>
      </c>
      <c r="I951" s="1">
        <v>2</v>
      </c>
      <c r="J951" s="2">
        <f t="shared" si="642"/>
        <v>0.11904761904761904</v>
      </c>
      <c r="K951" s="1">
        <f>+E951+G951+I951</f>
        <v>2</v>
      </c>
      <c r="L951" s="3">
        <f t="shared" si="643"/>
        <v>0.3968253968253968</v>
      </c>
      <c r="M951" s="9">
        <f t="shared" si="644"/>
        <v>3968.2539682539682</v>
      </c>
      <c r="N951" s="25">
        <f t="shared" si="645"/>
        <v>4.1547590333403264</v>
      </c>
      <c r="O951" s="106"/>
    </row>
    <row r="952" spans="1:15" x14ac:dyDescent="0.25">
      <c r="A952" s="141"/>
      <c r="B952" s="64" t="s">
        <v>641</v>
      </c>
      <c r="C952" s="1">
        <f>67*8</f>
        <v>536</v>
      </c>
      <c r="D952" s="62">
        <f t="shared" si="639"/>
        <v>0</v>
      </c>
      <c r="E952" s="1">
        <v>0</v>
      </c>
      <c r="F952" s="2">
        <f t="shared" si="640"/>
        <v>0</v>
      </c>
      <c r="G952" s="1">
        <v>0</v>
      </c>
      <c r="H952" s="2">
        <f t="shared" si="641"/>
        <v>0.55970149253731338</v>
      </c>
      <c r="I952" s="1">
        <v>3</v>
      </c>
      <c r="J952" s="2">
        <f t="shared" si="642"/>
        <v>0.16791044776119401</v>
      </c>
      <c r="K952" s="1">
        <f>+E952+G952+I952</f>
        <v>3</v>
      </c>
      <c r="L952" s="3">
        <f t="shared" si="643"/>
        <v>0.55970149253731338</v>
      </c>
      <c r="M952" s="9">
        <f t="shared" si="644"/>
        <v>5597.0149253731342</v>
      </c>
      <c r="N952" s="25">
        <f t="shared" si="645"/>
        <v>4.0365827037597359</v>
      </c>
      <c r="O952" s="106"/>
    </row>
    <row r="953" spans="1:15" x14ac:dyDescent="0.25">
      <c r="A953" s="141"/>
      <c r="B953" s="64" t="s">
        <v>637</v>
      </c>
      <c r="C953" s="1">
        <f>116*8</f>
        <v>928</v>
      </c>
      <c r="D953" s="62">
        <f t="shared" si="639"/>
        <v>0</v>
      </c>
      <c r="E953" s="1">
        <v>0</v>
      </c>
      <c r="F953" s="2">
        <f t="shared" si="640"/>
        <v>0</v>
      </c>
      <c r="G953" s="1">
        <v>0</v>
      </c>
      <c r="H953" s="2">
        <f t="shared" si="641"/>
        <v>0.53879310344827591</v>
      </c>
      <c r="I953" s="1">
        <v>5</v>
      </c>
      <c r="J953" s="2">
        <f t="shared" si="642"/>
        <v>0.16163793103448276</v>
      </c>
      <c r="K953" s="1">
        <f>+E953+G953+I953</f>
        <v>5</v>
      </c>
      <c r="L953" s="3">
        <f t="shared" si="643"/>
        <v>0.53879310344827591</v>
      </c>
      <c r="M953" s="9">
        <f t="shared" si="644"/>
        <v>5387.9310344827591</v>
      </c>
      <c r="N953" s="25">
        <f t="shared" si="645"/>
        <v>4.0498844729501862</v>
      </c>
      <c r="O953" s="106"/>
    </row>
    <row r="954" spans="1:15" x14ac:dyDescent="0.25">
      <c r="A954" s="141"/>
      <c r="B954" s="64" t="s">
        <v>618</v>
      </c>
      <c r="C954" s="1">
        <f>64*8</f>
        <v>512</v>
      </c>
      <c r="D954" s="62">
        <f t="shared" si="639"/>
        <v>0</v>
      </c>
      <c r="E954" s="1">
        <v>0</v>
      </c>
      <c r="F954" s="2">
        <f t="shared" si="640"/>
        <v>0</v>
      </c>
      <c r="G954" s="1">
        <v>0</v>
      </c>
      <c r="H954" s="2">
        <f t="shared" si="641"/>
        <v>0.78125</v>
      </c>
      <c r="I954" s="1">
        <v>4</v>
      </c>
      <c r="J954" s="2">
        <f t="shared" si="642"/>
        <v>0.234375</v>
      </c>
      <c r="K954" s="1">
        <f>+E954+G954+I954</f>
        <v>4</v>
      </c>
      <c r="L954" s="3">
        <f t="shared" si="643"/>
        <v>0.78125</v>
      </c>
      <c r="M954" s="9">
        <f t="shared" si="644"/>
        <v>7812.5</v>
      </c>
      <c r="N954" s="25">
        <f t="shared" si="645"/>
        <v>3.9175590162365048</v>
      </c>
      <c r="O954" s="106"/>
    </row>
    <row r="955" spans="1:15" ht="15.75" thickBot="1" x14ac:dyDescent="0.3">
      <c r="A955" s="143"/>
      <c r="B955" s="65" t="s">
        <v>18</v>
      </c>
      <c r="C955" s="10">
        <f>SUM(C951:C954)</f>
        <v>2480</v>
      </c>
      <c r="D955" s="11">
        <f t="shared" si="639"/>
        <v>0</v>
      </c>
      <c r="E955" s="10">
        <f>SUM(E951:E954)</f>
        <v>0</v>
      </c>
      <c r="F955" s="11">
        <f t="shared" si="640"/>
        <v>0</v>
      </c>
      <c r="G955" s="10">
        <f>SUM(G951:G954)</f>
        <v>0</v>
      </c>
      <c r="H955" s="73">
        <f t="shared" si="641"/>
        <v>0.56451612903225801</v>
      </c>
      <c r="I955" s="10">
        <f>SUM(I951:I954)</f>
        <v>14</v>
      </c>
      <c r="J955" s="11">
        <f t="shared" si="642"/>
        <v>0.16935483870967741</v>
      </c>
      <c r="K955" s="10">
        <f>SUM(K951:K954)</f>
        <v>14</v>
      </c>
      <c r="L955" s="12">
        <f t="shared" si="643"/>
        <v>0.56451612903225801</v>
      </c>
      <c r="M955" s="15">
        <f t="shared" si="644"/>
        <v>5645.1612903225805</v>
      </c>
      <c r="N955" s="13">
        <f t="shared" si="645"/>
        <v>4.0335822951002189</v>
      </c>
      <c r="O955" s="14"/>
    </row>
    <row r="956" spans="1:15" x14ac:dyDescent="0.25">
      <c r="A956" s="141" t="s">
        <v>642</v>
      </c>
      <c r="B956" s="64" t="s">
        <v>623</v>
      </c>
      <c r="C956" s="1">
        <f>58*8</f>
        <v>464</v>
      </c>
      <c r="D956" s="62">
        <f t="shared" si="639"/>
        <v>0</v>
      </c>
      <c r="E956" s="1">
        <v>0</v>
      </c>
      <c r="F956" s="2">
        <f t="shared" si="640"/>
        <v>0</v>
      </c>
      <c r="G956" s="1">
        <v>0</v>
      </c>
      <c r="H956" s="2">
        <f t="shared" si="641"/>
        <v>0.43103448275862066</v>
      </c>
      <c r="I956" s="1">
        <v>2</v>
      </c>
      <c r="J956" s="2">
        <f t="shared" si="642"/>
        <v>0.12931034482758619</v>
      </c>
      <c r="K956" s="1">
        <f>+E956+G956+I956</f>
        <v>2</v>
      </c>
      <c r="L956" s="3">
        <f t="shared" si="643"/>
        <v>0.43103448275862066</v>
      </c>
      <c r="M956" s="9">
        <f t="shared" si="644"/>
        <v>4310.3448275862065</v>
      </c>
      <c r="N956" s="25">
        <f t="shared" si="645"/>
        <v>4.1267411018404809</v>
      </c>
      <c r="O956" s="106"/>
    </row>
    <row r="957" spans="1:15" x14ac:dyDescent="0.25">
      <c r="A957" s="141"/>
      <c r="B957" s="64" t="s">
        <v>641</v>
      </c>
      <c r="C957" s="1">
        <f>85*8</f>
        <v>680</v>
      </c>
      <c r="D957" s="62">
        <f t="shared" si="639"/>
        <v>0</v>
      </c>
      <c r="E957" s="1">
        <v>0</v>
      </c>
      <c r="F957" s="2">
        <f t="shared" si="640"/>
        <v>0</v>
      </c>
      <c r="G957" s="1">
        <v>0</v>
      </c>
      <c r="H957" s="2">
        <f t="shared" si="641"/>
        <v>0.29411764705882354</v>
      </c>
      <c r="I957" s="1">
        <v>2</v>
      </c>
      <c r="J957" s="2">
        <f t="shared" si="642"/>
        <v>8.8235294117647065E-2</v>
      </c>
      <c r="K957" s="1">
        <f>+E957+G957+I957</f>
        <v>2</v>
      </c>
      <c r="L957" s="3">
        <f t="shared" si="643"/>
        <v>0.29411764705882354</v>
      </c>
      <c r="M957" s="9">
        <f t="shared" si="644"/>
        <v>2941.1764705882356</v>
      </c>
      <c r="N957" s="25">
        <f t="shared" si="645"/>
        <v>4.2542682706336841</v>
      </c>
      <c r="O957" s="106"/>
    </row>
    <row r="958" spans="1:15" x14ac:dyDescent="0.25">
      <c r="A958" s="141"/>
      <c r="B958" s="64" t="s">
        <v>637</v>
      </c>
      <c r="C958" s="1">
        <f>100*8</f>
        <v>800</v>
      </c>
      <c r="D958" s="62">
        <f t="shared" si="639"/>
        <v>0</v>
      </c>
      <c r="E958" s="1">
        <v>0</v>
      </c>
      <c r="F958" s="2">
        <f t="shared" si="640"/>
        <v>0</v>
      </c>
      <c r="G958" s="1">
        <v>0</v>
      </c>
      <c r="H958" s="2">
        <f t="shared" si="641"/>
        <v>0.375</v>
      </c>
      <c r="I958" s="1">
        <v>3</v>
      </c>
      <c r="J958" s="2">
        <f t="shared" si="642"/>
        <v>0.11249999999999999</v>
      </c>
      <c r="K958" s="1">
        <f>+E958+G958+I958</f>
        <v>3</v>
      </c>
      <c r="L958" s="3">
        <f t="shared" si="643"/>
        <v>0.375</v>
      </c>
      <c r="M958" s="9">
        <f t="shared" si="644"/>
        <v>3750</v>
      </c>
      <c r="N958" s="25">
        <f t="shared" si="645"/>
        <v>4.1737873154729108</v>
      </c>
      <c r="O958" s="106"/>
    </row>
    <row r="959" spans="1:15" x14ac:dyDescent="0.25">
      <c r="A959" s="141"/>
      <c r="B959" s="64" t="s">
        <v>643</v>
      </c>
      <c r="C959" s="1">
        <f>90*8</f>
        <v>720</v>
      </c>
      <c r="D959" s="62">
        <f t="shared" si="639"/>
        <v>0</v>
      </c>
      <c r="E959" s="1">
        <v>0</v>
      </c>
      <c r="F959" s="2">
        <f t="shared" si="640"/>
        <v>0</v>
      </c>
      <c r="G959" s="1">
        <v>0</v>
      </c>
      <c r="H959" s="2">
        <f t="shared" si="641"/>
        <v>0.27777777777777779</v>
      </c>
      <c r="I959" s="1">
        <v>2</v>
      </c>
      <c r="J959" s="2">
        <f t="shared" si="642"/>
        <v>8.3333333333333329E-2</v>
      </c>
      <c r="K959" s="1">
        <f>+E959+G959+I959</f>
        <v>2</v>
      </c>
      <c r="L959" s="3">
        <f t="shared" si="643"/>
        <v>0.27777777777777779</v>
      </c>
      <c r="M959" s="9">
        <f t="shared" si="644"/>
        <v>2777.7777777777778</v>
      </c>
      <c r="N959" s="25">
        <f t="shared" si="645"/>
        <v>4.2729212946086621</v>
      </c>
      <c r="O959" s="106"/>
    </row>
    <row r="960" spans="1:15" ht="15.75" thickBot="1" x14ac:dyDescent="0.3">
      <c r="A960" s="143"/>
      <c r="B960" s="65" t="s">
        <v>18</v>
      </c>
      <c r="C960" s="10">
        <f>SUM(C956:C959)</f>
        <v>2664</v>
      </c>
      <c r="D960" s="11">
        <f t="shared" si="639"/>
        <v>0</v>
      </c>
      <c r="E960" s="10">
        <f>SUM(E956:E959)</f>
        <v>0</v>
      </c>
      <c r="F960" s="11">
        <f t="shared" si="640"/>
        <v>0</v>
      </c>
      <c r="G960" s="10">
        <f>SUM(G956:G959)</f>
        <v>0</v>
      </c>
      <c r="H960" s="73">
        <f t="shared" si="641"/>
        <v>0.33783783783783783</v>
      </c>
      <c r="I960" s="10">
        <f>SUM(I956:I959)</f>
        <v>9</v>
      </c>
      <c r="J960" s="11">
        <f t="shared" si="642"/>
        <v>0.10135135135135134</v>
      </c>
      <c r="K960" s="10">
        <f>SUM(K956:K959)</f>
        <v>9</v>
      </c>
      <c r="L960" s="12">
        <f t="shared" si="643"/>
        <v>0.33783783783783783</v>
      </c>
      <c r="M960" s="15">
        <f t="shared" si="644"/>
        <v>3378.3783783783783</v>
      </c>
      <c r="N960" s="13">
        <f t="shared" si="645"/>
        <v>4.208600879323642</v>
      </c>
      <c r="O960" s="14"/>
    </row>
    <row r="961" spans="1:15" x14ac:dyDescent="0.25">
      <c r="A961" s="141" t="s">
        <v>644</v>
      </c>
      <c r="B961" s="64" t="s">
        <v>623</v>
      </c>
      <c r="C961" s="1">
        <f>17*8</f>
        <v>136</v>
      </c>
      <c r="D961" s="62">
        <f t="shared" ref="D961:D968" si="646">E961/C961*100</f>
        <v>0</v>
      </c>
      <c r="E961" s="1">
        <v>0</v>
      </c>
      <c r="F961" s="2">
        <f t="shared" ref="F961:F968" si="647">+G961/C961*100</f>
        <v>0</v>
      </c>
      <c r="G961" s="1">
        <v>0</v>
      </c>
      <c r="H961" s="2">
        <f t="shared" ref="H961:H968" si="648">+I961/C961*100</f>
        <v>0.73529411764705876</v>
      </c>
      <c r="I961" s="1">
        <v>1</v>
      </c>
      <c r="J961" s="2">
        <f t="shared" ref="J961:J968" si="649">(1*D961)+(0.65*F961)+(0.3*H961)</f>
        <v>0.22058823529411761</v>
      </c>
      <c r="K961" s="1">
        <f t="shared" ref="K961:K967" si="650">+E961+G961+I961</f>
        <v>1</v>
      </c>
      <c r="L961" s="3">
        <f t="shared" ref="L961:L968" si="651">K961/C961*100</f>
        <v>0.73529411764705876</v>
      </c>
      <c r="M961" s="9">
        <f t="shared" ref="M961:M968" si="652">L961*10000</f>
        <v>7352.9411764705874</v>
      </c>
      <c r="N961" s="25">
        <f t="shared" ref="N961:N968" si="653">(NORMSINV(1-M961/1000000))+1.5</f>
        <v>3.9395422638528821</v>
      </c>
      <c r="O961" s="106"/>
    </row>
    <row r="962" spans="1:15" x14ac:dyDescent="0.25">
      <c r="A962" s="141"/>
      <c r="B962" s="64" t="s">
        <v>646</v>
      </c>
      <c r="C962" s="1">
        <f>17*8</f>
        <v>136</v>
      </c>
      <c r="D962" s="62">
        <f>E962/C962*100</f>
        <v>0</v>
      </c>
      <c r="E962" s="1">
        <v>0</v>
      </c>
      <c r="F962" s="2">
        <f>+G962/C962*100</f>
        <v>0</v>
      </c>
      <c r="G962" s="1">
        <v>0</v>
      </c>
      <c r="H962" s="2">
        <f>+I962/C962*100</f>
        <v>0</v>
      </c>
      <c r="I962" s="1">
        <v>0</v>
      </c>
      <c r="J962" s="2">
        <f>(1*D962)+(0.65*F962)+(0.3*H962)</f>
        <v>0</v>
      </c>
      <c r="K962" s="1">
        <f>+E962+G962+I962</f>
        <v>0</v>
      </c>
      <c r="L962" s="3">
        <f>K962/C962*100</f>
        <v>0</v>
      </c>
      <c r="M962" s="9">
        <f>L962*10000</f>
        <v>0</v>
      </c>
      <c r="N962" s="25" t="e">
        <f>(NORMSINV(1-M962/1000000))+1.5</f>
        <v>#NUM!</v>
      </c>
      <c r="O962" s="106"/>
    </row>
    <row r="963" spans="1:15" x14ac:dyDescent="0.25">
      <c r="A963" s="141"/>
      <c r="B963" s="64" t="s">
        <v>641</v>
      </c>
      <c r="C963" s="1">
        <f>63*8</f>
        <v>504</v>
      </c>
      <c r="D963" s="62">
        <f t="shared" si="646"/>
        <v>0</v>
      </c>
      <c r="E963" s="1">
        <v>0</v>
      </c>
      <c r="F963" s="2">
        <f t="shared" si="647"/>
        <v>0</v>
      </c>
      <c r="G963" s="1">
        <v>0</v>
      </c>
      <c r="H963" s="2">
        <f t="shared" si="648"/>
        <v>0.3968253968253968</v>
      </c>
      <c r="I963" s="1">
        <v>2</v>
      </c>
      <c r="J963" s="2">
        <f t="shared" si="649"/>
        <v>0.11904761904761904</v>
      </c>
      <c r="K963" s="1">
        <f t="shared" si="650"/>
        <v>2</v>
      </c>
      <c r="L963" s="3">
        <f t="shared" si="651"/>
        <v>0.3968253968253968</v>
      </c>
      <c r="M963" s="9">
        <f t="shared" si="652"/>
        <v>3968.2539682539682</v>
      </c>
      <c r="N963" s="25">
        <f t="shared" si="653"/>
        <v>4.1547590333403264</v>
      </c>
      <c r="O963" s="106"/>
    </row>
    <row r="964" spans="1:15" x14ac:dyDescent="0.25">
      <c r="A964" s="141"/>
      <c r="B964" s="64" t="s">
        <v>637</v>
      </c>
      <c r="C964" s="1">
        <f>36*8</f>
        <v>288</v>
      </c>
      <c r="D964" s="62">
        <f t="shared" si="646"/>
        <v>0</v>
      </c>
      <c r="E964" s="1">
        <v>0</v>
      </c>
      <c r="F964" s="2">
        <f t="shared" si="647"/>
        <v>0</v>
      </c>
      <c r="G964" s="1">
        <v>0</v>
      </c>
      <c r="H964" s="2">
        <f t="shared" si="648"/>
        <v>0.69444444444444442</v>
      </c>
      <c r="I964" s="1">
        <v>2</v>
      </c>
      <c r="J964" s="2">
        <f t="shared" si="649"/>
        <v>0.20833333333333331</v>
      </c>
      <c r="K964" s="1">
        <f t="shared" si="650"/>
        <v>2</v>
      </c>
      <c r="L964" s="3">
        <f t="shared" si="651"/>
        <v>0.69444444444444442</v>
      </c>
      <c r="M964" s="9">
        <f t="shared" si="652"/>
        <v>6944.4444444444443</v>
      </c>
      <c r="N964" s="25">
        <f t="shared" si="653"/>
        <v>3.9601243375600035</v>
      </c>
      <c r="O964" s="106"/>
    </row>
    <row r="965" spans="1:15" x14ac:dyDescent="0.25">
      <c r="A965" s="141"/>
      <c r="B965" s="64" t="s">
        <v>645</v>
      </c>
      <c r="C965" s="1">
        <f>51*8</f>
        <v>408</v>
      </c>
      <c r="D965" s="62">
        <f>E965/C965*100</f>
        <v>0</v>
      </c>
      <c r="E965" s="1">
        <v>0</v>
      </c>
      <c r="F965" s="2">
        <f>+G965/C965*100</f>
        <v>0</v>
      </c>
      <c r="G965" s="1">
        <v>0</v>
      </c>
      <c r="H965" s="2">
        <f>+I965/C965*100</f>
        <v>0.24509803921568626</v>
      </c>
      <c r="I965" s="1">
        <v>1</v>
      </c>
      <c r="J965" s="2">
        <f>(1*D965)+(0.65*F965)+(0.3*H965)</f>
        <v>7.3529411764705871E-2</v>
      </c>
      <c r="K965" s="1">
        <f>+E965+G965+I965</f>
        <v>1</v>
      </c>
      <c r="L965" s="3">
        <f>K965/C965*100</f>
        <v>0.24509803921568626</v>
      </c>
      <c r="M965" s="9">
        <f>L965*10000</f>
        <v>2450.9803921568628</v>
      </c>
      <c r="N965" s="25">
        <f>(NORMSINV(1-M965/1000000))+1.5</f>
        <v>4.3134067080397234</v>
      </c>
      <c r="O965" s="106"/>
    </row>
    <row r="966" spans="1:15" x14ac:dyDescent="0.25">
      <c r="A966" s="141"/>
      <c r="B966" s="64" t="s">
        <v>643</v>
      </c>
      <c r="C966" s="1">
        <f>27*8</f>
        <v>216</v>
      </c>
      <c r="D966" s="62">
        <f>E966/C966*100</f>
        <v>0</v>
      </c>
      <c r="E966" s="1">
        <v>0</v>
      </c>
      <c r="F966" s="2">
        <f>+G966/C966*100</f>
        <v>0</v>
      </c>
      <c r="G966" s="1">
        <v>0</v>
      </c>
      <c r="H966" s="2">
        <f>+I966/C966*100</f>
        <v>0.46296296296296291</v>
      </c>
      <c r="I966" s="1">
        <v>1</v>
      </c>
      <c r="J966" s="2">
        <f>(1*D966)+(0.65*F966)+(0.3*H966)</f>
        <v>0.13888888888888887</v>
      </c>
      <c r="K966" s="1">
        <f>+E966+G966+I966</f>
        <v>1</v>
      </c>
      <c r="L966" s="3">
        <f>K966/C966*100</f>
        <v>0.46296296296296291</v>
      </c>
      <c r="M966" s="9">
        <f>L966*10000</f>
        <v>4629.6296296296287</v>
      </c>
      <c r="N966" s="25">
        <f>(NORMSINV(1-M966/1000000))+1.5</f>
        <v>4.1023304276571118</v>
      </c>
      <c r="O966" s="106"/>
    </row>
    <row r="967" spans="1:15" x14ac:dyDescent="0.25">
      <c r="A967" s="141"/>
      <c r="B967" s="64" t="s">
        <v>133</v>
      </c>
      <c r="C967" s="1">
        <f>9*8</f>
        <v>72</v>
      </c>
      <c r="D967" s="62">
        <f t="shared" si="646"/>
        <v>0</v>
      </c>
      <c r="E967" s="1">
        <v>0</v>
      </c>
      <c r="F967" s="2">
        <f t="shared" si="647"/>
        <v>0</v>
      </c>
      <c r="G967" s="1">
        <v>0</v>
      </c>
      <c r="H967" s="2">
        <f t="shared" si="648"/>
        <v>1.3888888888888888</v>
      </c>
      <c r="I967" s="1">
        <v>1</v>
      </c>
      <c r="J967" s="2">
        <f t="shared" si="649"/>
        <v>0.41666666666666663</v>
      </c>
      <c r="K967" s="1">
        <f t="shared" si="650"/>
        <v>1</v>
      </c>
      <c r="L967" s="3">
        <f t="shared" si="651"/>
        <v>1.3888888888888888</v>
      </c>
      <c r="M967" s="9">
        <f t="shared" si="652"/>
        <v>13888.888888888889</v>
      </c>
      <c r="N967" s="25">
        <f t="shared" si="653"/>
        <v>3.7004105812100336</v>
      </c>
      <c r="O967" s="106"/>
    </row>
    <row r="968" spans="1:15" ht="15.75" thickBot="1" x14ac:dyDescent="0.3">
      <c r="A968" s="143"/>
      <c r="B968" s="65" t="s">
        <v>18</v>
      </c>
      <c r="C968" s="10">
        <f>SUM(C961:C967)</f>
        <v>1760</v>
      </c>
      <c r="D968" s="11">
        <f t="shared" si="646"/>
        <v>0</v>
      </c>
      <c r="E968" s="10">
        <f>SUM(E961:E967)</f>
        <v>0</v>
      </c>
      <c r="F968" s="11">
        <f t="shared" si="647"/>
        <v>0</v>
      </c>
      <c r="G968" s="10">
        <f>SUM(G961:G967)</f>
        <v>0</v>
      </c>
      <c r="H968" s="73">
        <f t="shared" si="648"/>
        <v>0.45454545454545453</v>
      </c>
      <c r="I968" s="10">
        <f>SUM(I961:I967)</f>
        <v>8</v>
      </c>
      <c r="J968" s="11">
        <f t="shared" si="649"/>
        <v>0.13636363636363635</v>
      </c>
      <c r="K968" s="10">
        <f>SUM(K961:K967)</f>
        <v>8</v>
      </c>
      <c r="L968" s="12">
        <f t="shared" si="651"/>
        <v>0.45454545454545453</v>
      </c>
      <c r="M968" s="15">
        <f t="shared" si="652"/>
        <v>4545.454545454545</v>
      </c>
      <c r="N968" s="13">
        <f t="shared" si="653"/>
        <v>4.1086163873605486</v>
      </c>
      <c r="O968" s="14"/>
    </row>
    <row r="969" spans="1:15" x14ac:dyDescent="0.25">
      <c r="A969" s="141" t="s">
        <v>647</v>
      </c>
      <c r="B969" s="64" t="s">
        <v>648</v>
      </c>
      <c r="C969" s="1">
        <f>42*8</f>
        <v>336</v>
      </c>
      <c r="D969" s="62">
        <f>E969/C969*100</f>
        <v>0</v>
      </c>
      <c r="E969" s="1">
        <v>0</v>
      </c>
      <c r="F969" s="2">
        <f>+G969/C969*100</f>
        <v>0</v>
      </c>
      <c r="G969" s="1">
        <v>0</v>
      </c>
      <c r="H969" s="2">
        <f>+I969/C969*100</f>
        <v>0</v>
      </c>
      <c r="I969" s="1">
        <v>0</v>
      </c>
      <c r="J969" s="2">
        <f>(1*D969)+(0.65*F969)+(0.3*H969)</f>
        <v>0</v>
      </c>
      <c r="K969" s="1">
        <f>+E969+G969+I969</f>
        <v>0</v>
      </c>
      <c r="L969" s="3">
        <f>K969/C969*100</f>
        <v>0</v>
      </c>
      <c r="M969" s="9">
        <f>L969*10000</f>
        <v>0</v>
      </c>
      <c r="N969" s="25" t="e">
        <f>(NORMSINV(1-M969/1000000))+1.5</f>
        <v>#NUM!</v>
      </c>
      <c r="O969" s="106"/>
    </row>
    <row r="970" spans="1:15" x14ac:dyDescent="0.25">
      <c r="A970" s="141"/>
      <c r="B970" s="64" t="s">
        <v>646</v>
      </c>
      <c r="C970" s="1">
        <f>88*8</f>
        <v>704</v>
      </c>
      <c r="D970" s="62">
        <f>E970/C970*100</f>
        <v>0</v>
      </c>
      <c r="E970" s="1">
        <v>0</v>
      </c>
      <c r="F970" s="2">
        <f>+G970/C970*100</f>
        <v>0</v>
      </c>
      <c r="G970" s="1">
        <v>0</v>
      </c>
      <c r="H970" s="2">
        <f>+I970/C970*100</f>
        <v>0.42613636363636359</v>
      </c>
      <c r="I970" s="1">
        <v>3</v>
      </c>
      <c r="J970" s="2">
        <f>(1*D970)+(0.65*F970)+(0.3*H970)</f>
        <v>0.12784090909090906</v>
      </c>
      <c r="K970" s="1">
        <f>+E970+G970+I970</f>
        <v>3</v>
      </c>
      <c r="L970" s="3">
        <f>K970/C970*100</f>
        <v>0.42613636363636359</v>
      </c>
      <c r="M970" s="9">
        <f>L970*10000</f>
        <v>4261.363636363636</v>
      </c>
      <c r="N970" s="25">
        <f>(NORMSINV(1-M970/1000000))+1.5</f>
        <v>4.1306279831561152</v>
      </c>
      <c r="O970" s="106"/>
    </row>
    <row r="971" spans="1:15" x14ac:dyDescent="0.25">
      <c r="A971" s="141"/>
      <c r="B971" s="64" t="s">
        <v>167</v>
      </c>
      <c r="C971" s="1">
        <f>119*8</f>
        <v>952</v>
      </c>
      <c r="D971" s="62">
        <f>E971/C971*100</f>
        <v>0</v>
      </c>
      <c r="E971" s="1">
        <v>0</v>
      </c>
      <c r="F971" s="2">
        <f>+G971/C971*100</f>
        <v>0</v>
      </c>
      <c r="G971" s="1">
        <v>0</v>
      </c>
      <c r="H971" s="2">
        <f>+I971/C971*100</f>
        <v>0.52521008403361347</v>
      </c>
      <c r="I971" s="1">
        <v>5</v>
      </c>
      <c r="J971" s="2">
        <f>(1*D971)+(0.65*F971)+(0.3*H971)</f>
        <v>0.15756302521008403</v>
      </c>
      <c r="K971" s="1">
        <f>+E971+G971+I971</f>
        <v>5</v>
      </c>
      <c r="L971" s="3">
        <f>K971/C971*100</f>
        <v>0.52521008403361347</v>
      </c>
      <c r="M971" s="9">
        <f>L971*10000</f>
        <v>5252.1008403361348</v>
      </c>
      <c r="N971" s="25">
        <f>(NORMSINV(1-M971/1000000))+1.5</f>
        <v>4.0587739610969624</v>
      </c>
      <c r="O971" s="106"/>
    </row>
    <row r="972" spans="1:15" x14ac:dyDescent="0.25">
      <c r="A972" s="141"/>
      <c r="B972" s="64" t="s">
        <v>133</v>
      </c>
      <c r="C972" s="1">
        <f>69*8</f>
        <v>552</v>
      </c>
      <c r="D972" s="62">
        <f>E972/C972*100</f>
        <v>0</v>
      </c>
      <c r="E972" s="1">
        <v>0</v>
      </c>
      <c r="F972" s="2">
        <f>+G972/C972*100</f>
        <v>0</v>
      </c>
      <c r="G972" s="1">
        <v>0</v>
      </c>
      <c r="H972" s="2">
        <f>+I972/C972*100</f>
        <v>0.18115942028985507</v>
      </c>
      <c r="I972" s="1">
        <v>1</v>
      </c>
      <c r="J972" s="2">
        <f>(1*D972)+(0.65*F972)+(0.3*H972)</f>
        <v>5.434782608695652E-2</v>
      </c>
      <c r="K972" s="1">
        <f>+E972+G972+I972</f>
        <v>1</v>
      </c>
      <c r="L972" s="3">
        <f>K972/C972*100</f>
        <v>0.18115942028985507</v>
      </c>
      <c r="M972" s="9">
        <f>L972*10000</f>
        <v>1811.5942028985507</v>
      </c>
      <c r="N972" s="25">
        <f>(NORMSINV(1-M972/1000000))+1.5</f>
        <v>4.4092311708903376</v>
      </c>
      <c r="O972" s="106"/>
    </row>
    <row r="973" spans="1:15" ht="15.75" thickBot="1" x14ac:dyDescent="0.3">
      <c r="A973" s="143"/>
      <c r="B973" s="65" t="s">
        <v>18</v>
      </c>
      <c r="C973" s="10">
        <f>SUM(C969:C972)</f>
        <v>2544</v>
      </c>
      <c r="D973" s="11">
        <f>E973/C973*100</f>
        <v>0</v>
      </c>
      <c r="E973" s="10">
        <f>SUM(E969:E972)</f>
        <v>0</v>
      </c>
      <c r="F973" s="11">
        <f>+G973/C973*100</f>
        <v>0</v>
      </c>
      <c r="G973" s="10">
        <f>SUM(G969:G972)</f>
        <v>0</v>
      </c>
      <c r="H973" s="73">
        <f>+I973/C973*100</f>
        <v>0.35377358490566041</v>
      </c>
      <c r="I973" s="10">
        <f>SUM(I969:I972)</f>
        <v>9</v>
      </c>
      <c r="J973" s="11">
        <f>(1*D973)+(0.65*F973)+(0.3*H973)</f>
        <v>0.10613207547169812</v>
      </c>
      <c r="K973" s="10">
        <f>SUM(K969:K972)</f>
        <v>9</v>
      </c>
      <c r="L973" s="12">
        <f>K973/C973*100</f>
        <v>0.35377358490566041</v>
      </c>
      <c r="M973" s="15">
        <f>L973*10000</f>
        <v>3537.7358490566039</v>
      </c>
      <c r="N973" s="13">
        <f>(NORMSINV(1-M973/1000000))+1.5</f>
        <v>4.193271072211008</v>
      </c>
      <c r="O973" s="14"/>
    </row>
    <row r="974" spans="1:15" x14ac:dyDescent="0.25">
      <c r="A974" s="141" t="s">
        <v>649</v>
      </c>
      <c r="B974" s="64" t="s">
        <v>648</v>
      </c>
      <c r="C974" s="1">
        <f>68*8</f>
        <v>544</v>
      </c>
      <c r="D974" s="62">
        <f t="shared" ref="D974:D979" si="654">E974/C974*100</f>
        <v>0</v>
      </c>
      <c r="E974" s="1">
        <v>0</v>
      </c>
      <c r="F974" s="2">
        <f t="shared" ref="F974:F979" si="655">+G974/C974*100</f>
        <v>0</v>
      </c>
      <c r="G974" s="1">
        <v>0</v>
      </c>
      <c r="H974" s="2">
        <f t="shared" ref="H974:H979" si="656">+I974/C974*100</f>
        <v>0.36764705882352938</v>
      </c>
      <c r="I974" s="1">
        <v>2</v>
      </c>
      <c r="J974" s="2">
        <f t="shared" ref="J974:J979" si="657">(1*D974)+(0.65*F974)+(0.3*H974)</f>
        <v>0.11029411764705881</v>
      </c>
      <c r="K974" s="1">
        <f>+E974+G974+I974</f>
        <v>2</v>
      </c>
      <c r="L974" s="3">
        <f t="shared" ref="L974:L979" si="658">K974/C974*100</f>
        <v>0.36764705882352938</v>
      </c>
      <c r="M974" s="9">
        <f t="shared" ref="M974:M979" si="659">L974*10000</f>
        <v>3676.4705882352937</v>
      </c>
      <c r="N974" s="25">
        <f t="shared" ref="N974:N979" si="660">(NORMSINV(1-M974/1000000))+1.5</f>
        <v>4.1804219396475233</v>
      </c>
      <c r="O974" s="106"/>
    </row>
    <row r="975" spans="1:15" x14ac:dyDescent="0.25">
      <c r="A975" s="141"/>
      <c r="B975" s="64" t="s">
        <v>646</v>
      </c>
      <c r="C975" s="1">
        <f>104*8</f>
        <v>832</v>
      </c>
      <c r="D975" s="62">
        <f t="shared" si="654"/>
        <v>0</v>
      </c>
      <c r="E975" s="1">
        <v>0</v>
      </c>
      <c r="F975" s="2">
        <f t="shared" si="655"/>
        <v>0</v>
      </c>
      <c r="G975" s="1">
        <v>0</v>
      </c>
      <c r="H975" s="2">
        <f t="shared" si="656"/>
        <v>0.60096153846153855</v>
      </c>
      <c r="I975" s="1">
        <v>5</v>
      </c>
      <c r="J975" s="2">
        <f t="shared" si="657"/>
        <v>0.18028846153846156</v>
      </c>
      <c r="K975" s="1">
        <f>+E975+G975+I975</f>
        <v>5</v>
      </c>
      <c r="L975" s="3">
        <f t="shared" si="658"/>
        <v>0.60096153846153855</v>
      </c>
      <c r="M975" s="9">
        <f t="shared" si="659"/>
        <v>6009.6153846153857</v>
      </c>
      <c r="N975" s="25">
        <f t="shared" si="660"/>
        <v>4.0115792138515012</v>
      </c>
      <c r="O975" s="106"/>
    </row>
    <row r="976" spans="1:15" x14ac:dyDescent="0.25">
      <c r="A976" s="141"/>
      <c r="B976" s="64" t="s">
        <v>167</v>
      </c>
      <c r="C976" s="1">
        <f>113*8</f>
        <v>904</v>
      </c>
      <c r="D976" s="62">
        <f t="shared" si="654"/>
        <v>0</v>
      </c>
      <c r="E976" s="1">
        <v>0</v>
      </c>
      <c r="F976" s="2">
        <f t="shared" si="655"/>
        <v>0</v>
      </c>
      <c r="G976" s="1">
        <v>0</v>
      </c>
      <c r="H976" s="2">
        <f t="shared" si="656"/>
        <v>0.33185840707964603</v>
      </c>
      <c r="I976" s="1">
        <v>3</v>
      </c>
      <c r="J976" s="2">
        <f t="shared" si="657"/>
        <v>9.9557522123893807E-2</v>
      </c>
      <c r="K976" s="1">
        <f>+E976+G976+I976</f>
        <v>3</v>
      </c>
      <c r="L976" s="3">
        <f t="shared" si="658"/>
        <v>0.33185840707964603</v>
      </c>
      <c r="M976" s="9">
        <f t="shared" si="659"/>
        <v>3318.5840707964603</v>
      </c>
      <c r="N976" s="25">
        <f t="shared" si="660"/>
        <v>4.2145210535591016</v>
      </c>
      <c r="O976" s="106"/>
    </row>
    <row r="977" spans="1:15" x14ac:dyDescent="0.25">
      <c r="A977" s="141"/>
      <c r="B977" s="64" t="s">
        <v>133</v>
      </c>
      <c r="C977" s="1">
        <f>55*8</f>
        <v>440</v>
      </c>
      <c r="D977" s="62">
        <f t="shared" si="654"/>
        <v>0</v>
      </c>
      <c r="E977" s="1">
        <v>0</v>
      </c>
      <c r="F977" s="2">
        <f t="shared" si="655"/>
        <v>0</v>
      </c>
      <c r="G977" s="1">
        <v>0</v>
      </c>
      <c r="H977" s="2">
        <f t="shared" si="656"/>
        <v>0.68181818181818177</v>
      </c>
      <c r="I977" s="1">
        <v>3</v>
      </c>
      <c r="J977" s="2">
        <f t="shared" si="657"/>
        <v>0.20454545454545453</v>
      </c>
      <c r="K977" s="1">
        <f>+E977+G977+I977</f>
        <v>3</v>
      </c>
      <c r="L977" s="3">
        <f t="shared" si="658"/>
        <v>0.68181818181818177</v>
      </c>
      <c r="M977" s="9">
        <f t="shared" si="659"/>
        <v>6818.181818181818</v>
      </c>
      <c r="N977" s="25">
        <f t="shared" si="660"/>
        <v>3.966702404390742</v>
      </c>
      <c r="O977" s="106"/>
    </row>
    <row r="978" spans="1:15" ht="15.75" thickBot="1" x14ac:dyDescent="0.3">
      <c r="A978" s="143"/>
      <c r="B978" s="65" t="s">
        <v>18</v>
      </c>
      <c r="C978" s="10">
        <f>SUM(C974:C977)</f>
        <v>2720</v>
      </c>
      <c r="D978" s="11">
        <f t="shared" si="654"/>
        <v>0</v>
      </c>
      <c r="E978" s="10">
        <f>SUM(E974:E977)</f>
        <v>0</v>
      </c>
      <c r="F978" s="11">
        <f t="shared" si="655"/>
        <v>0</v>
      </c>
      <c r="G978" s="10">
        <f>SUM(G974:G977)</f>
        <v>0</v>
      </c>
      <c r="H978" s="73">
        <f t="shared" si="656"/>
        <v>0.47794117647058826</v>
      </c>
      <c r="I978" s="10">
        <f>SUM(I974:I977)</f>
        <v>13</v>
      </c>
      <c r="J978" s="11">
        <f t="shared" si="657"/>
        <v>0.14338235294117646</v>
      </c>
      <c r="K978" s="10">
        <f>SUM(K974:K977)</f>
        <v>13</v>
      </c>
      <c r="L978" s="12">
        <f t="shared" si="658"/>
        <v>0.47794117647058826</v>
      </c>
      <c r="M978" s="15">
        <f t="shared" si="659"/>
        <v>4779.4117647058829</v>
      </c>
      <c r="N978" s="13">
        <f t="shared" si="660"/>
        <v>4.0913930951795292</v>
      </c>
      <c r="O978" s="14"/>
    </row>
    <row r="979" spans="1:15" x14ac:dyDescent="0.25">
      <c r="A979" s="147" t="s">
        <v>650</v>
      </c>
      <c r="B979" s="64" t="s">
        <v>654</v>
      </c>
      <c r="C979" s="1">
        <f>36*8</f>
        <v>288</v>
      </c>
      <c r="D979" s="62">
        <f t="shared" si="654"/>
        <v>0</v>
      </c>
      <c r="E979" s="1">
        <v>0</v>
      </c>
      <c r="F979" s="2">
        <f t="shared" si="655"/>
        <v>0</v>
      </c>
      <c r="G979" s="1">
        <v>0</v>
      </c>
      <c r="H979" s="2">
        <f t="shared" si="656"/>
        <v>0.69444444444444442</v>
      </c>
      <c r="I979" s="1">
        <v>2</v>
      </c>
      <c r="J979" s="2">
        <f t="shared" si="657"/>
        <v>0.20833333333333331</v>
      </c>
      <c r="K979" s="1">
        <f>+E979+G979+I979</f>
        <v>2</v>
      </c>
      <c r="L979" s="3">
        <f t="shared" si="658"/>
        <v>0.69444444444444442</v>
      </c>
      <c r="M979" s="9">
        <f t="shared" si="659"/>
        <v>6944.4444444444443</v>
      </c>
      <c r="N979" s="25">
        <f t="shared" si="660"/>
        <v>3.9601243375600035</v>
      </c>
      <c r="O979" s="106"/>
    </row>
    <row r="980" spans="1:15" x14ac:dyDescent="0.25">
      <c r="A980" s="144"/>
      <c r="B980" s="64" t="s">
        <v>648</v>
      </c>
      <c r="C980" s="1">
        <f>36*8</f>
        <v>288</v>
      </c>
      <c r="D980" s="62">
        <f t="shared" ref="D980:D987" si="661">E980/C980*100</f>
        <v>0</v>
      </c>
      <c r="E980" s="1">
        <v>0</v>
      </c>
      <c r="F980" s="2">
        <f t="shared" ref="F980:F987" si="662">+G980/C980*100</f>
        <v>0</v>
      </c>
      <c r="G980" s="1">
        <v>0</v>
      </c>
      <c r="H980" s="2">
        <f t="shared" ref="H980:H987" si="663">+I980/C980*100</f>
        <v>0.69444444444444442</v>
      </c>
      <c r="I980" s="1">
        <v>2</v>
      </c>
      <c r="J980" s="2">
        <f t="shared" ref="J980:J987" si="664">(1*D980)+(0.65*F980)+(0.3*H980)</f>
        <v>0.20833333333333331</v>
      </c>
      <c r="K980" s="1">
        <f t="shared" ref="K980:K985" si="665">+E980+G980+I980</f>
        <v>2</v>
      </c>
      <c r="L980" s="3">
        <f t="shared" ref="L980:L987" si="666">K980/C980*100</f>
        <v>0.69444444444444442</v>
      </c>
      <c r="M980" s="9">
        <f t="shared" ref="M980:M987" si="667">L980*10000</f>
        <v>6944.4444444444443</v>
      </c>
      <c r="N980" s="25">
        <f t="shared" ref="N980:N987" si="668">(NORMSINV(1-M980/1000000))+1.5</f>
        <v>3.9601243375600035</v>
      </c>
      <c r="O980" s="106"/>
    </row>
    <row r="981" spans="1:15" x14ac:dyDescent="0.25">
      <c r="A981" s="144"/>
      <c r="B981" s="64" t="s">
        <v>646</v>
      </c>
      <c r="C981" s="1">
        <f>70*8</f>
        <v>560</v>
      </c>
      <c r="D981" s="62">
        <f>E981/C981*100</f>
        <v>0</v>
      </c>
      <c r="E981" s="1">
        <v>0</v>
      </c>
      <c r="F981" s="2">
        <f>+G981/C981*100</f>
        <v>0</v>
      </c>
      <c r="G981" s="1">
        <v>0</v>
      </c>
      <c r="H981" s="2">
        <f>+I981/C981*100</f>
        <v>0.7142857142857143</v>
      </c>
      <c r="I981" s="1">
        <v>4</v>
      </c>
      <c r="J981" s="2">
        <f>(1*D981)+(0.65*F981)+(0.3*H981)</f>
        <v>0.21428571428571427</v>
      </c>
      <c r="K981" s="1">
        <f>+E981+G981+I981</f>
        <v>4</v>
      </c>
      <c r="L981" s="3">
        <f>K981/C981*100</f>
        <v>0.7142857142857143</v>
      </c>
      <c r="M981" s="9">
        <f>L981*10000</f>
        <v>7142.8571428571431</v>
      </c>
      <c r="N981" s="25">
        <f>(NORMSINV(1-M981/1000000))+1.5</f>
        <v>3.9499976606027292</v>
      </c>
      <c r="O981" s="106"/>
    </row>
    <row r="982" spans="1:15" x14ac:dyDescent="0.25">
      <c r="A982" s="144"/>
      <c r="B982" s="64" t="s">
        <v>143</v>
      </c>
      <c r="C982" s="1">
        <f>21*8</f>
        <v>168</v>
      </c>
      <c r="D982" s="62">
        <f t="shared" si="661"/>
        <v>0</v>
      </c>
      <c r="E982" s="1">
        <v>0</v>
      </c>
      <c r="F982" s="2">
        <f t="shared" si="662"/>
        <v>0</v>
      </c>
      <c r="G982" s="1">
        <v>0</v>
      </c>
      <c r="H982" s="2">
        <f t="shared" si="663"/>
        <v>0</v>
      </c>
      <c r="I982" s="1">
        <v>0</v>
      </c>
      <c r="J982" s="2">
        <f t="shared" si="664"/>
        <v>0</v>
      </c>
      <c r="K982" s="1">
        <f t="shared" si="665"/>
        <v>0</v>
      </c>
      <c r="L982" s="3">
        <f t="shared" si="666"/>
        <v>0</v>
      </c>
      <c r="M982" s="9">
        <f t="shared" si="667"/>
        <v>0</v>
      </c>
      <c r="N982" s="25" t="e">
        <f t="shared" si="668"/>
        <v>#NUM!</v>
      </c>
      <c r="O982" s="106"/>
    </row>
    <row r="983" spans="1:15" x14ac:dyDescent="0.25">
      <c r="A983" s="144"/>
      <c r="B983" s="64" t="s">
        <v>167</v>
      </c>
      <c r="C983" s="1">
        <f>95*8</f>
        <v>760</v>
      </c>
      <c r="D983" s="62">
        <f t="shared" si="661"/>
        <v>0</v>
      </c>
      <c r="E983" s="1">
        <v>0</v>
      </c>
      <c r="F983" s="2">
        <f t="shared" si="662"/>
        <v>0</v>
      </c>
      <c r="G983" s="1">
        <v>0</v>
      </c>
      <c r="H983" s="2">
        <f t="shared" si="663"/>
        <v>0.39473684210526316</v>
      </c>
      <c r="I983" s="1">
        <v>3</v>
      </c>
      <c r="J983" s="2">
        <f t="shared" si="664"/>
        <v>0.11842105263157894</v>
      </c>
      <c r="K983" s="1">
        <f t="shared" si="665"/>
        <v>3</v>
      </c>
      <c r="L983" s="3">
        <f t="shared" si="666"/>
        <v>0.39473684210526316</v>
      </c>
      <c r="M983" s="9">
        <f t="shared" si="667"/>
        <v>3947.3684210526317</v>
      </c>
      <c r="N983" s="25">
        <f t="shared" si="668"/>
        <v>4.1565387878196791</v>
      </c>
      <c r="O983" s="106"/>
    </row>
    <row r="984" spans="1:15" x14ac:dyDescent="0.25">
      <c r="A984" s="144"/>
      <c r="B984" s="64" t="s">
        <v>651</v>
      </c>
      <c r="C984" s="1">
        <f>9*8</f>
        <v>72</v>
      </c>
      <c r="D984" s="62">
        <f>E984/C984*100</f>
        <v>0</v>
      </c>
      <c r="E984" s="1">
        <v>0</v>
      </c>
      <c r="F984" s="2">
        <f>+G984/C984*100</f>
        <v>0</v>
      </c>
      <c r="G984" s="1">
        <v>0</v>
      </c>
      <c r="H984" s="2">
        <f>+I984/C984*100</f>
        <v>0</v>
      </c>
      <c r="I984" s="1">
        <v>0</v>
      </c>
      <c r="J984" s="2">
        <f>(1*D984)+(0.65*F984)+(0.3*H984)</f>
        <v>0</v>
      </c>
      <c r="K984" s="1">
        <f>+E984+G984+I984</f>
        <v>0</v>
      </c>
      <c r="L984" s="3">
        <f>K984/C984*100</f>
        <v>0</v>
      </c>
      <c r="M984" s="9">
        <f>L984*10000</f>
        <v>0</v>
      </c>
      <c r="N984" s="25" t="e">
        <f>(NORMSINV(1-M984/1000000))+1.5</f>
        <v>#NUM!</v>
      </c>
      <c r="O984" s="106"/>
    </row>
    <row r="985" spans="1:15" x14ac:dyDescent="0.25">
      <c r="A985" s="144"/>
      <c r="B985" s="64" t="s">
        <v>652</v>
      </c>
      <c r="C985" s="1">
        <f>16*8</f>
        <v>128</v>
      </c>
      <c r="D985" s="62">
        <f t="shared" si="661"/>
        <v>0</v>
      </c>
      <c r="E985" s="1">
        <v>0</v>
      </c>
      <c r="F985" s="2">
        <f t="shared" si="662"/>
        <v>0</v>
      </c>
      <c r="G985" s="1">
        <v>0</v>
      </c>
      <c r="H985" s="2">
        <f t="shared" si="663"/>
        <v>0</v>
      </c>
      <c r="I985" s="1">
        <v>0</v>
      </c>
      <c r="J985" s="2">
        <f t="shared" si="664"/>
        <v>0</v>
      </c>
      <c r="K985" s="1">
        <f t="shared" si="665"/>
        <v>0</v>
      </c>
      <c r="L985" s="3">
        <f t="shared" si="666"/>
        <v>0</v>
      </c>
      <c r="M985" s="9">
        <f t="shared" si="667"/>
        <v>0</v>
      </c>
      <c r="N985" s="25" t="e">
        <f t="shared" si="668"/>
        <v>#NUM!</v>
      </c>
      <c r="O985" s="106"/>
    </row>
    <row r="986" spans="1:15" ht="15.75" thickBot="1" x14ac:dyDescent="0.3">
      <c r="A986" s="145"/>
      <c r="B986" s="65" t="s">
        <v>18</v>
      </c>
      <c r="C986" s="10">
        <f>SUM(C979:C985)</f>
        <v>2264</v>
      </c>
      <c r="D986" s="11">
        <f t="shared" si="661"/>
        <v>0</v>
      </c>
      <c r="E986" s="10">
        <f>SUM(E979:E985)</f>
        <v>0</v>
      </c>
      <c r="F986" s="11">
        <f t="shared" si="662"/>
        <v>0</v>
      </c>
      <c r="G986" s="10">
        <f>SUM(G979:G985)</f>
        <v>0</v>
      </c>
      <c r="H986" s="73">
        <f t="shared" si="663"/>
        <v>0.48586572438162545</v>
      </c>
      <c r="I986" s="10">
        <f>SUM(I979:I985)</f>
        <v>11</v>
      </c>
      <c r="J986" s="11">
        <f t="shared" si="664"/>
        <v>0.14575971731448764</v>
      </c>
      <c r="K986" s="10">
        <f>SUM(K979:K985)</f>
        <v>11</v>
      </c>
      <c r="L986" s="12">
        <f t="shared" si="666"/>
        <v>0.48586572438162545</v>
      </c>
      <c r="M986" s="15">
        <f t="shared" si="667"/>
        <v>4858.6572438162548</v>
      </c>
      <c r="N986" s="13">
        <f t="shared" si="668"/>
        <v>4.0857295454569078</v>
      </c>
      <c r="O986" s="14"/>
    </row>
    <row r="987" spans="1:15" x14ac:dyDescent="0.25">
      <c r="A987" s="147" t="s">
        <v>653</v>
      </c>
      <c r="B987" s="64" t="s">
        <v>654</v>
      </c>
      <c r="C987" s="1">
        <f>81*8</f>
        <v>648</v>
      </c>
      <c r="D987" s="62">
        <f t="shared" si="661"/>
        <v>0</v>
      </c>
      <c r="E987" s="1">
        <v>0</v>
      </c>
      <c r="F987" s="2">
        <f t="shared" si="662"/>
        <v>0</v>
      </c>
      <c r="G987" s="1">
        <v>0</v>
      </c>
      <c r="H987" s="2">
        <f t="shared" si="663"/>
        <v>0.61728395061728392</v>
      </c>
      <c r="I987" s="1">
        <v>4</v>
      </c>
      <c r="J987" s="2">
        <f t="shared" si="664"/>
        <v>0.18518518518518517</v>
      </c>
      <c r="K987" s="1">
        <f>+E987+G987+I987</f>
        <v>4</v>
      </c>
      <c r="L987" s="3">
        <f t="shared" si="666"/>
        <v>0.61728395061728392</v>
      </c>
      <c r="M987" s="9">
        <f t="shared" si="667"/>
        <v>6172.8395061728388</v>
      </c>
      <c r="N987" s="25">
        <f t="shared" si="668"/>
        <v>4.0021064733430629</v>
      </c>
      <c r="O987" s="106"/>
    </row>
    <row r="988" spans="1:15" x14ac:dyDescent="0.25">
      <c r="A988" s="144"/>
      <c r="B988" s="64" t="s">
        <v>648</v>
      </c>
      <c r="C988" s="1">
        <f>40*8</f>
        <v>320</v>
      </c>
      <c r="D988" s="62">
        <f t="shared" ref="D988:D993" si="669">E988/C988*100</f>
        <v>0</v>
      </c>
      <c r="E988" s="1">
        <v>0</v>
      </c>
      <c r="F988" s="2">
        <f t="shared" ref="F988:F993" si="670">+G988/C988*100</f>
        <v>0</v>
      </c>
      <c r="G988" s="1">
        <v>0</v>
      </c>
      <c r="H988" s="2">
        <f t="shared" ref="H988:H993" si="671">+I988/C988*100</f>
        <v>0.625</v>
      </c>
      <c r="I988" s="1">
        <v>2</v>
      </c>
      <c r="J988" s="2">
        <f t="shared" ref="J988:J993" si="672">(1*D988)+(0.65*F988)+(0.3*H988)</f>
        <v>0.1875</v>
      </c>
      <c r="K988" s="1">
        <f>+E988+G988+I988</f>
        <v>2</v>
      </c>
      <c r="L988" s="3">
        <f t="shared" ref="L988:L993" si="673">K988/C988*100</f>
        <v>0.625</v>
      </c>
      <c r="M988" s="9">
        <f t="shared" ref="M988:M993" si="674">L988*10000</f>
        <v>6250</v>
      </c>
      <c r="N988" s="25">
        <f t="shared" ref="N988:N993" si="675">(NORMSINV(1-M988/1000000))+1.5</f>
        <v>3.9977054744123737</v>
      </c>
      <c r="O988" s="106"/>
    </row>
    <row r="989" spans="1:15" x14ac:dyDescent="0.25">
      <c r="A989" s="144"/>
      <c r="B989" s="64" t="s">
        <v>143</v>
      </c>
      <c r="C989" s="1">
        <f>131*8</f>
        <v>1048</v>
      </c>
      <c r="D989" s="62">
        <f t="shared" si="669"/>
        <v>0</v>
      </c>
      <c r="E989" s="1">
        <v>0</v>
      </c>
      <c r="F989" s="2">
        <f t="shared" si="670"/>
        <v>0</v>
      </c>
      <c r="G989" s="1">
        <v>0</v>
      </c>
      <c r="H989" s="2">
        <f t="shared" si="671"/>
        <v>0.47709923664122139</v>
      </c>
      <c r="I989" s="1">
        <v>5</v>
      </c>
      <c r="J989" s="2">
        <f t="shared" si="672"/>
        <v>0.1431297709923664</v>
      </c>
      <c r="K989" s="1">
        <f>+E989+G989+I989</f>
        <v>5</v>
      </c>
      <c r="L989" s="3">
        <f t="shared" si="673"/>
        <v>0.47709923664122139</v>
      </c>
      <c r="M989" s="9">
        <f t="shared" si="674"/>
        <v>4770.9923664122143</v>
      </c>
      <c r="N989" s="25">
        <f t="shared" si="675"/>
        <v>4.0919997269407116</v>
      </c>
      <c r="O989" s="106"/>
    </row>
    <row r="990" spans="1:15" x14ac:dyDescent="0.25">
      <c r="A990" s="144"/>
      <c r="B990" s="64" t="s">
        <v>655</v>
      </c>
      <c r="C990" s="1">
        <f>70*8</f>
        <v>560</v>
      </c>
      <c r="D990" s="62">
        <f t="shared" si="669"/>
        <v>0</v>
      </c>
      <c r="E990" s="1">
        <v>0</v>
      </c>
      <c r="F990" s="2">
        <f t="shared" si="670"/>
        <v>0</v>
      </c>
      <c r="G990" s="1">
        <v>0</v>
      </c>
      <c r="H990" s="2">
        <f t="shared" si="671"/>
        <v>0.5357142857142857</v>
      </c>
      <c r="I990" s="1">
        <v>3</v>
      </c>
      <c r="J990" s="2">
        <f t="shared" si="672"/>
        <v>0.1607142857142857</v>
      </c>
      <c r="K990" s="1">
        <f>+E990+G990+I990</f>
        <v>3</v>
      </c>
      <c r="L990" s="3">
        <f t="shared" si="673"/>
        <v>0.5357142857142857</v>
      </c>
      <c r="M990" s="9">
        <f t="shared" si="674"/>
        <v>5357.1428571428569</v>
      </c>
      <c r="N990" s="25">
        <f t="shared" si="675"/>
        <v>4.0518818113716382</v>
      </c>
      <c r="O990" s="106"/>
    </row>
    <row r="991" spans="1:15" x14ac:dyDescent="0.25">
      <c r="A991" s="144"/>
      <c r="B991" s="64" t="s">
        <v>652</v>
      </c>
      <c r="C991" s="1">
        <f>49*8</f>
        <v>392</v>
      </c>
      <c r="D991" s="62">
        <f t="shared" si="669"/>
        <v>0</v>
      </c>
      <c r="E991" s="1">
        <v>0</v>
      </c>
      <c r="F991" s="2">
        <f t="shared" si="670"/>
        <v>0</v>
      </c>
      <c r="G991" s="1">
        <v>0</v>
      </c>
      <c r="H991" s="2">
        <f t="shared" si="671"/>
        <v>0.76530612244897955</v>
      </c>
      <c r="I991" s="1">
        <v>3</v>
      </c>
      <c r="J991" s="2">
        <f t="shared" si="672"/>
        <v>0.22959183673469385</v>
      </c>
      <c r="K991" s="1">
        <f>+E991+G991+I991</f>
        <v>3</v>
      </c>
      <c r="L991" s="3">
        <f t="shared" si="673"/>
        <v>0.76530612244897955</v>
      </c>
      <c r="M991" s="9">
        <f t="shared" si="674"/>
        <v>7653.0612244897957</v>
      </c>
      <c r="N991" s="25">
        <f t="shared" si="675"/>
        <v>3.9250537012979998</v>
      </c>
      <c r="O991" s="106"/>
    </row>
    <row r="992" spans="1:15" ht="15.75" thickBot="1" x14ac:dyDescent="0.3">
      <c r="A992" s="145"/>
      <c r="B992" s="65" t="s">
        <v>18</v>
      </c>
      <c r="C992" s="10">
        <f>SUM(C987:C991)</f>
        <v>2968</v>
      </c>
      <c r="D992" s="11">
        <f t="shared" si="669"/>
        <v>0</v>
      </c>
      <c r="E992" s="10">
        <f>SUM(E987:E991)</f>
        <v>0</v>
      </c>
      <c r="F992" s="11">
        <f t="shared" si="670"/>
        <v>0</v>
      </c>
      <c r="G992" s="10">
        <f>SUM(G987:G991)</f>
        <v>0</v>
      </c>
      <c r="H992" s="73">
        <f t="shared" si="671"/>
        <v>0.57277628032345018</v>
      </c>
      <c r="I992" s="10">
        <f>SUM(I987:I991)</f>
        <v>17</v>
      </c>
      <c r="J992" s="11">
        <f t="shared" si="672"/>
        <v>0.17183288409703504</v>
      </c>
      <c r="K992" s="10">
        <f>SUM(K987:K991)</f>
        <v>17</v>
      </c>
      <c r="L992" s="12">
        <f t="shared" si="673"/>
        <v>0.57277628032345018</v>
      </c>
      <c r="M992" s="15">
        <f t="shared" si="674"/>
        <v>5727.7628032345019</v>
      </c>
      <c r="N992" s="13">
        <f t="shared" si="675"/>
        <v>4.0284872226904254</v>
      </c>
      <c r="O992" s="14"/>
    </row>
    <row r="993" spans="1:15" x14ac:dyDescent="0.25">
      <c r="A993" s="147" t="s">
        <v>656</v>
      </c>
      <c r="B993" s="64" t="s">
        <v>654</v>
      </c>
      <c r="C993" s="1">
        <f>76*8</f>
        <v>608</v>
      </c>
      <c r="D993" s="62">
        <f t="shared" si="669"/>
        <v>0</v>
      </c>
      <c r="E993" s="1">
        <v>0</v>
      </c>
      <c r="F993" s="2">
        <f t="shared" si="670"/>
        <v>0</v>
      </c>
      <c r="G993" s="1">
        <v>0</v>
      </c>
      <c r="H993" s="2">
        <f t="shared" si="671"/>
        <v>0.49342105263157893</v>
      </c>
      <c r="I993" s="1">
        <v>3</v>
      </c>
      <c r="J993" s="2">
        <f t="shared" si="672"/>
        <v>0.14802631578947367</v>
      </c>
      <c r="K993" s="1">
        <f>+E993+G993+I993</f>
        <v>3</v>
      </c>
      <c r="L993" s="3">
        <f t="shared" si="673"/>
        <v>0.49342105263157893</v>
      </c>
      <c r="M993" s="9">
        <f t="shared" si="674"/>
        <v>4934.2105263157891</v>
      </c>
      <c r="N993" s="25">
        <f t="shared" si="675"/>
        <v>4.0804060278595689</v>
      </c>
      <c r="O993" s="106"/>
    </row>
    <row r="994" spans="1:15" x14ac:dyDescent="0.25">
      <c r="A994" s="144"/>
      <c r="B994" s="64" t="s">
        <v>648</v>
      </c>
      <c r="C994" s="1">
        <f>41*8</f>
        <v>328</v>
      </c>
      <c r="D994" s="62">
        <f t="shared" ref="D994:D1003" si="676">E994/C994*100</f>
        <v>0</v>
      </c>
      <c r="E994" s="1">
        <v>0</v>
      </c>
      <c r="F994" s="2">
        <f t="shared" ref="F994:F1003" si="677">+G994/C994*100</f>
        <v>0</v>
      </c>
      <c r="G994" s="1">
        <v>0</v>
      </c>
      <c r="H994" s="2">
        <f t="shared" ref="H994:H1003" si="678">+I994/C994*100</f>
        <v>0.3048780487804878</v>
      </c>
      <c r="I994" s="1">
        <v>1</v>
      </c>
      <c r="J994" s="2">
        <f t="shared" ref="J994:J1003" si="679">(1*D994)+(0.65*F994)+(0.3*H994)</f>
        <v>9.1463414634146339E-2</v>
      </c>
      <c r="K994" s="1">
        <f>+E994+G994+I994</f>
        <v>1</v>
      </c>
      <c r="L994" s="3">
        <f t="shared" ref="L994:L1003" si="680">K994/C994*100</f>
        <v>0.3048780487804878</v>
      </c>
      <c r="M994" s="9">
        <f t="shared" ref="M994:M1003" si="681">L994*10000</f>
        <v>3048.7804878048778</v>
      </c>
      <c r="N994" s="25">
        <f t="shared" ref="N994:N1003" si="682">(NORMSINV(1-M994/1000000))+1.5</f>
        <v>4.24248836655691</v>
      </c>
      <c r="O994" s="106"/>
    </row>
    <row r="995" spans="1:15" x14ac:dyDescent="0.25">
      <c r="A995" s="144"/>
      <c r="B995" s="64" t="s">
        <v>143</v>
      </c>
      <c r="C995" s="1">
        <f>133*8</f>
        <v>1064</v>
      </c>
      <c r="D995" s="62">
        <f t="shared" si="676"/>
        <v>0</v>
      </c>
      <c r="E995" s="1">
        <v>0</v>
      </c>
      <c r="F995" s="2">
        <f t="shared" si="677"/>
        <v>0</v>
      </c>
      <c r="G995" s="1">
        <v>0</v>
      </c>
      <c r="H995" s="2">
        <f t="shared" si="678"/>
        <v>0.46992481203007519</v>
      </c>
      <c r="I995" s="1">
        <v>5</v>
      </c>
      <c r="J995" s="2">
        <f t="shared" si="679"/>
        <v>0.14097744360902256</v>
      </c>
      <c r="K995" s="1">
        <f>+E995+G995+I995</f>
        <v>5</v>
      </c>
      <c r="L995" s="3">
        <f t="shared" si="680"/>
        <v>0.46992481203007519</v>
      </c>
      <c r="M995" s="9">
        <f t="shared" si="681"/>
        <v>4699.2481203007519</v>
      </c>
      <c r="N995" s="25">
        <f t="shared" si="682"/>
        <v>4.0972081085622527</v>
      </c>
      <c r="O995" s="106"/>
    </row>
    <row r="996" spans="1:15" x14ac:dyDescent="0.25">
      <c r="A996" s="144"/>
      <c r="B996" s="64" t="s">
        <v>655</v>
      </c>
      <c r="C996" s="1">
        <f>164*8</f>
        <v>1312</v>
      </c>
      <c r="D996" s="62">
        <f t="shared" si="676"/>
        <v>0</v>
      </c>
      <c r="E996" s="1">
        <v>0</v>
      </c>
      <c r="F996" s="2">
        <f t="shared" si="677"/>
        <v>0</v>
      </c>
      <c r="G996" s="1">
        <v>0</v>
      </c>
      <c r="H996" s="2">
        <f t="shared" si="678"/>
        <v>0.45731707317073167</v>
      </c>
      <c r="I996" s="1">
        <v>6</v>
      </c>
      <c r="J996" s="2">
        <f t="shared" si="679"/>
        <v>0.1371951219512195</v>
      </c>
      <c r="K996" s="1">
        <f>+E996+G996+I996</f>
        <v>6</v>
      </c>
      <c r="L996" s="3">
        <f t="shared" si="680"/>
        <v>0.45731707317073167</v>
      </c>
      <c r="M996" s="9">
        <f t="shared" si="681"/>
        <v>4573.1707317073169</v>
      </c>
      <c r="N996" s="25">
        <f t="shared" si="682"/>
        <v>4.1065352291114747</v>
      </c>
      <c r="O996" s="106"/>
    </row>
    <row r="997" spans="1:15" x14ac:dyDescent="0.25">
      <c r="A997" s="144"/>
      <c r="B997" s="64" t="s">
        <v>652</v>
      </c>
      <c r="C997" s="1">
        <f>54*8</f>
        <v>432</v>
      </c>
      <c r="D997" s="62">
        <f t="shared" si="676"/>
        <v>0</v>
      </c>
      <c r="E997" s="1">
        <v>0</v>
      </c>
      <c r="F997" s="2">
        <f t="shared" si="677"/>
        <v>0</v>
      </c>
      <c r="G997" s="1">
        <v>0</v>
      </c>
      <c r="H997" s="2">
        <f t="shared" si="678"/>
        <v>0.92592592592592582</v>
      </c>
      <c r="I997" s="1">
        <v>4</v>
      </c>
      <c r="J997" s="2">
        <f t="shared" si="679"/>
        <v>0.27777777777777773</v>
      </c>
      <c r="K997" s="1">
        <f>+E997+G997+I997</f>
        <v>4</v>
      </c>
      <c r="L997" s="3">
        <f t="shared" si="680"/>
        <v>0.92592592592592582</v>
      </c>
      <c r="M997" s="9">
        <f t="shared" si="681"/>
        <v>9259.2592592592573</v>
      </c>
      <c r="N997" s="25">
        <f t="shared" si="682"/>
        <v>3.8550840094933694</v>
      </c>
      <c r="O997" s="106"/>
    </row>
    <row r="998" spans="1:15" ht="15.75" thickBot="1" x14ac:dyDescent="0.3">
      <c r="A998" s="145"/>
      <c r="B998" s="65" t="s">
        <v>18</v>
      </c>
      <c r="C998" s="10">
        <f>SUM(C993:C997)</f>
        <v>3744</v>
      </c>
      <c r="D998" s="11">
        <f t="shared" si="676"/>
        <v>0</v>
      </c>
      <c r="E998" s="10">
        <f>SUM(E993:E997)</f>
        <v>0</v>
      </c>
      <c r="F998" s="11">
        <f t="shared" si="677"/>
        <v>0</v>
      </c>
      <c r="G998" s="10">
        <f>SUM(G993:G997)</f>
        <v>0</v>
      </c>
      <c r="H998" s="73">
        <f t="shared" si="678"/>
        <v>0.50747863247863245</v>
      </c>
      <c r="I998" s="10">
        <f>SUM(I993:I997)</f>
        <v>19</v>
      </c>
      <c r="J998" s="11">
        <f t="shared" si="679"/>
        <v>0.15224358974358973</v>
      </c>
      <c r="K998" s="10">
        <f>SUM(K993:K997)</f>
        <v>19</v>
      </c>
      <c r="L998" s="12">
        <f t="shared" si="680"/>
        <v>0.50747863247863245</v>
      </c>
      <c r="M998" s="15">
        <f t="shared" si="681"/>
        <v>5074.7863247863243</v>
      </c>
      <c r="N998" s="13">
        <f t="shared" si="682"/>
        <v>4.0706913928133286</v>
      </c>
      <c r="O998" s="14"/>
    </row>
    <row r="999" spans="1:15" x14ac:dyDescent="0.25">
      <c r="A999" s="144" t="s">
        <v>657</v>
      </c>
      <c r="B999" s="64" t="s">
        <v>648</v>
      </c>
      <c r="C999" s="1">
        <f>39*8</f>
        <v>312</v>
      </c>
      <c r="D999" s="62">
        <f t="shared" si="676"/>
        <v>0</v>
      </c>
      <c r="E999" s="1">
        <v>0</v>
      </c>
      <c r="F999" s="2">
        <f t="shared" si="677"/>
        <v>0</v>
      </c>
      <c r="G999" s="1">
        <v>0</v>
      </c>
      <c r="H999" s="2">
        <f t="shared" si="678"/>
        <v>0.64102564102564097</v>
      </c>
      <c r="I999" s="1">
        <v>2</v>
      </c>
      <c r="J999" s="2">
        <f t="shared" si="679"/>
        <v>0.19230769230769229</v>
      </c>
      <c r="K999" s="1">
        <f>+E999+G999+I999</f>
        <v>2</v>
      </c>
      <c r="L999" s="3">
        <f t="shared" si="680"/>
        <v>0.64102564102564097</v>
      </c>
      <c r="M999" s="9">
        <f t="shared" si="681"/>
        <v>6410.2564102564093</v>
      </c>
      <c r="N999" s="25">
        <f t="shared" si="682"/>
        <v>3.9887165662938613</v>
      </c>
      <c r="O999" s="106"/>
    </row>
    <row r="1000" spans="1:15" x14ac:dyDescent="0.25">
      <c r="A1000" s="144"/>
      <c r="B1000" s="64" t="s">
        <v>143</v>
      </c>
      <c r="C1000" s="1">
        <f>108*8</f>
        <v>864</v>
      </c>
      <c r="D1000" s="62">
        <f t="shared" si="676"/>
        <v>0</v>
      </c>
      <c r="E1000" s="1">
        <v>0</v>
      </c>
      <c r="F1000" s="2">
        <f t="shared" si="677"/>
        <v>0</v>
      </c>
      <c r="G1000" s="1">
        <v>0</v>
      </c>
      <c r="H1000" s="2">
        <f t="shared" si="678"/>
        <v>0.46296296296296291</v>
      </c>
      <c r="I1000" s="1">
        <v>4</v>
      </c>
      <c r="J1000" s="2">
        <f t="shared" si="679"/>
        <v>0.13888888888888887</v>
      </c>
      <c r="K1000" s="1">
        <f>+E1000+G1000+I1000</f>
        <v>4</v>
      </c>
      <c r="L1000" s="3">
        <f t="shared" si="680"/>
        <v>0.46296296296296291</v>
      </c>
      <c r="M1000" s="9">
        <f t="shared" si="681"/>
        <v>4629.6296296296287</v>
      </c>
      <c r="N1000" s="25">
        <f t="shared" si="682"/>
        <v>4.1023304276571118</v>
      </c>
      <c r="O1000" s="106"/>
    </row>
    <row r="1001" spans="1:15" x14ac:dyDescent="0.25">
      <c r="A1001" s="144"/>
      <c r="B1001" s="64" t="s">
        <v>655</v>
      </c>
      <c r="C1001" s="1">
        <f>168*8</f>
        <v>1344</v>
      </c>
      <c r="D1001" s="62">
        <f t="shared" si="676"/>
        <v>0</v>
      </c>
      <c r="E1001" s="1">
        <v>0</v>
      </c>
      <c r="F1001" s="2">
        <f t="shared" si="677"/>
        <v>0</v>
      </c>
      <c r="G1001" s="1">
        <v>0</v>
      </c>
      <c r="H1001" s="2">
        <f t="shared" si="678"/>
        <v>0.59523809523809523</v>
      </c>
      <c r="I1001" s="1">
        <v>8</v>
      </c>
      <c r="J1001" s="2">
        <f t="shared" si="679"/>
        <v>0.17857142857142858</v>
      </c>
      <c r="K1001" s="1">
        <f>+E1001+G1001+I1001</f>
        <v>8</v>
      </c>
      <c r="L1001" s="3">
        <f t="shared" si="680"/>
        <v>0.59523809523809523</v>
      </c>
      <c r="M1001" s="9">
        <f t="shared" si="681"/>
        <v>5952.3809523809523</v>
      </c>
      <c r="N1001" s="25">
        <f t="shared" si="682"/>
        <v>4.0149548778025288</v>
      </c>
      <c r="O1001" s="106"/>
    </row>
    <row r="1002" spans="1:15" x14ac:dyDescent="0.25">
      <c r="A1002" s="144"/>
      <c r="B1002" s="64" t="s">
        <v>652</v>
      </c>
      <c r="C1002" s="1">
        <f>52*8</f>
        <v>416</v>
      </c>
      <c r="D1002" s="62">
        <f t="shared" si="676"/>
        <v>0</v>
      </c>
      <c r="E1002" s="1">
        <v>0</v>
      </c>
      <c r="F1002" s="2">
        <f t="shared" si="677"/>
        <v>0</v>
      </c>
      <c r="G1002" s="1">
        <v>0</v>
      </c>
      <c r="H1002" s="2">
        <f t="shared" si="678"/>
        <v>0.72115384615384615</v>
      </c>
      <c r="I1002" s="1">
        <v>3</v>
      </c>
      <c r="J1002" s="2">
        <f t="shared" si="679"/>
        <v>0.21634615384615383</v>
      </c>
      <c r="K1002" s="1">
        <f>+E1002+G1002+I1002</f>
        <v>3</v>
      </c>
      <c r="L1002" s="3">
        <f t="shared" si="680"/>
        <v>0.72115384615384615</v>
      </c>
      <c r="M1002" s="9">
        <f t="shared" si="681"/>
        <v>7211.5384615384619</v>
      </c>
      <c r="N1002" s="25">
        <f t="shared" si="682"/>
        <v>3.9465500532949904</v>
      </c>
      <c r="O1002" s="106"/>
    </row>
    <row r="1003" spans="1:15" ht="15.75" thickBot="1" x14ac:dyDescent="0.3">
      <c r="A1003" s="145"/>
      <c r="B1003" s="65" t="s">
        <v>18</v>
      </c>
      <c r="C1003" s="10">
        <f>SUM(C999:C1002)</f>
        <v>2936</v>
      </c>
      <c r="D1003" s="11">
        <f t="shared" si="676"/>
        <v>0</v>
      </c>
      <c r="E1003" s="10">
        <f>SUM(E999:E1002)</f>
        <v>0</v>
      </c>
      <c r="F1003" s="11">
        <f t="shared" si="677"/>
        <v>0</v>
      </c>
      <c r="G1003" s="10">
        <f>SUM(G999:G1002)</f>
        <v>0</v>
      </c>
      <c r="H1003" s="73">
        <f t="shared" si="678"/>
        <v>0.57901907356948223</v>
      </c>
      <c r="I1003" s="10">
        <f>SUM(I999:I1002)</f>
        <v>17</v>
      </c>
      <c r="J1003" s="11">
        <f t="shared" si="679"/>
        <v>0.17370572207084467</v>
      </c>
      <c r="K1003" s="10">
        <f>SUM(K999:K1002)</f>
        <v>17</v>
      </c>
      <c r="L1003" s="12">
        <f t="shared" si="680"/>
        <v>0.57901907356948223</v>
      </c>
      <c r="M1003" s="15">
        <f t="shared" si="681"/>
        <v>5790.1907356948223</v>
      </c>
      <c r="N1003" s="13">
        <f t="shared" si="682"/>
        <v>4.0246796013206323</v>
      </c>
      <c r="O1003" s="14"/>
    </row>
    <row r="1004" spans="1:15" x14ac:dyDescent="0.25">
      <c r="A1004" s="144" t="s">
        <v>658</v>
      </c>
      <c r="B1004" s="64" t="s">
        <v>659</v>
      </c>
      <c r="C1004" s="1">
        <f>31*8</f>
        <v>248</v>
      </c>
      <c r="D1004" s="62">
        <f t="shared" ref="D1004:D1009" si="683">E1004/C1004*100</f>
        <v>0</v>
      </c>
      <c r="E1004" s="1">
        <v>0</v>
      </c>
      <c r="F1004" s="2">
        <f t="shared" ref="F1004:F1009" si="684">+G1004/C1004*100</f>
        <v>0</v>
      </c>
      <c r="G1004" s="1">
        <v>0</v>
      </c>
      <c r="H1004" s="2">
        <f t="shared" ref="H1004:H1009" si="685">+I1004/C1004*100</f>
        <v>1.2096774193548387</v>
      </c>
      <c r="I1004" s="1">
        <v>3</v>
      </c>
      <c r="J1004" s="2">
        <f t="shared" ref="J1004:J1009" si="686">(1*D1004)+(0.65*F1004)+(0.3*H1004)</f>
        <v>0.36290322580645162</v>
      </c>
      <c r="K1004" s="1">
        <f>+E1004+G1004+I1004</f>
        <v>3</v>
      </c>
      <c r="L1004" s="3">
        <f t="shared" ref="L1004:L1009" si="687">K1004/C1004*100</f>
        <v>1.2096774193548387</v>
      </c>
      <c r="M1004" s="9">
        <f t="shared" ref="M1004:M1009" si="688">L1004*10000</f>
        <v>12096.774193548388</v>
      </c>
      <c r="N1004" s="25">
        <f t="shared" ref="N1004:N1009" si="689">(NORMSINV(1-M1004/1000000))+1.5</f>
        <v>3.7540416421715435</v>
      </c>
      <c r="O1004" s="106"/>
    </row>
    <row r="1005" spans="1:15" x14ac:dyDescent="0.25">
      <c r="A1005" s="144"/>
      <c r="B1005" s="64" t="s">
        <v>648</v>
      </c>
      <c r="C1005" s="1">
        <f>7*8</f>
        <v>56</v>
      </c>
      <c r="D1005" s="62">
        <f t="shared" si="683"/>
        <v>0</v>
      </c>
      <c r="E1005" s="1">
        <v>0</v>
      </c>
      <c r="F1005" s="2">
        <f t="shared" si="684"/>
        <v>0</v>
      </c>
      <c r="G1005" s="1">
        <v>0</v>
      </c>
      <c r="H1005" s="2">
        <f t="shared" si="685"/>
        <v>0</v>
      </c>
      <c r="I1005" s="1">
        <v>0</v>
      </c>
      <c r="J1005" s="2">
        <f t="shared" si="686"/>
        <v>0</v>
      </c>
      <c r="K1005" s="1">
        <f>+E1005+G1005+I1005</f>
        <v>0</v>
      </c>
      <c r="L1005" s="3">
        <f t="shared" si="687"/>
        <v>0</v>
      </c>
      <c r="M1005" s="9">
        <f t="shared" si="688"/>
        <v>0</v>
      </c>
      <c r="N1005" s="25" t="e">
        <f t="shared" si="689"/>
        <v>#NUM!</v>
      </c>
      <c r="O1005" s="106"/>
    </row>
    <row r="1006" spans="1:15" x14ac:dyDescent="0.25">
      <c r="A1006" s="144"/>
      <c r="B1006" s="64" t="s">
        <v>154</v>
      </c>
      <c r="C1006" s="1">
        <f>88*8</f>
        <v>704</v>
      </c>
      <c r="D1006" s="62">
        <f t="shared" si="683"/>
        <v>0</v>
      </c>
      <c r="E1006" s="1">
        <v>0</v>
      </c>
      <c r="F1006" s="2">
        <f t="shared" si="684"/>
        <v>0</v>
      </c>
      <c r="G1006" s="1">
        <v>0</v>
      </c>
      <c r="H1006" s="2">
        <f t="shared" si="685"/>
        <v>0.56818181818181823</v>
      </c>
      <c r="I1006" s="1">
        <v>4</v>
      </c>
      <c r="J1006" s="2">
        <f t="shared" si="686"/>
        <v>0.17045454545454547</v>
      </c>
      <c r="K1006" s="1">
        <f>+E1006+G1006+I1006</f>
        <v>4</v>
      </c>
      <c r="L1006" s="3">
        <f t="shared" si="687"/>
        <v>0.56818181818181823</v>
      </c>
      <c r="M1006" s="9">
        <f t="shared" si="688"/>
        <v>5681.818181818182</v>
      </c>
      <c r="N1006" s="25">
        <f t="shared" si="689"/>
        <v>4.031313090899447</v>
      </c>
      <c r="O1006" s="106"/>
    </row>
    <row r="1007" spans="1:15" x14ac:dyDescent="0.25">
      <c r="A1007" s="144"/>
      <c r="B1007" s="64" t="s">
        <v>655</v>
      </c>
      <c r="C1007" s="1">
        <f>118*8</f>
        <v>944</v>
      </c>
      <c r="D1007" s="62">
        <f>E1007/C1007*100</f>
        <v>0</v>
      </c>
      <c r="E1007" s="1">
        <v>0</v>
      </c>
      <c r="F1007" s="2">
        <f>+G1007/C1007*100</f>
        <v>0</v>
      </c>
      <c r="G1007" s="1">
        <v>0</v>
      </c>
      <c r="H1007" s="2">
        <f>+I1007/C1007*100</f>
        <v>0.21186440677966101</v>
      </c>
      <c r="I1007" s="1">
        <v>2</v>
      </c>
      <c r="J1007" s="2">
        <f>(1*D1007)+(0.65*F1007)+(0.3*H1007)</f>
        <v>6.3559322033898302E-2</v>
      </c>
      <c r="K1007" s="1">
        <f>+E1007+G1007+I1007</f>
        <v>2</v>
      </c>
      <c r="L1007" s="3">
        <f>K1007/C1007*100</f>
        <v>0.21186440677966101</v>
      </c>
      <c r="M1007" s="9">
        <f>L1007*10000</f>
        <v>2118.6440677966102</v>
      </c>
      <c r="N1007" s="25">
        <f>(NORMSINV(1-M1007/1000000))+1.5</f>
        <v>4.3599342768595823</v>
      </c>
      <c r="O1007" s="106"/>
    </row>
    <row r="1008" spans="1:15" x14ac:dyDescent="0.25">
      <c r="A1008" s="144"/>
      <c r="B1008" s="64" t="s">
        <v>652</v>
      </c>
      <c r="C1008" s="1">
        <f>48*8</f>
        <v>384</v>
      </c>
      <c r="D1008" s="62">
        <f t="shared" si="683"/>
        <v>0</v>
      </c>
      <c r="E1008" s="1">
        <v>0</v>
      </c>
      <c r="F1008" s="2">
        <f t="shared" si="684"/>
        <v>0</v>
      </c>
      <c r="G1008" s="1">
        <v>0</v>
      </c>
      <c r="H1008" s="2">
        <f t="shared" si="685"/>
        <v>0.78125</v>
      </c>
      <c r="I1008" s="1">
        <v>3</v>
      </c>
      <c r="J1008" s="2">
        <f t="shared" si="686"/>
        <v>0.234375</v>
      </c>
      <c r="K1008" s="1">
        <f>+E1008+G1008+I1008</f>
        <v>3</v>
      </c>
      <c r="L1008" s="3">
        <f t="shared" si="687"/>
        <v>0.78125</v>
      </c>
      <c r="M1008" s="9">
        <f t="shared" si="688"/>
        <v>7812.5</v>
      </c>
      <c r="N1008" s="25">
        <f t="shared" si="689"/>
        <v>3.9175590162365048</v>
      </c>
      <c r="O1008" s="106"/>
    </row>
    <row r="1009" spans="1:15" ht="15.75" thickBot="1" x14ac:dyDescent="0.3">
      <c r="A1009" s="145"/>
      <c r="B1009" s="65" t="s">
        <v>18</v>
      </c>
      <c r="C1009" s="10">
        <f>SUM(C1004:C1008)</f>
        <v>2336</v>
      </c>
      <c r="D1009" s="11">
        <f t="shared" si="683"/>
        <v>0</v>
      </c>
      <c r="E1009" s="10">
        <f>SUM(E1004:E1008)</f>
        <v>0</v>
      </c>
      <c r="F1009" s="11">
        <f t="shared" si="684"/>
        <v>0</v>
      </c>
      <c r="G1009" s="10">
        <f>SUM(G1004:G1008)</f>
        <v>0</v>
      </c>
      <c r="H1009" s="73">
        <f t="shared" si="685"/>
        <v>0.51369863013698625</v>
      </c>
      <c r="I1009" s="10">
        <f>SUM(I1004:I1008)</f>
        <v>12</v>
      </c>
      <c r="J1009" s="11">
        <f t="shared" si="686"/>
        <v>0.15410958904109587</v>
      </c>
      <c r="K1009" s="10">
        <f>SUM(K1004:K1008)</f>
        <v>12</v>
      </c>
      <c r="L1009" s="12">
        <f t="shared" si="687"/>
        <v>0.51369863013698625</v>
      </c>
      <c r="M1009" s="15">
        <f t="shared" si="688"/>
        <v>5136.9863013698623</v>
      </c>
      <c r="N1009" s="13">
        <f t="shared" si="689"/>
        <v>4.066469277805048</v>
      </c>
      <c r="O1009" s="14"/>
    </row>
    <row r="1010" spans="1:15" x14ac:dyDescent="0.25">
      <c r="A1010" s="144" t="s">
        <v>660</v>
      </c>
      <c r="B1010" s="64" t="s">
        <v>659</v>
      </c>
      <c r="C1010" s="1">
        <f>45*8</f>
        <v>360</v>
      </c>
      <c r="D1010" s="62">
        <f t="shared" ref="D1010:D1016" si="690">E1010/C1010*100</f>
        <v>0</v>
      </c>
      <c r="E1010" s="1">
        <v>0</v>
      </c>
      <c r="F1010" s="2">
        <f t="shared" ref="F1010:F1016" si="691">+G1010/C1010*100</f>
        <v>0</v>
      </c>
      <c r="G1010" s="1">
        <v>0</v>
      </c>
      <c r="H1010" s="2">
        <f t="shared" ref="H1010:H1016" si="692">+I1010/C1010*100</f>
        <v>1.1111111111111112</v>
      </c>
      <c r="I1010" s="1">
        <v>4</v>
      </c>
      <c r="J1010" s="2">
        <f t="shared" ref="J1010:J1016" si="693">(1*D1010)+(0.65*F1010)+(0.3*H1010)</f>
        <v>0.33333333333333331</v>
      </c>
      <c r="K1010" s="1">
        <f t="shared" ref="K1010:K1015" si="694">+E1010+G1010+I1010</f>
        <v>4</v>
      </c>
      <c r="L1010" s="3">
        <f t="shared" ref="L1010:L1016" si="695">K1010/C1010*100</f>
        <v>1.1111111111111112</v>
      </c>
      <c r="M1010" s="9">
        <f t="shared" ref="M1010:M1016" si="696">L1010*10000</f>
        <v>11111.111111111111</v>
      </c>
      <c r="N1010" s="25">
        <f t="shared" ref="N1010:N1016" si="697">(NORMSINV(1-M1010/1000000))+1.5</f>
        <v>3.7865479513109825</v>
      </c>
      <c r="O1010" s="106"/>
    </row>
    <row r="1011" spans="1:15" x14ac:dyDescent="0.25">
      <c r="A1011" s="144"/>
      <c r="B1011" s="64" t="s">
        <v>648</v>
      </c>
      <c r="C1011" s="1">
        <f>32*8</f>
        <v>256</v>
      </c>
      <c r="D1011" s="62">
        <f t="shared" si="690"/>
        <v>0</v>
      </c>
      <c r="E1011" s="1">
        <v>0</v>
      </c>
      <c r="F1011" s="2">
        <f t="shared" si="691"/>
        <v>0</v>
      </c>
      <c r="G1011" s="1">
        <v>0</v>
      </c>
      <c r="H1011" s="2">
        <f t="shared" si="692"/>
        <v>0.390625</v>
      </c>
      <c r="I1011" s="1">
        <v>1</v>
      </c>
      <c r="J1011" s="2">
        <f t="shared" si="693"/>
        <v>0.1171875</v>
      </c>
      <c r="K1011" s="1">
        <f t="shared" si="694"/>
        <v>1</v>
      </c>
      <c r="L1011" s="3">
        <f t="shared" si="695"/>
        <v>0.390625</v>
      </c>
      <c r="M1011" s="9">
        <f t="shared" si="696"/>
        <v>3906.25</v>
      </c>
      <c r="N1011" s="25">
        <f t="shared" si="697"/>
        <v>4.1600674686174592</v>
      </c>
      <c r="O1011" s="106"/>
    </row>
    <row r="1012" spans="1:15" x14ac:dyDescent="0.25">
      <c r="A1012" s="144"/>
      <c r="B1012" s="64" t="s">
        <v>154</v>
      </c>
      <c r="C1012" s="1">
        <f>116*8</f>
        <v>928</v>
      </c>
      <c r="D1012" s="62">
        <f t="shared" si="690"/>
        <v>0</v>
      </c>
      <c r="E1012" s="1">
        <v>0</v>
      </c>
      <c r="F1012" s="2">
        <f t="shared" si="691"/>
        <v>0</v>
      </c>
      <c r="G1012" s="1">
        <v>0</v>
      </c>
      <c r="H1012" s="2">
        <f t="shared" si="692"/>
        <v>0.21551724137931033</v>
      </c>
      <c r="I1012" s="1">
        <v>2</v>
      </c>
      <c r="J1012" s="2">
        <f t="shared" si="693"/>
        <v>6.4655172413793094E-2</v>
      </c>
      <c r="K1012" s="1">
        <f t="shared" si="694"/>
        <v>2</v>
      </c>
      <c r="L1012" s="3">
        <f t="shared" si="695"/>
        <v>0.21551724137931033</v>
      </c>
      <c r="M1012" s="9">
        <f t="shared" si="696"/>
        <v>2155.1724137931033</v>
      </c>
      <c r="N1012" s="25">
        <f t="shared" si="697"/>
        <v>4.3545087208934383</v>
      </c>
      <c r="O1012" s="106"/>
    </row>
    <row r="1013" spans="1:15" x14ac:dyDescent="0.25">
      <c r="A1013" s="144"/>
      <c r="B1013" s="64" t="s">
        <v>661</v>
      </c>
      <c r="C1013" s="1">
        <f>146*8</f>
        <v>1168</v>
      </c>
      <c r="D1013" s="62">
        <f t="shared" si="690"/>
        <v>0</v>
      </c>
      <c r="E1013" s="1">
        <v>0</v>
      </c>
      <c r="F1013" s="2">
        <f t="shared" si="691"/>
        <v>0</v>
      </c>
      <c r="G1013" s="1">
        <v>0</v>
      </c>
      <c r="H1013" s="2">
        <f t="shared" si="692"/>
        <v>0.17123287671232876</v>
      </c>
      <c r="I1013" s="1">
        <v>2</v>
      </c>
      <c r="J1013" s="2">
        <f t="shared" si="693"/>
        <v>5.1369863013698627E-2</v>
      </c>
      <c r="K1013" s="1">
        <f t="shared" si="694"/>
        <v>2</v>
      </c>
      <c r="L1013" s="3">
        <f t="shared" si="695"/>
        <v>0.17123287671232876</v>
      </c>
      <c r="M1013" s="9">
        <f t="shared" si="696"/>
        <v>1712.3287671232877</v>
      </c>
      <c r="N1013" s="25">
        <f t="shared" si="697"/>
        <v>4.4268029794960029</v>
      </c>
      <c r="O1013" s="106"/>
    </row>
    <row r="1014" spans="1:15" x14ac:dyDescent="0.25">
      <c r="A1014" s="144"/>
      <c r="B1014" s="64" t="s">
        <v>652</v>
      </c>
      <c r="C1014" s="1">
        <f>60*8</f>
        <v>480</v>
      </c>
      <c r="D1014" s="62">
        <f>E1014/C1014*100</f>
        <v>0</v>
      </c>
      <c r="E1014" s="1">
        <v>0</v>
      </c>
      <c r="F1014" s="2">
        <f>+G1014/C1014*100</f>
        <v>0</v>
      </c>
      <c r="G1014" s="1">
        <v>0</v>
      </c>
      <c r="H1014" s="2">
        <f>+I1014/C1014*100</f>
        <v>0.20833333333333334</v>
      </c>
      <c r="I1014" s="1">
        <v>1</v>
      </c>
      <c r="J1014" s="2">
        <f>(1*D1014)+(0.65*F1014)+(0.3*H1014)</f>
        <v>6.25E-2</v>
      </c>
      <c r="K1014" s="1">
        <f>+E1014+G1014+I1014</f>
        <v>1</v>
      </c>
      <c r="L1014" s="3">
        <f>K1014/C1014*100</f>
        <v>0.20833333333333334</v>
      </c>
      <c r="M1014" s="9">
        <f>L1014*10000</f>
        <v>2083.3333333333335</v>
      </c>
      <c r="N1014" s="25">
        <f>(NORMSINV(1-M1014/1000000))+1.5</f>
        <v>4.3652602385321337</v>
      </c>
      <c r="O1014" s="106"/>
    </row>
    <row r="1015" spans="1:15" x14ac:dyDescent="0.25">
      <c r="A1015" s="144"/>
      <c r="B1015" s="64" t="s">
        <v>662</v>
      </c>
      <c r="C1015" s="1">
        <f>56*8</f>
        <v>448</v>
      </c>
      <c r="D1015" s="62">
        <f t="shared" si="690"/>
        <v>0</v>
      </c>
      <c r="E1015" s="1">
        <v>0</v>
      </c>
      <c r="F1015" s="2">
        <f t="shared" si="691"/>
        <v>0</v>
      </c>
      <c r="G1015" s="1">
        <v>0</v>
      </c>
      <c r="H1015" s="2">
        <f t="shared" si="692"/>
        <v>0.2232142857142857</v>
      </c>
      <c r="I1015" s="1">
        <v>1</v>
      </c>
      <c r="J1015" s="2">
        <f t="shared" si="693"/>
        <v>6.6964285714285712E-2</v>
      </c>
      <c r="K1015" s="1">
        <f t="shared" si="694"/>
        <v>1</v>
      </c>
      <c r="L1015" s="3">
        <f t="shared" si="695"/>
        <v>0.2232142857142857</v>
      </c>
      <c r="M1015" s="9">
        <f t="shared" si="696"/>
        <v>2232.1428571428569</v>
      </c>
      <c r="N1015" s="25">
        <f t="shared" si="697"/>
        <v>4.3433440043264477</v>
      </c>
      <c r="O1015" s="106"/>
    </row>
    <row r="1016" spans="1:15" ht="15.75" thickBot="1" x14ac:dyDescent="0.3">
      <c r="A1016" s="145"/>
      <c r="B1016" s="65" t="s">
        <v>18</v>
      </c>
      <c r="C1016" s="10">
        <f>SUM(C1010:C1015)</f>
        <v>3640</v>
      </c>
      <c r="D1016" s="11">
        <f t="shared" si="690"/>
        <v>0</v>
      </c>
      <c r="E1016" s="10">
        <f>SUM(E1010:E1015)</f>
        <v>0</v>
      </c>
      <c r="F1016" s="11">
        <f t="shared" si="691"/>
        <v>0</v>
      </c>
      <c r="G1016" s="10">
        <f>SUM(G1010:G1015)</f>
        <v>0</v>
      </c>
      <c r="H1016" s="73">
        <f t="shared" si="692"/>
        <v>0.30219780219780223</v>
      </c>
      <c r="I1016" s="10">
        <f>SUM(I1010:I1015)</f>
        <v>11</v>
      </c>
      <c r="J1016" s="11">
        <f t="shared" si="693"/>
        <v>9.065934065934067E-2</v>
      </c>
      <c r="K1016" s="10">
        <f>SUM(K1010:K1015)</f>
        <v>11</v>
      </c>
      <c r="L1016" s="12">
        <f t="shared" si="695"/>
        <v>0.30219780219780223</v>
      </c>
      <c r="M1016" s="15">
        <f t="shared" si="696"/>
        <v>3021.9780219780223</v>
      </c>
      <c r="N1016" s="13">
        <f t="shared" si="697"/>
        <v>4.2453870944828385</v>
      </c>
      <c r="O1016" s="14"/>
    </row>
    <row r="1017" spans="1:15" x14ac:dyDescent="0.25">
      <c r="A1017" s="144" t="s">
        <v>663</v>
      </c>
      <c r="B1017" s="64" t="s">
        <v>659</v>
      </c>
      <c r="C1017" s="1" t="s">
        <v>666</v>
      </c>
      <c r="D1017" s="62" t="e">
        <f t="shared" ref="D1017:D1023" si="698">E1017/C1017*100</f>
        <v>#VALUE!</v>
      </c>
      <c r="E1017" s="1">
        <v>0</v>
      </c>
      <c r="F1017" s="2" t="e">
        <f t="shared" ref="F1017:F1023" si="699">+G1017/C1017*100</f>
        <v>#VALUE!</v>
      </c>
      <c r="G1017" s="1">
        <v>0</v>
      </c>
      <c r="H1017" s="2" t="e">
        <f t="shared" ref="H1017:H1023" si="700">+I1017/C1017*100</f>
        <v>#VALUE!</v>
      </c>
      <c r="I1017" s="1"/>
      <c r="J1017" s="2" t="e">
        <f t="shared" ref="J1017:J1023" si="701">(1*D1017)+(0.65*F1017)+(0.3*H1017)</f>
        <v>#VALUE!</v>
      </c>
      <c r="K1017" s="1">
        <f t="shared" ref="K1017:K1022" si="702">+E1017+G1017+I1017</f>
        <v>0</v>
      </c>
      <c r="L1017" s="3" t="e">
        <f t="shared" ref="L1017:L1023" si="703">K1017/C1017*100</f>
        <v>#VALUE!</v>
      </c>
      <c r="M1017" s="9" t="e">
        <f t="shared" ref="M1017:M1023" si="704">L1017*10000</f>
        <v>#VALUE!</v>
      </c>
      <c r="N1017" s="25" t="e">
        <f t="shared" ref="N1017:N1023" si="705">(NORMSINV(1-M1017/1000000))+1.5</f>
        <v>#VALUE!</v>
      </c>
      <c r="O1017" s="106"/>
    </row>
    <row r="1018" spans="1:15" x14ac:dyDescent="0.25">
      <c r="A1018" s="144"/>
      <c r="B1018" s="64" t="s">
        <v>648</v>
      </c>
      <c r="C1018" s="1"/>
      <c r="D1018" s="62" t="e">
        <f t="shared" si="698"/>
        <v>#DIV/0!</v>
      </c>
      <c r="E1018" s="1">
        <v>0</v>
      </c>
      <c r="F1018" s="2" t="e">
        <f t="shared" si="699"/>
        <v>#DIV/0!</v>
      </c>
      <c r="G1018" s="1">
        <v>0</v>
      </c>
      <c r="H1018" s="2" t="e">
        <f t="shared" si="700"/>
        <v>#DIV/0!</v>
      </c>
      <c r="I1018" s="1"/>
      <c r="J1018" s="2" t="e">
        <f t="shared" si="701"/>
        <v>#DIV/0!</v>
      </c>
      <c r="K1018" s="1">
        <f t="shared" si="702"/>
        <v>0</v>
      </c>
      <c r="L1018" s="3" t="e">
        <f t="shared" si="703"/>
        <v>#DIV/0!</v>
      </c>
      <c r="M1018" s="9" t="e">
        <f t="shared" si="704"/>
        <v>#DIV/0!</v>
      </c>
      <c r="N1018" s="25" t="e">
        <f t="shared" si="705"/>
        <v>#DIV/0!</v>
      </c>
      <c r="O1018" s="106"/>
    </row>
    <row r="1019" spans="1:15" x14ac:dyDescent="0.25">
      <c r="A1019" s="144"/>
      <c r="B1019" s="64" t="s">
        <v>154</v>
      </c>
      <c r="C1019" s="1"/>
      <c r="D1019" s="62" t="e">
        <f t="shared" si="698"/>
        <v>#DIV/0!</v>
      </c>
      <c r="E1019" s="1">
        <v>0</v>
      </c>
      <c r="F1019" s="2" t="e">
        <f t="shared" si="699"/>
        <v>#DIV/0!</v>
      </c>
      <c r="G1019" s="1">
        <v>0</v>
      </c>
      <c r="H1019" s="2" t="e">
        <f t="shared" si="700"/>
        <v>#DIV/0!</v>
      </c>
      <c r="I1019" s="1"/>
      <c r="J1019" s="2" t="e">
        <f t="shared" si="701"/>
        <v>#DIV/0!</v>
      </c>
      <c r="K1019" s="1">
        <f t="shared" si="702"/>
        <v>0</v>
      </c>
      <c r="L1019" s="3" t="e">
        <f t="shared" si="703"/>
        <v>#DIV/0!</v>
      </c>
      <c r="M1019" s="9" t="e">
        <f t="shared" si="704"/>
        <v>#DIV/0!</v>
      </c>
      <c r="N1019" s="25" t="e">
        <f t="shared" si="705"/>
        <v>#DIV/0!</v>
      </c>
      <c r="O1019" s="106"/>
    </row>
    <row r="1020" spans="1:15" x14ac:dyDescent="0.25">
      <c r="A1020" s="144"/>
      <c r="B1020" s="64" t="s">
        <v>661</v>
      </c>
      <c r="C1020" s="1"/>
      <c r="D1020" s="62" t="e">
        <f t="shared" si="698"/>
        <v>#DIV/0!</v>
      </c>
      <c r="E1020" s="1">
        <v>0</v>
      </c>
      <c r="F1020" s="2" t="e">
        <f t="shared" si="699"/>
        <v>#DIV/0!</v>
      </c>
      <c r="G1020" s="1">
        <v>0</v>
      </c>
      <c r="H1020" s="2" t="e">
        <f t="shared" si="700"/>
        <v>#DIV/0!</v>
      </c>
      <c r="I1020" s="1"/>
      <c r="J1020" s="2" t="e">
        <f t="shared" si="701"/>
        <v>#DIV/0!</v>
      </c>
      <c r="K1020" s="1">
        <f t="shared" si="702"/>
        <v>0</v>
      </c>
      <c r="L1020" s="3" t="e">
        <f t="shared" si="703"/>
        <v>#DIV/0!</v>
      </c>
      <c r="M1020" s="9" t="e">
        <f t="shared" si="704"/>
        <v>#DIV/0!</v>
      </c>
      <c r="N1020" s="25" t="e">
        <f t="shared" si="705"/>
        <v>#DIV/0!</v>
      </c>
      <c r="O1020" s="106"/>
    </row>
    <row r="1021" spans="1:15" x14ac:dyDescent="0.25">
      <c r="A1021" s="144"/>
      <c r="B1021" s="64" t="s">
        <v>652</v>
      </c>
      <c r="C1021" s="1"/>
      <c r="D1021" s="62" t="e">
        <f t="shared" si="698"/>
        <v>#DIV/0!</v>
      </c>
      <c r="E1021" s="1">
        <v>0</v>
      </c>
      <c r="F1021" s="2" t="e">
        <f t="shared" si="699"/>
        <v>#DIV/0!</v>
      </c>
      <c r="G1021" s="1">
        <v>0</v>
      </c>
      <c r="H1021" s="2" t="e">
        <f t="shared" si="700"/>
        <v>#DIV/0!</v>
      </c>
      <c r="I1021" s="1"/>
      <c r="J1021" s="2" t="e">
        <f t="shared" si="701"/>
        <v>#DIV/0!</v>
      </c>
      <c r="K1021" s="1">
        <f t="shared" si="702"/>
        <v>0</v>
      </c>
      <c r="L1021" s="3" t="e">
        <f t="shared" si="703"/>
        <v>#DIV/0!</v>
      </c>
      <c r="M1021" s="9" t="e">
        <f t="shared" si="704"/>
        <v>#DIV/0!</v>
      </c>
      <c r="N1021" s="25" t="e">
        <f t="shared" si="705"/>
        <v>#DIV/0!</v>
      </c>
      <c r="O1021" s="106"/>
    </row>
    <row r="1022" spans="1:15" x14ac:dyDescent="0.25">
      <c r="A1022" s="144"/>
      <c r="B1022" s="64" t="s">
        <v>662</v>
      </c>
      <c r="C1022" s="1"/>
      <c r="D1022" s="62" t="e">
        <f t="shared" si="698"/>
        <v>#DIV/0!</v>
      </c>
      <c r="E1022" s="1">
        <v>0</v>
      </c>
      <c r="F1022" s="2" t="e">
        <f t="shared" si="699"/>
        <v>#DIV/0!</v>
      </c>
      <c r="G1022" s="1">
        <v>0</v>
      </c>
      <c r="H1022" s="2" t="e">
        <f t="shared" si="700"/>
        <v>#DIV/0!</v>
      </c>
      <c r="I1022" s="1"/>
      <c r="J1022" s="2" t="e">
        <f t="shared" si="701"/>
        <v>#DIV/0!</v>
      </c>
      <c r="K1022" s="1">
        <f t="shared" si="702"/>
        <v>0</v>
      </c>
      <c r="L1022" s="3" t="e">
        <f t="shared" si="703"/>
        <v>#DIV/0!</v>
      </c>
      <c r="M1022" s="9" t="e">
        <f t="shared" si="704"/>
        <v>#DIV/0!</v>
      </c>
      <c r="N1022" s="25" t="e">
        <f t="shared" si="705"/>
        <v>#DIV/0!</v>
      </c>
      <c r="O1022" s="106"/>
    </row>
    <row r="1023" spans="1:15" ht="15.75" thickBot="1" x14ac:dyDescent="0.3">
      <c r="A1023" s="145"/>
      <c r="B1023" s="65" t="s">
        <v>18</v>
      </c>
      <c r="C1023" s="10">
        <f>SUM(C1017:C1022)</f>
        <v>0</v>
      </c>
      <c r="D1023" s="11" t="e">
        <f t="shared" si="698"/>
        <v>#DIV/0!</v>
      </c>
      <c r="E1023" s="10">
        <f>SUM(E1017:E1022)</f>
        <v>0</v>
      </c>
      <c r="F1023" s="11" t="e">
        <f t="shared" si="699"/>
        <v>#DIV/0!</v>
      </c>
      <c r="G1023" s="10">
        <f>SUM(G1017:G1022)</f>
        <v>0</v>
      </c>
      <c r="H1023" s="73" t="e">
        <f t="shared" si="700"/>
        <v>#DIV/0!</v>
      </c>
      <c r="I1023" s="10">
        <f>SUM(I1017:I1022)</f>
        <v>0</v>
      </c>
      <c r="J1023" s="11" t="e">
        <f t="shared" si="701"/>
        <v>#DIV/0!</v>
      </c>
      <c r="K1023" s="10">
        <f>SUM(K1017:K1022)</f>
        <v>0</v>
      </c>
      <c r="L1023" s="12" t="e">
        <f t="shared" si="703"/>
        <v>#DIV/0!</v>
      </c>
      <c r="M1023" s="15" t="e">
        <f t="shared" si="704"/>
        <v>#DIV/0!</v>
      </c>
      <c r="N1023" s="13" t="e">
        <f t="shared" si="705"/>
        <v>#DIV/0!</v>
      </c>
      <c r="O1023" s="14"/>
    </row>
    <row r="1024" spans="1:15" x14ac:dyDescent="0.25">
      <c r="A1024" s="144" t="s">
        <v>664</v>
      </c>
      <c r="B1024" s="64" t="s">
        <v>659</v>
      </c>
      <c r="C1024" s="1">
        <f>80*8</f>
        <v>640</v>
      </c>
      <c r="D1024" s="62">
        <f t="shared" ref="D1024:D1031" si="706">E1024/C1024*100</f>
        <v>0</v>
      </c>
      <c r="E1024" s="1">
        <v>0</v>
      </c>
      <c r="F1024" s="2">
        <f t="shared" ref="F1024:F1031" si="707">+G1024/C1024*100</f>
        <v>0</v>
      </c>
      <c r="G1024" s="1">
        <v>0</v>
      </c>
      <c r="H1024" s="2">
        <f t="shared" ref="H1024:H1031" si="708">+I1024/C1024*100</f>
        <v>0.78125</v>
      </c>
      <c r="I1024" s="1">
        <v>5</v>
      </c>
      <c r="J1024" s="2">
        <f t="shared" ref="J1024:J1031" si="709">(1*D1024)+(0.65*F1024)+(0.3*H1024)</f>
        <v>0.234375</v>
      </c>
      <c r="K1024" s="1">
        <f t="shared" ref="K1024:K1030" si="710">+E1024+G1024+I1024</f>
        <v>5</v>
      </c>
      <c r="L1024" s="3">
        <f t="shared" ref="L1024:L1031" si="711">K1024/C1024*100</f>
        <v>0.78125</v>
      </c>
      <c r="M1024" s="9">
        <f t="shared" ref="M1024:M1031" si="712">L1024*10000</f>
        <v>7812.5</v>
      </c>
      <c r="N1024" s="25">
        <f t="shared" ref="N1024:N1031" si="713">(NORMSINV(1-M1024/1000000))+1.5</f>
        <v>3.9175590162365048</v>
      </c>
      <c r="O1024" s="106"/>
    </row>
    <row r="1025" spans="1:15" x14ac:dyDescent="0.25">
      <c r="A1025" s="144"/>
      <c r="B1025" s="64" t="s">
        <v>648</v>
      </c>
      <c r="C1025" s="1">
        <f>22*8</f>
        <v>176</v>
      </c>
      <c r="D1025" s="62">
        <f t="shared" si="706"/>
        <v>0</v>
      </c>
      <c r="E1025" s="1">
        <v>0</v>
      </c>
      <c r="F1025" s="2">
        <f t="shared" si="707"/>
        <v>0</v>
      </c>
      <c r="G1025" s="1">
        <v>0</v>
      </c>
      <c r="H1025" s="2">
        <f t="shared" si="708"/>
        <v>0.56818181818181823</v>
      </c>
      <c r="I1025" s="1">
        <v>1</v>
      </c>
      <c r="J1025" s="2">
        <f t="shared" si="709"/>
        <v>0.17045454545454547</v>
      </c>
      <c r="K1025" s="1">
        <f t="shared" si="710"/>
        <v>1</v>
      </c>
      <c r="L1025" s="3">
        <f t="shared" si="711"/>
        <v>0.56818181818181823</v>
      </c>
      <c r="M1025" s="9">
        <f t="shared" si="712"/>
        <v>5681.818181818182</v>
      </c>
      <c r="N1025" s="25">
        <f t="shared" si="713"/>
        <v>4.031313090899447</v>
      </c>
      <c r="O1025" s="106"/>
    </row>
    <row r="1026" spans="1:15" x14ac:dyDescent="0.25">
      <c r="A1026" s="144"/>
      <c r="B1026" s="64" t="s">
        <v>154</v>
      </c>
      <c r="C1026" s="1">
        <f>62*8</f>
        <v>496</v>
      </c>
      <c r="D1026" s="62">
        <f t="shared" si="706"/>
        <v>0</v>
      </c>
      <c r="E1026" s="1">
        <v>0</v>
      </c>
      <c r="F1026" s="2">
        <f t="shared" si="707"/>
        <v>0</v>
      </c>
      <c r="G1026" s="1">
        <v>0</v>
      </c>
      <c r="H1026" s="2">
        <f t="shared" si="708"/>
        <v>0.60483870967741937</v>
      </c>
      <c r="I1026" s="1">
        <v>3</v>
      </c>
      <c r="J1026" s="2">
        <f t="shared" si="709"/>
        <v>0.18145161290322581</v>
      </c>
      <c r="K1026" s="1">
        <f t="shared" si="710"/>
        <v>3</v>
      </c>
      <c r="L1026" s="3">
        <f t="shared" si="711"/>
        <v>0.60483870967741937</v>
      </c>
      <c r="M1026" s="9">
        <f t="shared" si="712"/>
        <v>6048.3870967741941</v>
      </c>
      <c r="N1026" s="25">
        <f>(NORMSINV(1-M1026/1000000))+1.5</f>
        <v>4.0093086291652069</v>
      </c>
      <c r="O1026" s="106"/>
    </row>
    <row r="1027" spans="1:15" x14ac:dyDescent="0.25">
      <c r="A1027" s="144"/>
      <c r="B1027" s="64" t="s">
        <v>661</v>
      </c>
      <c r="C1027" s="1">
        <f>159*8</f>
        <v>1272</v>
      </c>
      <c r="D1027" s="62">
        <f t="shared" si="706"/>
        <v>0</v>
      </c>
      <c r="E1027" s="1">
        <v>0</v>
      </c>
      <c r="F1027" s="2">
        <f t="shared" si="707"/>
        <v>0</v>
      </c>
      <c r="G1027" s="1">
        <v>0</v>
      </c>
      <c r="H1027" s="2">
        <f t="shared" si="708"/>
        <v>0.78616352201257866</v>
      </c>
      <c r="I1027" s="1">
        <v>10</v>
      </c>
      <c r="J1027" s="2">
        <f t="shared" si="709"/>
        <v>0.23584905660377359</v>
      </c>
      <c r="K1027" s="1">
        <f t="shared" si="710"/>
        <v>10</v>
      </c>
      <c r="L1027" s="3">
        <f t="shared" si="711"/>
        <v>0.78616352201257866</v>
      </c>
      <c r="M1027" s="9">
        <f t="shared" si="712"/>
        <v>7861.6352201257869</v>
      </c>
      <c r="N1027" s="25">
        <f t="shared" si="713"/>
        <v>3.9152764607584589</v>
      </c>
      <c r="O1027" s="106"/>
    </row>
    <row r="1028" spans="1:15" x14ac:dyDescent="0.25">
      <c r="A1028" s="144"/>
      <c r="B1028" s="64" t="s">
        <v>667</v>
      </c>
      <c r="C1028" s="1">
        <f>48*8</f>
        <v>384</v>
      </c>
      <c r="D1028" s="62">
        <f t="shared" si="706"/>
        <v>0</v>
      </c>
      <c r="E1028" s="1">
        <v>0</v>
      </c>
      <c r="F1028" s="2">
        <f t="shared" si="707"/>
        <v>0</v>
      </c>
      <c r="G1028" s="1">
        <v>0</v>
      </c>
      <c r="H1028" s="2">
        <f t="shared" si="708"/>
        <v>0.52083333333333326</v>
      </c>
      <c r="I1028" s="1">
        <v>2</v>
      </c>
      <c r="J1028" s="2">
        <f t="shared" si="709"/>
        <v>0.15624999999999997</v>
      </c>
      <c r="K1028" s="1">
        <f t="shared" si="710"/>
        <v>2</v>
      </c>
      <c r="L1028" s="3">
        <f t="shared" si="711"/>
        <v>0.52083333333333326</v>
      </c>
      <c r="M1028" s="9">
        <f t="shared" si="712"/>
        <v>5208.333333333333</v>
      </c>
      <c r="N1028" s="25">
        <f t="shared" si="713"/>
        <v>4.0616819349340219</v>
      </c>
      <c r="O1028" s="106"/>
    </row>
    <row r="1029" spans="1:15" x14ac:dyDescent="0.25">
      <c r="A1029" s="144"/>
      <c r="B1029" s="64" t="s">
        <v>668</v>
      </c>
      <c r="C1029" s="1">
        <f>32*8</f>
        <v>256</v>
      </c>
      <c r="D1029" s="62">
        <f>E1029/C1029*100</f>
        <v>0</v>
      </c>
      <c r="E1029" s="1">
        <v>0</v>
      </c>
      <c r="F1029" s="2">
        <f>+G1029/C1029*100</f>
        <v>0</v>
      </c>
      <c r="G1029" s="1">
        <v>0</v>
      </c>
      <c r="H1029" s="2">
        <f>+I1029/C1029*100</f>
        <v>0.390625</v>
      </c>
      <c r="I1029" s="1">
        <v>1</v>
      </c>
      <c r="J1029" s="2">
        <f>(1*D1029)+(0.65*F1029)+(0.3*H1029)</f>
        <v>0.1171875</v>
      </c>
      <c r="K1029" s="1">
        <f>+E1029+G1029+I1029</f>
        <v>1</v>
      </c>
      <c r="L1029" s="3">
        <f>K1029/C1029*100</f>
        <v>0.390625</v>
      </c>
      <c r="M1029" s="9">
        <f>L1029*10000</f>
        <v>3906.25</v>
      </c>
      <c r="N1029" s="25">
        <f>(NORMSINV(1-M1029/1000000))+1.5</f>
        <v>4.1600674686174592</v>
      </c>
      <c r="O1029" s="106"/>
    </row>
    <row r="1030" spans="1:15" x14ac:dyDescent="0.25">
      <c r="A1030" s="144"/>
      <c r="B1030" s="64" t="s">
        <v>669</v>
      </c>
      <c r="C1030" s="1">
        <f>32*8</f>
        <v>256</v>
      </c>
      <c r="D1030" s="62">
        <f t="shared" si="706"/>
        <v>0</v>
      </c>
      <c r="E1030" s="1">
        <v>0</v>
      </c>
      <c r="F1030" s="2">
        <f t="shared" si="707"/>
        <v>0</v>
      </c>
      <c r="G1030" s="1">
        <v>0</v>
      </c>
      <c r="H1030" s="2">
        <f t="shared" si="708"/>
        <v>0.78125</v>
      </c>
      <c r="I1030" s="1">
        <v>2</v>
      </c>
      <c r="J1030" s="2">
        <f t="shared" si="709"/>
        <v>0.234375</v>
      </c>
      <c r="K1030" s="1">
        <f t="shared" si="710"/>
        <v>2</v>
      </c>
      <c r="L1030" s="3">
        <f t="shared" si="711"/>
        <v>0.78125</v>
      </c>
      <c r="M1030" s="9">
        <f t="shared" si="712"/>
        <v>7812.5</v>
      </c>
      <c r="N1030" s="25">
        <f t="shared" si="713"/>
        <v>3.9175590162365048</v>
      </c>
      <c r="O1030" s="106"/>
    </row>
    <row r="1031" spans="1:15" ht="15.75" thickBot="1" x14ac:dyDescent="0.3">
      <c r="A1031" s="145"/>
      <c r="B1031" s="65" t="s">
        <v>18</v>
      </c>
      <c r="C1031" s="10">
        <f>SUM(C1024:C1030)</f>
        <v>3480</v>
      </c>
      <c r="D1031" s="11">
        <f t="shared" si="706"/>
        <v>0</v>
      </c>
      <c r="E1031" s="10">
        <f>SUM(E1024:E1030)</f>
        <v>0</v>
      </c>
      <c r="F1031" s="11">
        <f t="shared" si="707"/>
        <v>0</v>
      </c>
      <c r="G1031" s="10">
        <f>SUM(G1024:G1030)</f>
        <v>0</v>
      </c>
      <c r="H1031" s="73">
        <f t="shared" si="708"/>
        <v>0.68965517241379315</v>
      </c>
      <c r="I1031" s="10">
        <f>SUM(I1024:I1030)</f>
        <v>24</v>
      </c>
      <c r="J1031" s="11">
        <f t="shared" si="709"/>
        <v>0.20689655172413793</v>
      </c>
      <c r="K1031" s="10">
        <f>SUM(K1024:K1030)</f>
        <v>24</v>
      </c>
      <c r="L1031" s="12">
        <f t="shared" si="711"/>
        <v>0.68965517241379315</v>
      </c>
      <c r="M1031" s="15">
        <f t="shared" si="712"/>
        <v>6896.5517241379312</v>
      </c>
      <c r="N1031" s="13">
        <f t="shared" si="713"/>
        <v>3.9626069362500895</v>
      </c>
      <c r="O1031" s="14"/>
    </row>
    <row r="1032" spans="1:15" x14ac:dyDescent="0.25">
      <c r="A1032" s="144" t="s">
        <v>665</v>
      </c>
      <c r="B1032" s="64" t="s">
        <v>659</v>
      </c>
      <c r="C1032" s="1">
        <f>19*8</f>
        <v>152</v>
      </c>
      <c r="D1032" s="62">
        <f t="shared" ref="D1032:D1040" si="714">E1032/C1032*100</f>
        <v>0</v>
      </c>
      <c r="E1032" s="1">
        <v>0</v>
      </c>
      <c r="F1032" s="2">
        <f t="shared" ref="F1032:F1040" si="715">+G1032/C1032*100</f>
        <v>0</v>
      </c>
      <c r="G1032" s="1">
        <v>0</v>
      </c>
      <c r="H1032" s="2">
        <f t="shared" ref="H1032:H1040" si="716">+I1032/C1032*100</f>
        <v>0</v>
      </c>
      <c r="I1032" s="1">
        <v>0</v>
      </c>
      <c r="J1032" s="2">
        <f t="shared" ref="J1032:J1040" si="717">(1*D1032)+(0.65*F1032)+(0.3*H1032)</f>
        <v>0</v>
      </c>
      <c r="K1032" s="1">
        <f>+E1032+G1032+I1032</f>
        <v>0</v>
      </c>
      <c r="L1032" s="3">
        <f t="shared" ref="L1032:L1040" si="718">K1032/C1032*100</f>
        <v>0</v>
      </c>
      <c r="M1032" s="9">
        <f t="shared" ref="M1032:M1040" si="719">L1032*10000</f>
        <v>0</v>
      </c>
      <c r="N1032" s="25" t="e">
        <f t="shared" ref="N1032:N1040" si="720">(NORMSINV(1-M1032/1000000))+1.5</f>
        <v>#NUM!</v>
      </c>
      <c r="O1032" s="106"/>
    </row>
    <row r="1033" spans="1:15" x14ac:dyDescent="0.25">
      <c r="A1033" s="144"/>
      <c r="B1033" s="64" t="s">
        <v>648</v>
      </c>
      <c r="C1033" s="1">
        <f>40*8</f>
        <v>320</v>
      </c>
      <c r="D1033" s="62">
        <f t="shared" si="714"/>
        <v>0</v>
      </c>
      <c r="E1033" s="1">
        <v>0</v>
      </c>
      <c r="F1033" s="2">
        <f t="shared" si="715"/>
        <v>0</v>
      </c>
      <c r="G1033" s="1">
        <v>0</v>
      </c>
      <c r="H1033" s="2">
        <f t="shared" si="716"/>
        <v>0.3125</v>
      </c>
      <c r="I1033" s="1">
        <v>1</v>
      </c>
      <c r="J1033" s="2">
        <f t="shared" si="717"/>
        <v>9.375E-2</v>
      </c>
      <c r="K1033" s="1">
        <f t="shared" ref="K1033:K1039" si="721">+E1033+G1033+I1033</f>
        <v>1</v>
      </c>
      <c r="L1033" s="3">
        <f t="shared" si="718"/>
        <v>0.3125</v>
      </c>
      <c r="M1033" s="9">
        <f t="shared" si="719"/>
        <v>3125</v>
      </c>
      <c r="N1033" s="25">
        <f t="shared" si="720"/>
        <v>4.2343687865331763</v>
      </c>
      <c r="O1033" s="106"/>
    </row>
    <row r="1034" spans="1:15" x14ac:dyDescent="0.25">
      <c r="A1034" s="144"/>
      <c r="B1034" s="64" t="s">
        <v>667</v>
      </c>
      <c r="C1034" s="1">
        <f>30*8</f>
        <v>240</v>
      </c>
      <c r="D1034" s="62">
        <f>E1034/C1034*100</f>
        <v>0</v>
      </c>
      <c r="E1034" s="1">
        <v>0</v>
      </c>
      <c r="F1034" s="2">
        <f>+G1034/C1034*100</f>
        <v>0</v>
      </c>
      <c r="G1034" s="1">
        <v>0</v>
      </c>
      <c r="H1034" s="2">
        <f>+I1034/C1034*100</f>
        <v>0.41666666666666669</v>
      </c>
      <c r="I1034" s="1">
        <v>1</v>
      </c>
      <c r="J1034" s="2">
        <f>(1*D1034)+(0.65*F1034)+(0.3*H1034)</f>
        <v>0.125</v>
      </c>
      <c r="K1034" s="1">
        <f>+E1034+G1034+I1034</f>
        <v>1</v>
      </c>
      <c r="L1034" s="3">
        <f>K1034/C1034*100</f>
        <v>0.41666666666666669</v>
      </c>
      <c r="M1034" s="9">
        <f>L1034*10000</f>
        <v>4166.666666666667</v>
      </c>
      <c r="N1034" s="25">
        <f>(NORMSINV(1-M1034/1000000))+1.5</f>
        <v>4.1382572734767509</v>
      </c>
      <c r="O1034" s="106"/>
    </row>
    <row r="1035" spans="1:15" x14ac:dyDescent="0.25">
      <c r="A1035" s="144"/>
      <c r="B1035" s="64" t="s">
        <v>154</v>
      </c>
      <c r="C1035" s="1">
        <f>8*8</f>
        <v>64</v>
      </c>
      <c r="D1035" s="62">
        <f t="shared" si="714"/>
        <v>0</v>
      </c>
      <c r="E1035" s="1">
        <v>0</v>
      </c>
      <c r="F1035" s="2">
        <f t="shared" si="715"/>
        <v>0</v>
      </c>
      <c r="G1035" s="1">
        <v>0</v>
      </c>
      <c r="H1035" s="2">
        <f t="shared" si="716"/>
        <v>0</v>
      </c>
      <c r="I1035" s="1">
        <v>0</v>
      </c>
      <c r="J1035" s="2">
        <f t="shared" si="717"/>
        <v>0</v>
      </c>
      <c r="K1035" s="1">
        <f t="shared" si="721"/>
        <v>0</v>
      </c>
      <c r="L1035" s="3">
        <f t="shared" si="718"/>
        <v>0</v>
      </c>
      <c r="M1035" s="9">
        <f t="shared" si="719"/>
        <v>0</v>
      </c>
      <c r="N1035" s="25" t="e">
        <f t="shared" si="720"/>
        <v>#NUM!</v>
      </c>
      <c r="O1035" s="106"/>
    </row>
    <row r="1036" spans="1:15" x14ac:dyDescent="0.25">
      <c r="A1036" s="144"/>
      <c r="B1036" s="64" t="s">
        <v>661</v>
      </c>
      <c r="C1036" s="1">
        <f>48*8</f>
        <v>384</v>
      </c>
      <c r="D1036" s="62">
        <f t="shared" si="714"/>
        <v>0</v>
      </c>
      <c r="E1036" s="1">
        <v>0</v>
      </c>
      <c r="F1036" s="2">
        <f t="shared" si="715"/>
        <v>0</v>
      </c>
      <c r="G1036" s="1">
        <v>0</v>
      </c>
      <c r="H1036" s="2">
        <f t="shared" si="716"/>
        <v>1.0416666666666665</v>
      </c>
      <c r="I1036" s="1">
        <v>4</v>
      </c>
      <c r="J1036" s="2">
        <f t="shared" si="717"/>
        <v>0.31249999999999994</v>
      </c>
      <c r="K1036" s="1">
        <f t="shared" si="721"/>
        <v>4</v>
      </c>
      <c r="L1036" s="3">
        <f t="shared" si="718"/>
        <v>1.0416666666666665</v>
      </c>
      <c r="M1036" s="9">
        <f t="shared" si="719"/>
        <v>10416.666666666666</v>
      </c>
      <c r="N1036" s="25">
        <f t="shared" si="720"/>
        <v>3.8109913382574203</v>
      </c>
      <c r="O1036" s="106"/>
    </row>
    <row r="1037" spans="1:15" x14ac:dyDescent="0.25">
      <c r="A1037" s="144"/>
      <c r="B1037" s="64" t="s">
        <v>671</v>
      </c>
      <c r="C1037" s="1">
        <f>74*8</f>
        <v>592</v>
      </c>
      <c r="D1037" s="62">
        <f t="shared" si="714"/>
        <v>0</v>
      </c>
      <c r="E1037" s="1">
        <v>0</v>
      </c>
      <c r="F1037" s="2">
        <f t="shared" si="715"/>
        <v>0</v>
      </c>
      <c r="G1037" s="1">
        <v>0</v>
      </c>
      <c r="H1037" s="2">
        <f t="shared" si="716"/>
        <v>0.84459459459459463</v>
      </c>
      <c r="I1037" s="1">
        <v>5</v>
      </c>
      <c r="J1037" s="2">
        <f t="shared" si="717"/>
        <v>0.2533783783783784</v>
      </c>
      <c r="K1037" s="1">
        <f t="shared" si="721"/>
        <v>5</v>
      </c>
      <c r="L1037" s="3">
        <f t="shared" si="718"/>
        <v>0.84459459459459463</v>
      </c>
      <c r="M1037" s="9">
        <f t="shared" si="719"/>
        <v>8445.9459459459467</v>
      </c>
      <c r="N1037" s="25">
        <f t="shared" si="720"/>
        <v>3.8890524225267851</v>
      </c>
      <c r="O1037" s="106"/>
    </row>
    <row r="1038" spans="1:15" x14ac:dyDescent="0.25">
      <c r="A1038" s="144"/>
      <c r="B1038" s="64" t="s">
        <v>672</v>
      </c>
      <c r="C1038" s="1">
        <f>96*8</f>
        <v>768</v>
      </c>
      <c r="D1038" s="62">
        <f>E1038/C1038*100</f>
        <v>0</v>
      </c>
      <c r="E1038" s="1">
        <v>0</v>
      </c>
      <c r="F1038" s="2">
        <f>+G1038/C1038*100</f>
        <v>0</v>
      </c>
      <c r="G1038" s="1">
        <v>0</v>
      </c>
      <c r="H1038" s="2">
        <f>+I1038/C1038*100</f>
        <v>0.52083333333333326</v>
      </c>
      <c r="I1038" s="1">
        <v>4</v>
      </c>
      <c r="J1038" s="2">
        <f>(1*D1038)+(0.65*F1038)+(0.3*H1038)</f>
        <v>0.15624999999999997</v>
      </c>
      <c r="K1038" s="1">
        <f>+E1038+G1038+I1038</f>
        <v>4</v>
      </c>
      <c r="L1038" s="3">
        <f>K1038/C1038*100</f>
        <v>0.52083333333333326</v>
      </c>
      <c r="M1038" s="9">
        <f>L1038*10000</f>
        <v>5208.333333333333</v>
      </c>
      <c r="N1038" s="25">
        <f>(NORMSINV(1-M1038/1000000))+1.5</f>
        <v>4.0616819349340219</v>
      </c>
      <c r="O1038" s="106"/>
    </row>
    <row r="1039" spans="1:15" x14ac:dyDescent="0.25">
      <c r="A1039" s="144"/>
      <c r="B1039" s="64" t="s">
        <v>127</v>
      </c>
      <c r="C1039" s="1">
        <f>42*8</f>
        <v>336</v>
      </c>
      <c r="D1039" s="62">
        <f t="shared" si="714"/>
        <v>0</v>
      </c>
      <c r="E1039" s="1">
        <v>0</v>
      </c>
      <c r="F1039" s="2">
        <f t="shared" si="715"/>
        <v>0</v>
      </c>
      <c r="G1039" s="1">
        <v>0</v>
      </c>
      <c r="H1039" s="2">
        <f t="shared" si="716"/>
        <v>0.89285714285714279</v>
      </c>
      <c r="I1039" s="1">
        <v>3</v>
      </c>
      <c r="J1039" s="2">
        <f t="shared" si="717"/>
        <v>0.26785714285714285</v>
      </c>
      <c r="K1039" s="1">
        <f t="shared" si="721"/>
        <v>3</v>
      </c>
      <c r="L1039" s="3">
        <f t="shared" si="718"/>
        <v>0.89285714285714279</v>
      </c>
      <c r="M1039" s="9">
        <f t="shared" si="719"/>
        <v>8928.5714285714275</v>
      </c>
      <c r="N1039" s="25">
        <f t="shared" si="720"/>
        <v>3.8685670592678738</v>
      </c>
      <c r="O1039" s="106"/>
    </row>
    <row r="1040" spans="1:15" ht="15.75" thickBot="1" x14ac:dyDescent="0.3">
      <c r="A1040" s="145"/>
      <c r="B1040" s="65" t="s">
        <v>18</v>
      </c>
      <c r="C1040" s="10">
        <f>SUM(C1032:C1039)</f>
        <v>2856</v>
      </c>
      <c r="D1040" s="11">
        <f t="shared" si="714"/>
        <v>0</v>
      </c>
      <c r="E1040" s="10">
        <f>SUM(E1032:E1039)</f>
        <v>0</v>
      </c>
      <c r="F1040" s="11">
        <f t="shared" si="715"/>
        <v>0</v>
      </c>
      <c r="G1040" s="10">
        <f>SUM(G1032:G1039)</f>
        <v>0</v>
      </c>
      <c r="H1040" s="73">
        <f t="shared" si="716"/>
        <v>0.63025210084033612</v>
      </c>
      <c r="I1040" s="10">
        <f>SUM(I1032:I1039)</f>
        <v>18</v>
      </c>
      <c r="J1040" s="11">
        <f t="shared" si="717"/>
        <v>0.18907563025210083</v>
      </c>
      <c r="K1040" s="10">
        <f>SUM(K1032:K1039)</f>
        <v>18</v>
      </c>
      <c r="L1040" s="12">
        <f t="shared" si="718"/>
        <v>0.63025210084033612</v>
      </c>
      <c r="M1040" s="15">
        <f t="shared" si="719"/>
        <v>6302.5210084033615</v>
      </c>
      <c r="N1040" s="13">
        <f t="shared" si="720"/>
        <v>3.994737276038566</v>
      </c>
      <c r="O1040" s="14"/>
    </row>
    <row r="1041" spans="1:15" x14ac:dyDescent="0.25">
      <c r="A1041" s="144" t="s">
        <v>675</v>
      </c>
      <c r="B1041" s="64" t="s">
        <v>648</v>
      </c>
      <c r="C1041" s="1">
        <f>53*8</f>
        <v>424</v>
      </c>
      <c r="D1041" s="62">
        <f t="shared" ref="D1041:D1046" si="722">E1041/C1041*100</f>
        <v>0</v>
      </c>
      <c r="E1041" s="1">
        <v>0</v>
      </c>
      <c r="F1041" s="2">
        <f t="shared" ref="F1041:F1046" si="723">+G1041/C1041*100</f>
        <v>0</v>
      </c>
      <c r="G1041" s="1">
        <v>0</v>
      </c>
      <c r="H1041" s="2">
        <f t="shared" ref="H1041:H1046" si="724">+I1041/C1041*100</f>
        <v>0.23584905660377359</v>
      </c>
      <c r="I1041" s="1">
        <v>1</v>
      </c>
      <c r="J1041" s="2">
        <f t="shared" ref="J1041:J1046" si="725">(1*D1041)+(0.65*F1041)+(0.3*H1041)</f>
        <v>7.0754716981132074E-2</v>
      </c>
      <c r="K1041" s="1">
        <f>+E1041+G1041+I1041</f>
        <v>1</v>
      </c>
      <c r="L1041" s="3">
        <f t="shared" ref="L1041:L1046" si="726">K1041/C1041*100</f>
        <v>0.23584905660377359</v>
      </c>
      <c r="M1041" s="9">
        <f t="shared" ref="M1041:M1046" si="727">L1041*10000</f>
        <v>2358.4905660377358</v>
      </c>
      <c r="N1041" s="25">
        <f t="shared" ref="N1041:N1046" si="728">(NORMSINV(1-M1041/1000000))+1.5</f>
        <v>4.3257517093658153</v>
      </c>
      <c r="O1041" s="106"/>
    </row>
    <row r="1042" spans="1:15" x14ac:dyDescent="0.25">
      <c r="A1042" s="144"/>
      <c r="B1042" s="64" t="s">
        <v>143</v>
      </c>
      <c r="C1042" s="1">
        <f>144*8</f>
        <v>1152</v>
      </c>
      <c r="D1042" s="62">
        <f t="shared" si="722"/>
        <v>0</v>
      </c>
      <c r="E1042" s="1">
        <v>0</v>
      </c>
      <c r="F1042" s="2">
        <f t="shared" si="723"/>
        <v>0</v>
      </c>
      <c r="G1042" s="1">
        <v>0</v>
      </c>
      <c r="H1042" s="2">
        <f t="shared" si="724"/>
        <v>1.1284722222222221</v>
      </c>
      <c r="I1042" s="1">
        <v>13</v>
      </c>
      <c r="J1042" s="2">
        <f t="shared" si="725"/>
        <v>0.33854166666666663</v>
      </c>
      <c r="K1042" s="1">
        <f>+E1042+G1042+I1042</f>
        <v>13</v>
      </c>
      <c r="L1042" s="3">
        <f t="shared" si="726"/>
        <v>1.1284722222222221</v>
      </c>
      <c r="M1042" s="9">
        <f t="shared" si="727"/>
        <v>11284.722222222221</v>
      </c>
      <c r="N1042" s="25">
        <f t="shared" si="728"/>
        <v>3.7806452994757134</v>
      </c>
      <c r="O1042" s="106"/>
    </row>
    <row r="1043" spans="1:15" x14ac:dyDescent="0.25">
      <c r="A1043" s="144"/>
      <c r="B1043" s="64" t="s">
        <v>672</v>
      </c>
      <c r="C1043" s="1">
        <f>51*8</f>
        <v>408</v>
      </c>
      <c r="D1043" s="62">
        <f t="shared" si="722"/>
        <v>0</v>
      </c>
      <c r="E1043" s="1">
        <v>0</v>
      </c>
      <c r="F1043" s="2">
        <f t="shared" si="723"/>
        <v>0</v>
      </c>
      <c r="G1043" s="1">
        <v>0</v>
      </c>
      <c r="H1043" s="2">
        <f t="shared" si="724"/>
        <v>0.49019607843137253</v>
      </c>
      <c r="I1043" s="1">
        <v>2</v>
      </c>
      <c r="J1043" s="2">
        <f t="shared" si="725"/>
        <v>0.14705882352941174</v>
      </c>
      <c r="K1043" s="1">
        <f>+E1043+G1043+I1043</f>
        <v>2</v>
      </c>
      <c r="L1043" s="3">
        <f t="shared" si="726"/>
        <v>0.49019607843137253</v>
      </c>
      <c r="M1043" s="9">
        <f t="shared" si="727"/>
        <v>4901.9607843137255</v>
      </c>
      <c r="N1043" s="25">
        <f t="shared" si="728"/>
        <v>4.0826694108367843</v>
      </c>
      <c r="O1043" s="106"/>
    </row>
    <row r="1044" spans="1:15" x14ac:dyDescent="0.25">
      <c r="A1044" s="144"/>
      <c r="B1044" s="64" t="s">
        <v>551</v>
      </c>
      <c r="C1044" s="1">
        <f>32*8</f>
        <v>256</v>
      </c>
      <c r="D1044" s="62">
        <f t="shared" si="722"/>
        <v>0</v>
      </c>
      <c r="E1044" s="1">
        <v>0</v>
      </c>
      <c r="F1044" s="2">
        <f t="shared" si="723"/>
        <v>0</v>
      </c>
      <c r="G1044" s="1">
        <v>0</v>
      </c>
      <c r="H1044" s="2">
        <f t="shared" si="724"/>
        <v>0.78125</v>
      </c>
      <c r="I1044" s="1">
        <v>2</v>
      </c>
      <c r="J1044" s="2">
        <f t="shared" si="725"/>
        <v>0.234375</v>
      </c>
      <c r="K1044" s="1">
        <f>+E1044+G1044+I1044</f>
        <v>2</v>
      </c>
      <c r="L1044" s="3">
        <f t="shared" si="726"/>
        <v>0.78125</v>
      </c>
      <c r="M1044" s="9">
        <f t="shared" si="727"/>
        <v>7812.5</v>
      </c>
      <c r="N1044" s="25">
        <f t="shared" si="728"/>
        <v>3.9175590162365048</v>
      </c>
      <c r="O1044" s="106"/>
    </row>
    <row r="1045" spans="1:15" x14ac:dyDescent="0.25">
      <c r="A1045" s="144"/>
      <c r="B1045" s="64" t="s">
        <v>127</v>
      </c>
      <c r="C1045" s="1">
        <f>59*8</f>
        <v>472</v>
      </c>
      <c r="D1045" s="62">
        <f t="shared" si="722"/>
        <v>0</v>
      </c>
      <c r="E1045" s="1">
        <v>0</v>
      </c>
      <c r="F1045" s="2">
        <f t="shared" si="723"/>
        <v>0</v>
      </c>
      <c r="G1045" s="1">
        <v>0</v>
      </c>
      <c r="H1045" s="2">
        <f t="shared" si="724"/>
        <v>0.63559322033898313</v>
      </c>
      <c r="I1045" s="1">
        <v>3</v>
      </c>
      <c r="J1045" s="2">
        <f t="shared" si="725"/>
        <v>0.19067796610169493</v>
      </c>
      <c r="K1045" s="1">
        <f>+E1045+G1045+I1045</f>
        <v>3</v>
      </c>
      <c r="L1045" s="3">
        <f t="shared" si="726"/>
        <v>0.63559322033898313</v>
      </c>
      <c r="M1045" s="9">
        <f t="shared" si="727"/>
        <v>6355.9322033898316</v>
      </c>
      <c r="N1045" s="25">
        <f t="shared" si="728"/>
        <v>3.9917411427642295</v>
      </c>
      <c r="O1045" s="106"/>
    </row>
    <row r="1046" spans="1:15" ht="15.75" thickBot="1" x14ac:dyDescent="0.3">
      <c r="A1046" s="145"/>
      <c r="B1046" s="65" t="s">
        <v>18</v>
      </c>
      <c r="C1046" s="10">
        <f>SUM(C1041:C1045)</f>
        <v>2712</v>
      </c>
      <c r="D1046" s="11">
        <f t="shared" si="722"/>
        <v>0</v>
      </c>
      <c r="E1046" s="10">
        <f>SUM(E1041:E1045)</f>
        <v>0</v>
      </c>
      <c r="F1046" s="11">
        <f t="shared" si="723"/>
        <v>0</v>
      </c>
      <c r="G1046" s="10">
        <f>SUM(G1041:G1045)</f>
        <v>0</v>
      </c>
      <c r="H1046" s="73">
        <f t="shared" si="724"/>
        <v>0.77433628318584069</v>
      </c>
      <c r="I1046" s="10">
        <f>SUM(I1041:I1045)</f>
        <v>21</v>
      </c>
      <c r="J1046" s="11">
        <f t="shared" si="725"/>
        <v>0.23230088495575218</v>
      </c>
      <c r="K1046" s="10">
        <f>SUM(K1041:K1045)</f>
        <v>21</v>
      </c>
      <c r="L1046" s="12">
        <f t="shared" si="726"/>
        <v>0.77433628318584069</v>
      </c>
      <c r="M1046" s="15">
        <f t="shared" si="727"/>
        <v>7743.3628318584069</v>
      </c>
      <c r="N1046" s="13">
        <f t="shared" si="728"/>
        <v>3.9207922376211881</v>
      </c>
      <c r="O1046" s="14"/>
    </row>
    <row r="1047" spans="1:15" x14ac:dyDescent="0.25">
      <c r="A1047" s="144" t="s">
        <v>677</v>
      </c>
      <c r="B1047" s="64" t="s">
        <v>648</v>
      </c>
      <c r="C1047" s="1">
        <f>3*8</f>
        <v>24</v>
      </c>
      <c r="D1047" s="62">
        <f t="shared" ref="D1047:D1052" si="729">E1047/C1047*100</f>
        <v>0</v>
      </c>
      <c r="E1047" s="1">
        <v>0</v>
      </c>
      <c r="F1047" s="2">
        <f t="shared" ref="F1047:F1052" si="730">+G1047/C1047*100</f>
        <v>0</v>
      </c>
      <c r="G1047" s="1">
        <v>0</v>
      </c>
      <c r="H1047" s="2">
        <f t="shared" ref="H1047:H1052" si="731">+I1047/C1047*100</f>
        <v>0</v>
      </c>
      <c r="I1047" s="1">
        <v>0</v>
      </c>
      <c r="J1047" s="2">
        <f t="shared" ref="J1047:J1052" si="732">(1*D1047)+(0.65*F1047)+(0.3*H1047)</f>
        <v>0</v>
      </c>
      <c r="K1047" s="1">
        <f>+E1047+G1047+I1047</f>
        <v>0</v>
      </c>
      <c r="L1047" s="3">
        <f t="shared" ref="L1047:L1052" si="733">K1047/C1047*100</f>
        <v>0</v>
      </c>
      <c r="M1047" s="9">
        <f t="shared" ref="M1047:M1052" si="734">L1047*10000</f>
        <v>0</v>
      </c>
      <c r="N1047" s="25" t="e">
        <f t="shared" ref="N1047:N1052" si="735">(NORMSINV(1-M1047/1000000))+1.5</f>
        <v>#NUM!</v>
      </c>
      <c r="O1047" s="106"/>
    </row>
    <row r="1048" spans="1:15" ht="14.25" customHeight="1" x14ac:dyDescent="0.25">
      <c r="A1048" s="144"/>
      <c r="B1048" s="64" t="s">
        <v>143</v>
      </c>
      <c r="C1048" s="1">
        <f>29*32</f>
        <v>928</v>
      </c>
      <c r="D1048" s="62">
        <f t="shared" si="729"/>
        <v>0</v>
      </c>
      <c r="E1048" s="1">
        <v>0</v>
      </c>
      <c r="F1048" s="2">
        <f t="shared" si="730"/>
        <v>0</v>
      </c>
      <c r="G1048" s="1">
        <v>0</v>
      </c>
      <c r="H1048" s="2">
        <f t="shared" si="731"/>
        <v>0.53879310344827591</v>
      </c>
      <c r="I1048" s="1">
        <v>5</v>
      </c>
      <c r="J1048" s="2">
        <f t="shared" si="732"/>
        <v>0.16163793103448276</v>
      </c>
      <c r="K1048" s="1">
        <f>+E1048+G1048+I1048</f>
        <v>5</v>
      </c>
      <c r="L1048" s="3">
        <f t="shared" si="733"/>
        <v>0.53879310344827591</v>
      </c>
      <c r="M1048" s="9">
        <f t="shared" si="734"/>
        <v>5387.9310344827591</v>
      </c>
      <c r="N1048" s="25">
        <f t="shared" si="735"/>
        <v>4.0498844729501862</v>
      </c>
      <c r="O1048" s="106"/>
    </row>
    <row r="1049" spans="1:15" x14ac:dyDescent="0.25">
      <c r="A1049" s="144"/>
      <c r="B1049" s="64" t="s">
        <v>678</v>
      </c>
      <c r="C1049" s="1">
        <f>6*32</f>
        <v>192</v>
      </c>
      <c r="D1049" s="62">
        <f t="shared" si="729"/>
        <v>0</v>
      </c>
      <c r="E1049" s="1">
        <v>0</v>
      </c>
      <c r="F1049" s="2">
        <f t="shared" si="730"/>
        <v>0</v>
      </c>
      <c r="G1049" s="1">
        <v>0</v>
      </c>
      <c r="H1049" s="2">
        <f t="shared" si="731"/>
        <v>0</v>
      </c>
      <c r="I1049" s="1">
        <v>0</v>
      </c>
      <c r="J1049" s="2">
        <f t="shared" si="732"/>
        <v>0</v>
      </c>
      <c r="K1049" s="1">
        <f>+E1049+G1049+I1049</f>
        <v>0</v>
      </c>
      <c r="L1049" s="3">
        <f t="shared" si="733"/>
        <v>0</v>
      </c>
      <c r="M1049" s="9">
        <f t="shared" si="734"/>
        <v>0</v>
      </c>
      <c r="N1049" s="25" t="e">
        <f t="shared" si="735"/>
        <v>#NUM!</v>
      </c>
      <c r="O1049" s="106"/>
    </row>
    <row r="1050" spans="1:15" x14ac:dyDescent="0.25">
      <c r="A1050" s="144"/>
      <c r="B1050" s="64" t="s">
        <v>551</v>
      </c>
      <c r="C1050" s="1">
        <f>24*32</f>
        <v>768</v>
      </c>
      <c r="D1050" s="62">
        <f t="shared" si="729"/>
        <v>0</v>
      </c>
      <c r="E1050" s="1">
        <v>0</v>
      </c>
      <c r="F1050" s="2">
        <f t="shared" si="730"/>
        <v>0</v>
      </c>
      <c r="G1050" s="1">
        <v>0</v>
      </c>
      <c r="H1050" s="2">
        <f t="shared" si="731"/>
        <v>0.390625</v>
      </c>
      <c r="I1050" s="1">
        <v>3</v>
      </c>
      <c r="J1050" s="2">
        <f t="shared" si="732"/>
        <v>0.1171875</v>
      </c>
      <c r="K1050" s="1">
        <f>+E1050+G1050+I1050</f>
        <v>3</v>
      </c>
      <c r="L1050" s="3">
        <f t="shared" si="733"/>
        <v>0.390625</v>
      </c>
      <c r="M1050" s="9">
        <f t="shared" si="734"/>
        <v>3906.25</v>
      </c>
      <c r="N1050" s="25">
        <f t="shared" si="735"/>
        <v>4.1600674686174592</v>
      </c>
      <c r="O1050" s="106"/>
    </row>
    <row r="1051" spans="1:15" x14ac:dyDescent="0.25">
      <c r="A1051" s="144"/>
      <c r="B1051" s="64" t="s">
        <v>127</v>
      </c>
      <c r="C1051" s="1">
        <f>12*32</f>
        <v>384</v>
      </c>
      <c r="D1051" s="62">
        <f t="shared" si="729"/>
        <v>0</v>
      </c>
      <c r="E1051" s="1">
        <v>0</v>
      </c>
      <c r="F1051" s="2">
        <f t="shared" si="730"/>
        <v>0</v>
      </c>
      <c r="G1051" s="1">
        <v>0</v>
      </c>
      <c r="H1051" s="2">
        <f t="shared" si="731"/>
        <v>1.0416666666666665</v>
      </c>
      <c r="I1051" s="1">
        <v>4</v>
      </c>
      <c r="J1051" s="2">
        <f t="shared" si="732"/>
        <v>0.31249999999999994</v>
      </c>
      <c r="K1051" s="1">
        <f>+E1051+G1051+I1051</f>
        <v>4</v>
      </c>
      <c r="L1051" s="3">
        <f t="shared" si="733"/>
        <v>1.0416666666666665</v>
      </c>
      <c r="M1051" s="9">
        <f t="shared" si="734"/>
        <v>10416.666666666666</v>
      </c>
      <c r="N1051" s="25">
        <f t="shared" si="735"/>
        <v>3.8109913382574203</v>
      </c>
      <c r="O1051" s="106"/>
    </row>
    <row r="1052" spans="1:15" ht="15.75" thickBot="1" x14ac:dyDescent="0.3">
      <c r="A1052" s="145"/>
      <c r="B1052" s="65" t="s">
        <v>18</v>
      </c>
      <c r="C1052" s="10">
        <f>SUM(C1047:C1051)</f>
        <v>2296</v>
      </c>
      <c r="D1052" s="11">
        <f t="shared" si="729"/>
        <v>0</v>
      </c>
      <c r="E1052" s="10">
        <f>SUM(E1047:E1051)</f>
        <v>0</v>
      </c>
      <c r="F1052" s="11">
        <f t="shared" si="730"/>
        <v>0</v>
      </c>
      <c r="G1052" s="10">
        <f>SUM(G1047:G1051)</f>
        <v>0</v>
      </c>
      <c r="H1052" s="73">
        <f t="shared" si="731"/>
        <v>0.52264808362369342</v>
      </c>
      <c r="I1052" s="10">
        <f>SUM(I1047:I1051)</f>
        <v>12</v>
      </c>
      <c r="J1052" s="11">
        <f t="shared" si="732"/>
        <v>0.15679442508710803</v>
      </c>
      <c r="K1052" s="10">
        <f>SUM(K1047:K1051)</f>
        <v>12</v>
      </c>
      <c r="L1052" s="12">
        <f t="shared" si="733"/>
        <v>0.52264808362369342</v>
      </c>
      <c r="M1052" s="15">
        <f t="shared" si="734"/>
        <v>5226.480836236934</v>
      </c>
      <c r="N1052" s="13">
        <f t="shared" si="735"/>
        <v>4.0604735611181182</v>
      </c>
      <c r="O1052" s="14"/>
    </row>
    <row r="1053" spans="1:15" x14ac:dyDescent="0.25">
      <c r="A1053" s="144" t="s">
        <v>680</v>
      </c>
      <c r="B1053" s="64" t="s">
        <v>681</v>
      </c>
      <c r="C1053" s="1">
        <f>20*8</f>
        <v>160</v>
      </c>
      <c r="D1053" s="62">
        <f t="shared" ref="D1053:D1058" si="736">E1053/C1053*100</f>
        <v>0</v>
      </c>
      <c r="E1053" s="1">
        <v>0</v>
      </c>
      <c r="F1053" s="2">
        <f t="shared" ref="F1053:F1058" si="737">+G1053/C1053*100</f>
        <v>0</v>
      </c>
      <c r="G1053" s="1">
        <v>0</v>
      </c>
      <c r="H1053" s="2">
        <f t="shared" ref="H1053:H1058" si="738">+I1053/C1053*100</f>
        <v>1.875</v>
      </c>
      <c r="I1053" s="1">
        <v>3</v>
      </c>
      <c r="J1053" s="2">
        <f t="shared" ref="J1053:J1058" si="739">(1*D1053)+(0.65*F1053)+(0.3*H1053)</f>
        <v>0.5625</v>
      </c>
      <c r="K1053" s="1">
        <f>+E1053+G1053+I1053</f>
        <v>3</v>
      </c>
      <c r="L1053" s="3">
        <f t="shared" ref="L1053:L1058" si="740">K1053/C1053*100</f>
        <v>1.875</v>
      </c>
      <c r="M1053" s="9">
        <f t="shared" ref="M1053:M1058" si="741">L1053*10000</f>
        <v>18750</v>
      </c>
      <c r="N1053" s="25">
        <f t="shared" ref="N1053:N1058" si="742">(NORMSINV(1-M1053/1000000))+1.5</f>
        <v>3.580278452525274</v>
      </c>
      <c r="O1053" s="106"/>
    </row>
    <row r="1054" spans="1:15" x14ac:dyDescent="0.25">
      <c r="A1054" s="144"/>
      <c r="B1054" s="64" t="s">
        <v>481</v>
      </c>
      <c r="C1054" s="1">
        <f>42*8</f>
        <v>336</v>
      </c>
      <c r="D1054" s="62">
        <f t="shared" si="736"/>
        <v>0</v>
      </c>
      <c r="E1054" s="1">
        <v>0</v>
      </c>
      <c r="F1054" s="2">
        <f t="shared" si="737"/>
        <v>0</v>
      </c>
      <c r="G1054" s="1">
        <v>0</v>
      </c>
      <c r="H1054" s="2">
        <f t="shared" si="738"/>
        <v>1.1904761904761905</v>
      </c>
      <c r="I1054" s="1">
        <v>4</v>
      </c>
      <c r="J1054" s="2">
        <f t="shared" si="739"/>
        <v>0.35714285714285715</v>
      </c>
      <c r="K1054" s="1">
        <f>+E1054+G1054+I1054</f>
        <v>4</v>
      </c>
      <c r="L1054" s="3">
        <f t="shared" si="740"/>
        <v>1.1904761904761905</v>
      </c>
      <c r="M1054" s="9">
        <f t="shared" si="741"/>
        <v>11904.761904761905</v>
      </c>
      <c r="N1054" s="25">
        <f t="shared" si="742"/>
        <v>3.7601889913293762</v>
      </c>
      <c r="O1054" s="106"/>
    </row>
    <row r="1055" spans="1:15" x14ac:dyDescent="0.25">
      <c r="A1055" s="144"/>
      <c r="B1055" s="64" t="s">
        <v>678</v>
      </c>
      <c r="C1055" s="1">
        <f>30*8</f>
        <v>240</v>
      </c>
      <c r="D1055" s="62">
        <f t="shared" si="736"/>
        <v>0</v>
      </c>
      <c r="E1055" s="1">
        <v>0</v>
      </c>
      <c r="F1055" s="2">
        <f t="shared" si="737"/>
        <v>0</v>
      </c>
      <c r="G1055" s="1">
        <v>0</v>
      </c>
      <c r="H1055" s="2">
        <f t="shared" si="738"/>
        <v>0.41666666666666669</v>
      </c>
      <c r="I1055" s="1">
        <v>1</v>
      </c>
      <c r="J1055" s="2">
        <f t="shared" si="739"/>
        <v>0.125</v>
      </c>
      <c r="K1055" s="1">
        <f>+E1055+G1055+I1055</f>
        <v>1</v>
      </c>
      <c r="L1055" s="3">
        <f t="shared" si="740"/>
        <v>0.41666666666666669</v>
      </c>
      <c r="M1055" s="9">
        <f t="shared" si="741"/>
        <v>4166.666666666667</v>
      </c>
      <c r="N1055" s="25">
        <f t="shared" si="742"/>
        <v>4.1382572734767509</v>
      </c>
      <c r="O1055" s="106"/>
    </row>
    <row r="1056" spans="1:15" x14ac:dyDescent="0.25">
      <c r="A1056" s="144"/>
      <c r="B1056" s="64" t="s">
        <v>551</v>
      </c>
      <c r="C1056" s="1">
        <f>104*8</f>
        <v>832</v>
      </c>
      <c r="D1056" s="62">
        <f t="shared" si="736"/>
        <v>0</v>
      </c>
      <c r="E1056" s="1">
        <v>0</v>
      </c>
      <c r="F1056" s="2">
        <f t="shared" si="737"/>
        <v>0</v>
      </c>
      <c r="G1056" s="1">
        <v>0</v>
      </c>
      <c r="H1056" s="2">
        <f t="shared" si="738"/>
        <v>0.24038461538461539</v>
      </c>
      <c r="I1056" s="1">
        <v>2</v>
      </c>
      <c r="J1056" s="2">
        <f t="shared" si="739"/>
        <v>7.2115384615384609E-2</v>
      </c>
      <c r="K1056" s="1">
        <f>+E1056+G1056+I1056</f>
        <v>2</v>
      </c>
      <c r="L1056" s="3">
        <f t="shared" si="740"/>
        <v>0.24038461538461539</v>
      </c>
      <c r="M1056" s="9">
        <f t="shared" si="741"/>
        <v>2403.8461538461538</v>
      </c>
      <c r="N1056" s="25">
        <f t="shared" si="742"/>
        <v>4.3196442083372144</v>
      </c>
      <c r="O1056" s="106"/>
    </row>
    <row r="1057" spans="1:15" x14ac:dyDescent="0.25">
      <c r="A1057" s="144"/>
      <c r="B1057" s="64" t="s">
        <v>127</v>
      </c>
      <c r="C1057" s="1">
        <f>51*8</f>
        <v>408</v>
      </c>
      <c r="D1057" s="62">
        <f t="shared" si="736"/>
        <v>0</v>
      </c>
      <c r="E1057" s="1">
        <v>0</v>
      </c>
      <c r="F1057" s="2">
        <f t="shared" si="737"/>
        <v>0</v>
      </c>
      <c r="G1057" s="1">
        <v>0</v>
      </c>
      <c r="H1057" s="2">
        <f t="shared" si="738"/>
        <v>0.98039215686274506</v>
      </c>
      <c r="I1057" s="1">
        <v>4</v>
      </c>
      <c r="J1057" s="2">
        <f t="shared" si="739"/>
        <v>0.29411764705882348</v>
      </c>
      <c r="K1057" s="1">
        <f>+E1057+G1057+I1057</f>
        <v>4</v>
      </c>
      <c r="L1057" s="3">
        <f t="shared" si="740"/>
        <v>0.98039215686274506</v>
      </c>
      <c r="M1057" s="9">
        <f t="shared" si="741"/>
        <v>9803.9215686274511</v>
      </c>
      <c r="N1057" s="25">
        <f t="shared" si="742"/>
        <v>3.8337685748071384</v>
      </c>
      <c r="O1057" s="106"/>
    </row>
    <row r="1058" spans="1:15" ht="15.75" thickBot="1" x14ac:dyDescent="0.3">
      <c r="A1058" s="145"/>
      <c r="B1058" s="65" t="s">
        <v>18</v>
      </c>
      <c r="C1058" s="10">
        <f>SUM(C1053:C1057)</f>
        <v>1976</v>
      </c>
      <c r="D1058" s="11">
        <f t="shared" si="736"/>
        <v>0</v>
      </c>
      <c r="E1058" s="10">
        <f>SUM(E1053:E1057)</f>
        <v>0</v>
      </c>
      <c r="F1058" s="11">
        <f t="shared" si="737"/>
        <v>0</v>
      </c>
      <c r="G1058" s="10">
        <f>SUM(G1053:G1057)</f>
        <v>0</v>
      </c>
      <c r="H1058" s="73">
        <f t="shared" si="738"/>
        <v>0.708502024291498</v>
      </c>
      <c r="I1058" s="10">
        <f>SUM(I1053:I1057)</f>
        <v>14</v>
      </c>
      <c r="J1058" s="11">
        <f t="shared" si="739"/>
        <v>0.2125506072874494</v>
      </c>
      <c r="K1058" s="10">
        <f>SUM(K1053:K1057)</f>
        <v>14</v>
      </c>
      <c r="L1058" s="12">
        <f t="shared" si="740"/>
        <v>0.708502024291498</v>
      </c>
      <c r="M1058" s="15">
        <f t="shared" si="741"/>
        <v>7085.0202429149804</v>
      </c>
      <c r="N1058" s="13">
        <f t="shared" si="742"/>
        <v>3.9529236659738274</v>
      </c>
      <c r="O1058" s="14"/>
    </row>
    <row r="1059" spans="1:15" x14ac:dyDescent="0.25">
      <c r="A1059" s="144" t="s">
        <v>683</v>
      </c>
      <c r="B1059" s="64" t="s">
        <v>681</v>
      </c>
      <c r="C1059" s="1">
        <f>47*8</f>
        <v>376</v>
      </c>
      <c r="D1059" s="62">
        <f>E1059/C1059*100</f>
        <v>0</v>
      </c>
      <c r="E1059" s="1">
        <v>0</v>
      </c>
      <c r="F1059" s="2">
        <f>+G1059/C1059*100</f>
        <v>0</v>
      </c>
      <c r="G1059" s="1">
        <v>0</v>
      </c>
      <c r="H1059" s="2">
        <f>+I1059/C1059*100</f>
        <v>0.7978723404255319</v>
      </c>
      <c r="I1059" s="1">
        <v>3</v>
      </c>
      <c r="J1059" s="2">
        <f>(1*D1059)+(0.65*F1059)+(0.3*H1059)</f>
        <v>0.23936170212765956</v>
      </c>
      <c r="K1059" s="1">
        <f>+E1059+G1059+I1059</f>
        <v>3</v>
      </c>
      <c r="L1059" s="3">
        <f>K1059/C1059*100</f>
        <v>0.7978723404255319</v>
      </c>
      <c r="M1059" s="9">
        <f>L1059*10000</f>
        <v>7978.7234042553191</v>
      </c>
      <c r="N1059" s="25">
        <f>(NORMSINV(1-M1059/1000000))+1.5</f>
        <v>3.9098873493793129</v>
      </c>
      <c r="O1059" s="106"/>
    </row>
    <row r="1060" spans="1:15" x14ac:dyDescent="0.25">
      <c r="A1060" s="144"/>
      <c r="B1060" s="64" t="s">
        <v>623</v>
      </c>
      <c r="C1060" s="1">
        <f>50*8</f>
        <v>400</v>
      </c>
      <c r="D1060" s="62">
        <f>E1060/C1060*100</f>
        <v>0</v>
      </c>
      <c r="E1060" s="1">
        <v>0</v>
      </c>
      <c r="F1060" s="2">
        <f>+G1060/C1060*100</f>
        <v>0</v>
      </c>
      <c r="G1060" s="1">
        <v>0</v>
      </c>
      <c r="H1060" s="2">
        <f>+I1060/C1060*100</f>
        <v>0.5</v>
      </c>
      <c r="I1060" s="1">
        <v>2</v>
      </c>
      <c r="J1060" s="2">
        <f>(1*D1060)+(0.65*F1060)+(0.3*H1060)</f>
        <v>0.15</v>
      </c>
      <c r="K1060" s="1">
        <f>+E1060+G1060+I1060</f>
        <v>2</v>
      </c>
      <c r="L1060" s="3">
        <f>K1060/C1060*100</f>
        <v>0.5</v>
      </c>
      <c r="M1060" s="9">
        <f>L1060*10000</f>
        <v>5000</v>
      </c>
      <c r="N1060" s="25">
        <f>(NORMSINV(1-M1060/1000000))+1.5</f>
        <v>4.0758293035489004</v>
      </c>
      <c r="O1060" s="106"/>
    </row>
    <row r="1061" spans="1:15" x14ac:dyDescent="0.25">
      <c r="A1061" s="144"/>
      <c r="B1061" s="64" t="s">
        <v>481</v>
      </c>
      <c r="C1061" s="1">
        <f>80*8</f>
        <v>640</v>
      </c>
      <c r="D1061" s="62">
        <f>E1061/C1061*100</f>
        <v>0</v>
      </c>
      <c r="E1061" s="1">
        <v>0</v>
      </c>
      <c r="F1061" s="2">
        <f>+G1061/C1061*100</f>
        <v>0</v>
      </c>
      <c r="G1061" s="1">
        <v>0</v>
      </c>
      <c r="H1061" s="2">
        <f>+I1061/C1061*100</f>
        <v>0.46875</v>
      </c>
      <c r="I1061" s="1">
        <v>3</v>
      </c>
      <c r="J1061" s="2">
        <f>(1*D1061)+(0.65*F1061)+(0.3*H1061)</f>
        <v>0.140625</v>
      </c>
      <c r="K1061" s="1">
        <f>+E1061+G1061+I1061</f>
        <v>3</v>
      </c>
      <c r="L1061" s="3">
        <f>K1061/C1061*100</f>
        <v>0.46875</v>
      </c>
      <c r="M1061" s="9">
        <f>L1061*10000</f>
        <v>4687.5</v>
      </c>
      <c r="N1061" s="25">
        <f>(NORMSINV(1-M1061/1000000))+1.5</f>
        <v>4.0980677307623044</v>
      </c>
      <c r="O1061" s="106"/>
    </row>
    <row r="1062" spans="1:15" x14ac:dyDescent="0.25">
      <c r="A1062" s="144"/>
      <c r="B1062" s="64" t="s">
        <v>553</v>
      </c>
      <c r="C1062" s="1">
        <f>96*8</f>
        <v>768</v>
      </c>
      <c r="D1062" s="62">
        <f>E1062/C1062*100</f>
        <v>0</v>
      </c>
      <c r="E1062" s="1">
        <v>0</v>
      </c>
      <c r="F1062" s="2">
        <f>+G1062/C1062*100</f>
        <v>0</v>
      </c>
      <c r="G1062" s="1">
        <v>0</v>
      </c>
      <c r="H1062" s="2">
        <f>+I1062/C1062*100</f>
        <v>1.171875</v>
      </c>
      <c r="I1062" s="1">
        <v>9</v>
      </c>
      <c r="J1062" s="2">
        <f>(1*D1062)+(0.65*F1062)+(0.3*H1062)</f>
        <v>0.3515625</v>
      </c>
      <c r="K1062" s="1">
        <f>+E1062+G1062+I1062</f>
        <v>9</v>
      </c>
      <c r="L1062" s="3">
        <f>K1062/C1062*100</f>
        <v>1.171875</v>
      </c>
      <c r="M1062" s="9">
        <f>L1062*10000</f>
        <v>11718.75</v>
      </c>
      <c r="N1062" s="25">
        <f>(NORMSINV(1-M1062/1000000))+1.5</f>
        <v>3.7662268092096522</v>
      </c>
      <c r="O1062" s="106"/>
    </row>
    <row r="1063" spans="1:15" ht="15.75" thickBot="1" x14ac:dyDescent="0.3">
      <c r="A1063" s="145"/>
      <c r="B1063" s="65" t="s">
        <v>18</v>
      </c>
      <c r="C1063" s="10">
        <f>SUM(C1059:C1062)</f>
        <v>2184</v>
      </c>
      <c r="D1063" s="11">
        <f>E1063/C1063*100</f>
        <v>0</v>
      </c>
      <c r="E1063" s="10">
        <f>SUM(E1059:E1062)</f>
        <v>0</v>
      </c>
      <c r="F1063" s="11">
        <f>+G1063/C1063*100</f>
        <v>0</v>
      </c>
      <c r="G1063" s="10">
        <f>SUM(G1059:G1062)</f>
        <v>0</v>
      </c>
      <c r="H1063" s="73">
        <f>+I1063/C1063*100</f>
        <v>0.7783882783882784</v>
      </c>
      <c r="I1063" s="10">
        <f>SUM(I1059:I1062)</f>
        <v>17</v>
      </c>
      <c r="J1063" s="11">
        <f>(1*D1063)+(0.65*F1063)+(0.3*H1063)</f>
        <v>0.23351648351648352</v>
      </c>
      <c r="K1063" s="10">
        <f>SUM(K1059:K1062)</f>
        <v>17</v>
      </c>
      <c r="L1063" s="12">
        <f>K1063/C1063*100</f>
        <v>0.7783882783882784</v>
      </c>
      <c r="M1063" s="15">
        <f>L1063*10000</f>
        <v>7783.8827838827838</v>
      </c>
      <c r="N1063" s="13">
        <f>(NORMSINV(1-M1063/1000000))+1.5</f>
        <v>3.9188942433628844</v>
      </c>
      <c r="O1063" s="14"/>
    </row>
    <row r="1064" spans="1:15" x14ac:dyDescent="0.25">
      <c r="A1064" s="144" t="s">
        <v>685</v>
      </c>
      <c r="B1064" s="64" t="s">
        <v>681</v>
      </c>
      <c r="C1064" s="1">
        <f>13*32</f>
        <v>416</v>
      </c>
      <c r="D1064" s="62">
        <f t="shared" ref="D1064:D1069" si="743">E1064/C1064*100</f>
        <v>0</v>
      </c>
      <c r="E1064" s="1">
        <v>0</v>
      </c>
      <c r="F1064" s="2">
        <f t="shared" ref="F1064:F1069" si="744">+G1064/C1064*100</f>
        <v>0</v>
      </c>
      <c r="G1064" s="1">
        <v>0</v>
      </c>
      <c r="H1064" s="2">
        <f t="shared" ref="H1064:H1069" si="745">+I1064/C1064*100</f>
        <v>0.48076923076923078</v>
      </c>
      <c r="I1064" s="1">
        <v>2</v>
      </c>
      <c r="J1064" s="2">
        <f t="shared" ref="J1064:J1069" si="746">(1*D1064)+(0.65*F1064)+(0.3*H1064)</f>
        <v>0.14423076923076922</v>
      </c>
      <c r="K1064" s="1">
        <f>+E1064+G1064+I1064</f>
        <v>2</v>
      </c>
      <c r="L1064" s="3">
        <f t="shared" ref="L1064:L1069" si="747">K1064/C1064*100</f>
        <v>0.48076923076923078</v>
      </c>
      <c r="M1064" s="9">
        <f t="shared" ref="M1064:M1069" si="748">L1064*10000</f>
        <v>4807.6923076923076</v>
      </c>
      <c r="N1064" s="25">
        <f t="shared" ref="N1064:N1069" si="749">(NORMSINV(1-M1064/1000000))+1.5</f>
        <v>4.089362386704396</v>
      </c>
      <c r="O1064" s="106"/>
    </row>
    <row r="1065" spans="1:15" x14ac:dyDescent="0.25">
      <c r="A1065" s="144"/>
      <c r="B1065" s="64" t="s">
        <v>691</v>
      </c>
      <c r="C1065" s="1">
        <f>8*32</f>
        <v>256</v>
      </c>
      <c r="D1065" s="62">
        <f>E1065/C1065*100</f>
        <v>0</v>
      </c>
      <c r="E1065" s="1">
        <v>0</v>
      </c>
      <c r="F1065" s="2">
        <f>+G1065/C1065*100</f>
        <v>0</v>
      </c>
      <c r="G1065" s="1">
        <v>0</v>
      </c>
      <c r="H1065" s="2">
        <f>+I1065/C1065*100</f>
        <v>1.953125</v>
      </c>
      <c r="I1065" s="1">
        <v>5</v>
      </c>
      <c r="J1065" s="2">
        <f>(1*D1065)+(0.65*F1065)+(0.3*H1065)</f>
        <v>0.5859375</v>
      </c>
      <c r="K1065" s="1">
        <f>+E1065+G1065+I1065</f>
        <v>5</v>
      </c>
      <c r="L1065" s="3">
        <f>K1065/C1065*100</f>
        <v>1.953125</v>
      </c>
      <c r="M1065" s="9">
        <f>L1065*10000</f>
        <v>19531.25</v>
      </c>
      <c r="N1065" s="25">
        <f>(NORMSINV(1-M1065/1000000))+1.5</f>
        <v>3.5635278983162442</v>
      </c>
      <c r="O1065" s="106"/>
    </row>
    <row r="1066" spans="1:15" x14ac:dyDescent="0.25">
      <c r="A1066" s="144"/>
      <c r="B1066" s="64" t="s">
        <v>623</v>
      </c>
      <c r="C1066" s="1">
        <f>10*32</f>
        <v>320</v>
      </c>
      <c r="D1066" s="62">
        <f t="shared" si="743"/>
        <v>0</v>
      </c>
      <c r="E1066" s="1">
        <v>0</v>
      </c>
      <c r="F1066" s="2">
        <f t="shared" si="744"/>
        <v>0</v>
      </c>
      <c r="G1066" s="1">
        <v>0</v>
      </c>
      <c r="H1066" s="2">
        <f t="shared" si="745"/>
        <v>0.625</v>
      </c>
      <c r="I1066" s="1">
        <v>2</v>
      </c>
      <c r="J1066" s="2">
        <f t="shared" si="746"/>
        <v>0.1875</v>
      </c>
      <c r="K1066" s="1">
        <f>+E1066+G1066+I1066</f>
        <v>2</v>
      </c>
      <c r="L1066" s="3">
        <f t="shared" si="747"/>
        <v>0.625</v>
      </c>
      <c r="M1066" s="9">
        <f t="shared" si="748"/>
        <v>6250</v>
      </c>
      <c r="N1066" s="25">
        <f t="shared" si="749"/>
        <v>3.9977054744123737</v>
      </c>
      <c r="O1066" s="106"/>
    </row>
    <row r="1067" spans="1:15" x14ac:dyDescent="0.25">
      <c r="A1067" s="144"/>
      <c r="B1067" s="64" t="s">
        <v>481</v>
      </c>
      <c r="C1067" s="1">
        <f>31*32</f>
        <v>992</v>
      </c>
      <c r="D1067" s="62">
        <f t="shared" si="743"/>
        <v>0</v>
      </c>
      <c r="E1067" s="1">
        <v>0</v>
      </c>
      <c r="F1067" s="2">
        <f t="shared" si="744"/>
        <v>0</v>
      </c>
      <c r="G1067" s="1">
        <v>0</v>
      </c>
      <c r="H1067" s="2">
        <f t="shared" si="745"/>
        <v>0.70564516129032251</v>
      </c>
      <c r="I1067" s="1">
        <v>7</v>
      </c>
      <c r="J1067" s="2">
        <f t="shared" si="746"/>
        <v>0.21169354838709675</v>
      </c>
      <c r="K1067" s="1">
        <f>+E1067+G1067+I1067</f>
        <v>7</v>
      </c>
      <c r="L1067" s="3">
        <f t="shared" si="747"/>
        <v>0.70564516129032251</v>
      </c>
      <c r="M1067" s="9">
        <f t="shared" si="748"/>
        <v>7056.4516129032254</v>
      </c>
      <c r="N1067" s="25">
        <f t="shared" si="749"/>
        <v>3.954376755145645</v>
      </c>
      <c r="O1067" s="106"/>
    </row>
    <row r="1068" spans="1:15" x14ac:dyDescent="0.25">
      <c r="A1068" s="144"/>
      <c r="B1068" s="64" t="s">
        <v>553</v>
      </c>
      <c r="C1068" s="1">
        <f>23*32</f>
        <v>736</v>
      </c>
      <c r="D1068" s="62">
        <f t="shared" si="743"/>
        <v>0</v>
      </c>
      <c r="E1068" s="1">
        <v>0</v>
      </c>
      <c r="F1068" s="2">
        <f t="shared" si="744"/>
        <v>0</v>
      </c>
      <c r="G1068" s="1">
        <v>0</v>
      </c>
      <c r="H1068" s="2">
        <f t="shared" si="745"/>
        <v>0.81521739130434778</v>
      </c>
      <c r="I1068" s="1">
        <v>6</v>
      </c>
      <c r="J1068" s="2">
        <f t="shared" si="746"/>
        <v>0.24456521739130432</v>
      </c>
      <c r="K1068" s="1">
        <f>+E1068+G1068+I1068</f>
        <v>6</v>
      </c>
      <c r="L1068" s="3">
        <f t="shared" si="747"/>
        <v>0.81521739130434778</v>
      </c>
      <c r="M1068" s="9">
        <f t="shared" si="748"/>
        <v>8152.173913043478</v>
      </c>
      <c r="N1068" s="25">
        <f t="shared" si="749"/>
        <v>3.9020305254184109</v>
      </c>
      <c r="O1068" s="106"/>
    </row>
    <row r="1069" spans="1:15" ht="15.75" thickBot="1" x14ac:dyDescent="0.3">
      <c r="A1069" s="145"/>
      <c r="B1069" s="65" t="s">
        <v>18</v>
      </c>
      <c r="C1069" s="10">
        <f>SUM(C1064:C1068)</f>
        <v>2720</v>
      </c>
      <c r="D1069" s="11">
        <f t="shared" si="743"/>
        <v>0</v>
      </c>
      <c r="E1069" s="10">
        <f>SUM(E1064:E1068)</f>
        <v>0</v>
      </c>
      <c r="F1069" s="11">
        <f t="shared" si="744"/>
        <v>0</v>
      </c>
      <c r="G1069" s="10">
        <f>SUM(G1064:G1068)</f>
        <v>0</v>
      </c>
      <c r="H1069" s="73">
        <f t="shared" si="745"/>
        <v>0.80882352941176483</v>
      </c>
      <c r="I1069" s="10">
        <f>SUM(I1064:I1068)</f>
        <v>22</v>
      </c>
      <c r="J1069" s="11">
        <f t="shared" si="746"/>
        <v>0.24264705882352944</v>
      </c>
      <c r="K1069" s="10">
        <f>SUM(K1064:K1068)</f>
        <v>22</v>
      </c>
      <c r="L1069" s="12">
        <f t="shared" si="747"/>
        <v>0.80882352941176483</v>
      </c>
      <c r="M1069" s="15">
        <f t="shared" si="748"/>
        <v>8088.2352941176487</v>
      </c>
      <c r="N1069" s="13">
        <f t="shared" si="749"/>
        <v>3.904909514493244</v>
      </c>
      <c r="O1069" s="14"/>
    </row>
    <row r="1070" spans="1:15" x14ac:dyDescent="0.25">
      <c r="A1070" s="144" t="s">
        <v>686</v>
      </c>
      <c r="B1070" s="64" t="s">
        <v>687</v>
      </c>
      <c r="C1070" s="1">
        <f>112*8</f>
        <v>896</v>
      </c>
      <c r="D1070" s="62">
        <f t="shared" ref="D1070:D1076" si="750">E1070/C1070*100</f>
        <v>0</v>
      </c>
      <c r="E1070" s="1">
        <v>0</v>
      </c>
      <c r="F1070" s="2">
        <f t="shared" ref="F1070:F1076" si="751">+G1070/C1070*100</f>
        <v>0</v>
      </c>
      <c r="G1070" s="1">
        <v>0</v>
      </c>
      <c r="H1070" s="2">
        <f t="shared" ref="H1070:H1076" si="752">+I1070/C1070*100</f>
        <v>0.2232142857142857</v>
      </c>
      <c r="I1070" s="1">
        <v>2</v>
      </c>
      <c r="J1070" s="2">
        <f t="shared" ref="J1070:J1076" si="753">(1*D1070)+(0.65*F1070)+(0.3*H1070)</f>
        <v>6.6964285714285712E-2</v>
      </c>
      <c r="K1070" s="1">
        <f t="shared" ref="K1070:K1075" si="754">+E1070+G1070+I1070</f>
        <v>2</v>
      </c>
      <c r="L1070" s="3">
        <f t="shared" ref="L1070:L1076" si="755">K1070/C1070*100</f>
        <v>0.2232142857142857</v>
      </c>
      <c r="M1070" s="9">
        <f t="shared" ref="M1070:M1076" si="756">L1070*10000</f>
        <v>2232.1428571428569</v>
      </c>
      <c r="N1070" s="25">
        <f t="shared" ref="N1070:N1076" si="757">(NORMSINV(1-M1070/1000000))+1.5</f>
        <v>4.3433440043264477</v>
      </c>
      <c r="O1070" s="106"/>
    </row>
    <row r="1071" spans="1:15" x14ac:dyDescent="0.25">
      <c r="A1071" s="144"/>
      <c r="B1071" s="64" t="s">
        <v>623</v>
      </c>
      <c r="C1071" s="1">
        <f>43*8</f>
        <v>344</v>
      </c>
      <c r="D1071" s="62">
        <f t="shared" si="750"/>
        <v>0</v>
      </c>
      <c r="E1071" s="1">
        <v>0</v>
      </c>
      <c r="F1071" s="2">
        <f t="shared" si="751"/>
        <v>0</v>
      </c>
      <c r="G1071" s="1">
        <v>0</v>
      </c>
      <c r="H1071" s="2">
        <f t="shared" si="752"/>
        <v>0.29069767441860467</v>
      </c>
      <c r="I1071" s="1">
        <v>1</v>
      </c>
      <c r="J1071" s="2">
        <f t="shared" si="753"/>
        <v>8.7209302325581398E-2</v>
      </c>
      <c r="K1071" s="1">
        <f t="shared" si="754"/>
        <v>1</v>
      </c>
      <c r="L1071" s="3">
        <f t="shared" si="755"/>
        <v>0.29069767441860467</v>
      </c>
      <c r="M1071" s="9">
        <f t="shared" si="756"/>
        <v>2906.9767441860467</v>
      </c>
      <c r="N1071" s="25">
        <f t="shared" si="757"/>
        <v>4.2580936729820138</v>
      </c>
      <c r="O1071" s="106"/>
    </row>
    <row r="1072" spans="1:15" x14ac:dyDescent="0.25">
      <c r="A1072" s="144"/>
      <c r="B1072" s="64" t="s">
        <v>481</v>
      </c>
      <c r="C1072" s="1">
        <f>48*8</f>
        <v>384</v>
      </c>
      <c r="D1072" s="62">
        <f>E1072/C1072*100</f>
        <v>0</v>
      </c>
      <c r="E1072" s="1">
        <v>0</v>
      </c>
      <c r="F1072" s="2">
        <f>+G1072/C1072*100</f>
        <v>0</v>
      </c>
      <c r="G1072" s="1">
        <v>0</v>
      </c>
      <c r="H1072" s="2">
        <f>+I1072/C1072*100</f>
        <v>0.52083333333333326</v>
      </c>
      <c r="I1072" s="1">
        <v>2</v>
      </c>
      <c r="J1072" s="2">
        <f>(1*D1072)+(0.65*F1072)+(0.3*H1072)</f>
        <v>0.15624999999999997</v>
      </c>
      <c r="K1072" s="1">
        <f>+E1072+G1072+I1072</f>
        <v>2</v>
      </c>
      <c r="L1072" s="3">
        <f>K1072/C1072*100</f>
        <v>0.52083333333333326</v>
      </c>
      <c r="M1072" s="9">
        <f>L1072*10000</f>
        <v>5208.333333333333</v>
      </c>
      <c r="N1072" s="25">
        <f>(NORMSINV(1-M1072/1000000))+1.5</f>
        <v>4.0616819349340219</v>
      </c>
      <c r="O1072" s="106"/>
    </row>
    <row r="1073" spans="1:15" x14ac:dyDescent="0.25">
      <c r="A1073" s="144"/>
      <c r="B1073" s="64" t="s">
        <v>688</v>
      </c>
      <c r="C1073" s="1">
        <f>48*8</f>
        <v>384</v>
      </c>
      <c r="D1073" s="62">
        <f t="shared" si="750"/>
        <v>0</v>
      </c>
      <c r="E1073" s="1">
        <v>0</v>
      </c>
      <c r="F1073" s="2">
        <f t="shared" si="751"/>
        <v>0</v>
      </c>
      <c r="G1073" s="1">
        <v>0</v>
      </c>
      <c r="H1073" s="2">
        <f t="shared" si="752"/>
        <v>0.52083333333333326</v>
      </c>
      <c r="I1073" s="1">
        <v>2</v>
      </c>
      <c r="J1073" s="2">
        <f t="shared" si="753"/>
        <v>0.15624999999999997</v>
      </c>
      <c r="K1073" s="1">
        <f t="shared" si="754"/>
        <v>2</v>
      </c>
      <c r="L1073" s="3">
        <f t="shared" si="755"/>
        <v>0.52083333333333326</v>
      </c>
      <c r="M1073" s="9">
        <f t="shared" si="756"/>
        <v>5208.333333333333</v>
      </c>
      <c r="N1073" s="25">
        <f t="shared" si="757"/>
        <v>4.0616819349340219</v>
      </c>
      <c r="O1073" s="106"/>
    </row>
    <row r="1074" spans="1:15" x14ac:dyDescent="0.25">
      <c r="A1074" s="144"/>
      <c r="B1074" s="64" t="s">
        <v>553</v>
      </c>
      <c r="C1074" s="1">
        <f>52*8</f>
        <v>416</v>
      </c>
      <c r="D1074" s="62">
        <f>E1074/C1074*100</f>
        <v>0</v>
      </c>
      <c r="E1074" s="1">
        <v>0</v>
      </c>
      <c r="F1074" s="2">
        <f>+G1074/C1074*100</f>
        <v>0</v>
      </c>
      <c r="G1074" s="1">
        <v>0</v>
      </c>
      <c r="H1074" s="2">
        <f>+I1074/C1074*100</f>
        <v>0.48076923076923078</v>
      </c>
      <c r="I1074" s="1">
        <v>2</v>
      </c>
      <c r="J1074" s="2">
        <f>(1*D1074)+(0.65*F1074)+(0.3*H1074)</f>
        <v>0.14423076923076922</v>
      </c>
      <c r="K1074" s="1">
        <f>+E1074+G1074+I1074</f>
        <v>2</v>
      </c>
      <c r="L1074" s="3">
        <f>K1074/C1074*100</f>
        <v>0.48076923076923078</v>
      </c>
      <c r="M1074" s="9">
        <f>L1074*10000</f>
        <v>4807.6923076923076</v>
      </c>
      <c r="N1074" s="25">
        <f>(NORMSINV(1-M1074/1000000))+1.5</f>
        <v>4.089362386704396</v>
      </c>
      <c r="O1074" s="106"/>
    </row>
    <row r="1075" spans="1:15" x14ac:dyDescent="0.25">
      <c r="A1075" s="144"/>
      <c r="B1075" s="64" t="s">
        <v>527</v>
      </c>
      <c r="C1075" s="1">
        <f>48*8</f>
        <v>384</v>
      </c>
      <c r="D1075" s="62">
        <f t="shared" si="750"/>
        <v>0</v>
      </c>
      <c r="E1075" s="1">
        <v>0</v>
      </c>
      <c r="F1075" s="2">
        <f t="shared" si="751"/>
        <v>0</v>
      </c>
      <c r="G1075" s="1">
        <v>0</v>
      </c>
      <c r="H1075" s="2">
        <f t="shared" si="752"/>
        <v>0.26041666666666663</v>
      </c>
      <c r="I1075" s="1">
        <v>1</v>
      </c>
      <c r="J1075" s="2">
        <f t="shared" si="753"/>
        <v>7.8124999999999986E-2</v>
      </c>
      <c r="K1075" s="1">
        <f t="shared" si="754"/>
        <v>1</v>
      </c>
      <c r="L1075" s="3">
        <f t="shared" si="755"/>
        <v>0.26041666666666663</v>
      </c>
      <c r="M1075" s="9">
        <f t="shared" si="756"/>
        <v>2604.1666666666665</v>
      </c>
      <c r="N1075" s="25">
        <f t="shared" si="757"/>
        <v>4.2938580633153993</v>
      </c>
      <c r="O1075" s="106"/>
    </row>
    <row r="1076" spans="1:15" ht="15.75" thickBot="1" x14ac:dyDescent="0.3">
      <c r="A1076" s="145"/>
      <c r="B1076" s="65" t="s">
        <v>18</v>
      </c>
      <c r="C1076" s="10">
        <f>SUM(C1070:C1075)</f>
        <v>2808</v>
      </c>
      <c r="D1076" s="11">
        <f t="shared" si="750"/>
        <v>0</v>
      </c>
      <c r="E1076" s="10">
        <f>SUM(E1070:E1075)</f>
        <v>0</v>
      </c>
      <c r="F1076" s="11">
        <f t="shared" si="751"/>
        <v>0</v>
      </c>
      <c r="G1076" s="10">
        <f>SUM(G1070:G1075)</f>
        <v>0</v>
      </c>
      <c r="H1076" s="73">
        <f t="shared" si="752"/>
        <v>0.35612535612535612</v>
      </c>
      <c r="I1076" s="10">
        <f>SUM(I1070:I1075)</f>
        <v>10</v>
      </c>
      <c r="J1076" s="11">
        <f t="shared" si="753"/>
        <v>0.10683760683760683</v>
      </c>
      <c r="K1076" s="10">
        <f>SUM(K1070:K1075)</f>
        <v>10</v>
      </c>
      <c r="L1076" s="12">
        <f t="shared" si="755"/>
        <v>0.35612535612535612</v>
      </c>
      <c r="M1076" s="15">
        <f t="shared" si="756"/>
        <v>3561.2535612535612</v>
      </c>
      <c r="N1076" s="13">
        <f t="shared" si="757"/>
        <v>4.1910614635179106</v>
      </c>
      <c r="O1076" s="14"/>
    </row>
    <row r="1077" spans="1:15" x14ac:dyDescent="0.25">
      <c r="A1077" s="144" t="s">
        <v>692</v>
      </c>
      <c r="B1077" s="64" t="s">
        <v>693</v>
      </c>
      <c r="C1077" s="1">
        <f>32*32</f>
        <v>1024</v>
      </c>
      <c r="D1077" s="62">
        <f t="shared" ref="D1077:D1082" si="758">E1077/C1077*100</f>
        <v>0</v>
      </c>
      <c r="E1077" s="1">
        <v>0</v>
      </c>
      <c r="F1077" s="2">
        <f t="shared" ref="F1077:F1082" si="759">+G1077/C1077*100</f>
        <v>0</v>
      </c>
      <c r="G1077" s="1">
        <v>0</v>
      </c>
      <c r="H1077" s="2">
        <f t="shared" ref="H1077:H1082" si="760">+I1077/C1077*100</f>
        <v>1.07421875</v>
      </c>
      <c r="I1077" s="1">
        <v>11</v>
      </c>
      <c r="J1077" s="2">
        <f t="shared" ref="J1077:J1082" si="761">(1*D1077)+(0.65*F1077)+(0.3*H1077)</f>
        <v>0.322265625</v>
      </c>
      <c r="K1077" s="1">
        <f>+E1077+G1077+I1077</f>
        <v>11</v>
      </c>
      <c r="L1077" s="3">
        <f t="shared" ref="L1077:L1082" si="762">K1077/C1077*100</f>
        <v>1.07421875</v>
      </c>
      <c r="M1077" s="9">
        <f t="shared" ref="M1077:M1082" si="763">L1077*10000</f>
        <v>10742.1875</v>
      </c>
      <c r="N1077" s="25">
        <f t="shared" ref="N1077:N1082" si="764">(NORMSINV(1-M1077/1000000))+1.5</f>
        <v>3.7993622974032286</v>
      </c>
      <c r="O1077" s="106"/>
    </row>
    <row r="1078" spans="1:15" x14ac:dyDescent="0.25">
      <c r="A1078" s="144"/>
      <c r="B1078" s="64" t="s">
        <v>582</v>
      </c>
      <c r="C1078" s="1">
        <f>6*32</f>
        <v>192</v>
      </c>
      <c r="D1078" s="62">
        <f t="shared" si="758"/>
        <v>0</v>
      </c>
      <c r="E1078" s="1">
        <v>0</v>
      </c>
      <c r="F1078" s="2">
        <f t="shared" si="759"/>
        <v>0</v>
      </c>
      <c r="G1078" s="1">
        <v>0</v>
      </c>
      <c r="H1078" s="2">
        <f t="shared" si="760"/>
        <v>0.52083333333333326</v>
      </c>
      <c r="I1078" s="1">
        <v>1</v>
      </c>
      <c r="J1078" s="2">
        <f t="shared" si="761"/>
        <v>0.15624999999999997</v>
      </c>
      <c r="K1078" s="1">
        <f>+E1078+G1078+I1078</f>
        <v>1</v>
      </c>
      <c r="L1078" s="3">
        <f t="shared" si="762"/>
        <v>0.52083333333333326</v>
      </c>
      <c r="M1078" s="9">
        <f t="shared" si="763"/>
        <v>5208.333333333333</v>
      </c>
      <c r="N1078" s="25">
        <f t="shared" si="764"/>
        <v>4.0616819349340219</v>
      </c>
      <c r="O1078" s="106"/>
    </row>
    <row r="1079" spans="1:15" x14ac:dyDescent="0.25">
      <c r="A1079" s="144"/>
      <c r="B1079" s="64" t="s">
        <v>495</v>
      </c>
      <c r="C1079" s="1">
        <f>31*32</f>
        <v>992</v>
      </c>
      <c r="D1079" s="62">
        <f t="shared" si="758"/>
        <v>0</v>
      </c>
      <c r="E1079" s="1">
        <v>0</v>
      </c>
      <c r="F1079" s="2">
        <f t="shared" si="759"/>
        <v>0</v>
      </c>
      <c r="G1079" s="1">
        <v>0</v>
      </c>
      <c r="H1079" s="2">
        <f t="shared" si="760"/>
        <v>0.60483870967741937</v>
      </c>
      <c r="I1079" s="1">
        <v>6</v>
      </c>
      <c r="J1079" s="2">
        <f t="shared" si="761"/>
        <v>0.18145161290322581</v>
      </c>
      <c r="K1079" s="1">
        <f>+E1079+G1079+I1079</f>
        <v>6</v>
      </c>
      <c r="L1079" s="3">
        <f t="shared" si="762"/>
        <v>0.60483870967741937</v>
      </c>
      <c r="M1079" s="9">
        <f t="shared" si="763"/>
        <v>6048.3870967741941</v>
      </c>
      <c r="N1079" s="25">
        <f t="shared" si="764"/>
        <v>4.0093086291652069</v>
      </c>
      <c r="O1079" s="106"/>
    </row>
    <row r="1080" spans="1:15" x14ac:dyDescent="0.25">
      <c r="A1080" s="144"/>
      <c r="B1080" s="64" t="s">
        <v>593</v>
      </c>
      <c r="C1080" s="1">
        <f>10*32</f>
        <v>320</v>
      </c>
      <c r="D1080" s="62">
        <f t="shared" si="758"/>
        <v>0</v>
      </c>
      <c r="E1080" s="1">
        <v>0</v>
      </c>
      <c r="F1080" s="2">
        <f t="shared" si="759"/>
        <v>0</v>
      </c>
      <c r="G1080" s="1">
        <v>0</v>
      </c>
      <c r="H1080" s="2">
        <f t="shared" si="760"/>
        <v>0.625</v>
      </c>
      <c r="I1080" s="1">
        <v>2</v>
      </c>
      <c r="J1080" s="2">
        <f t="shared" si="761"/>
        <v>0.1875</v>
      </c>
      <c r="K1080" s="1">
        <f>+E1080+G1080+I1080</f>
        <v>2</v>
      </c>
      <c r="L1080" s="3">
        <f t="shared" si="762"/>
        <v>0.625</v>
      </c>
      <c r="M1080" s="9">
        <f t="shared" si="763"/>
        <v>6250</v>
      </c>
      <c r="N1080" s="25">
        <f t="shared" si="764"/>
        <v>3.9977054744123737</v>
      </c>
      <c r="O1080" s="106"/>
    </row>
    <row r="1081" spans="1:15" x14ac:dyDescent="0.25">
      <c r="A1081" s="144"/>
      <c r="B1081" s="64" t="s">
        <v>527</v>
      </c>
      <c r="C1081" s="1">
        <f>28*32</f>
        <v>896</v>
      </c>
      <c r="D1081" s="62">
        <f t="shared" si="758"/>
        <v>0</v>
      </c>
      <c r="E1081" s="1">
        <v>0</v>
      </c>
      <c r="F1081" s="2">
        <f t="shared" si="759"/>
        <v>0</v>
      </c>
      <c r="G1081" s="1">
        <v>0</v>
      </c>
      <c r="H1081" s="2">
        <f t="shared" si="760"/>
        <v>0.5580357142857143</v>
      </c>
      <c r="I1081" s="1">
        <v>5</v>
      </c>
      <c r="J1081" s="2">
        <f t="shared" si="761"/>
        <v>0.16741071428571427</v>
      </c>
      <c r="K1081" s="1">
        <f>+E1081+G1081+I1081</f>
        <v>5</v>
      </c>
      <c r="L1081" s="3">
        <f t="shared" si="762"/>
        <v>0.5580357142857143</v>
      </c>
      <c r="M1081" s="9">
        <f t="shared" si="763"/>
        <v>5580.3571428571431</v>
      </c>
      <c r="N1081" s="25">
        <f t="shared" si="764"/>
        <v>4.0376261301924163</v>
      </c>
      <c r="O1081" s="106"/>
    </row>
    <row r="1082" spans="1:15" ht="15.75" thickBot="1" x14ac:dyDescent="0.3">
      <c r="A1082" s="145"/>
      <c r="B1082" s="65" t="s">
        <v>18</v>
      </c>
      <c r="C1082" s="10">
        <f>SUM(C1077:C1081)</f>
        <v>3424</v>
      </c>
      <c r="D1082" s="11">
        <f t="shared" si="758"/>
        <v>0</v>
      </c>
      <c r="E1082" s="10">
        <f>SUM(E1077:E1081)</f>
        <v>0</v>
      </c>
      <c r="F1082" s="11">
        <f t="shared" si="759"/>
        <v>0</v>
      </c>
      <c r="G1082" s="10">
        <f>SUM(G1077:G1081)</f>
        <v>0</v>
      </c>
      <c r="H1082" s="73">
        <f t="shared" si="760"/>
        <v>0.73014018691588789</v>
      </c>
      <c r="I1082" s="10">
        <f>SUM(I1077:I1081)</f>
        <v>25</v>
      </c>
      <c r="J1082" s="11">
        <f t="shared" si="761"/>
        <v>0.21904205607476637</v>
      </c>
      <c r="K1082" s="10">
        <f>SUM(K1077:K1081)</f>
        <v>25</v>
      </c>
      <c r="L1082" s="12">
        <f t="shared" si="762"/>
        <v>0.73014018691588789</v>
      </c>
      <c r="M1082" s="15">
        <f t="shared" si="763"/>
        <v>7301.401869158879</v>
      </c>
      <c r="N1082" s="13">
        <f t="shared" si="764"/>
        <v>3.9420826329660819</v>
      </c>
      <c r="O1082" s="14"/>
    </row>
    <row r="1083" spans="1:15" x14ac:dyDescent="0.25">
      <c r="A1083" s="144" t="s">
        <v>695</v>
      </c>
      <c r="B1083" s="64" t="s">
        <v>693</v>
      </c>
      <c r="C1083" s="1">
        <f>15*32</f>
        <v>480</v>
      </c>
      <c r="D1083" s="62">
        <f t="shared" ref="D1083:D1090" si="765">E1083/C1083*100</f>
        <v>0</v>
      </c>
      <c r="E1083" s="1">
        <v>0</v>
      </c>
      <c r="F1083" s="2">
        <f t="shared" ref="F1083:F1090" si="766">+G1083/C1083*100</f>
        <v>0</v>
      </c>
      <c r="G1083" s="1">
        <v>0</v>
      </c>
      <c r="H1083" s="2">
        <f t="shared" ref="H1083:H1090" si="767">+I1083/C1083*100</f>
        <v>0.625</v>
      </c>
      <c r="I1083" s="1">
        <v>3</v>
      </c>
      <c r="J1083" s="2">
        <f t="shared" ref="J1083:J1090" si="768">(1*D1083)+(0.65*F1083)+(0.3*H1083)</f>
        <v>0.1875</v>
      </c>
      <c r="K1083" s="1">
        <f t="shared" ref="K1083:K1089" si="769">+E1083+G1083+I1083</f>
        <v>3</v>
      </c>
      <c r="L1083" s="3">
        <f t="shared" ref="L1083:L1090" si="770">K1083/C1083*100</f>
        <v>0.625</v>
      </c>
      <c r="M1083" s="9">
        <f t="shared" ref="M1083:M1090" si="771">L1083*10000</f>
        <v>6250</v>
      </c>
      <c r="N1083" s="25">
        <f t="shared" ref="N1083:N1090" si="772">(NORMSINV(1-M1083/1000000))+1.5</f>
        <v>3.9977054744123737</v>
      </c>
      <c r="O1083" s="106"/>
    </row>
    <row r="1084" spans="1:15" x14ac:dyDescent="0.25">
      <c r="A1084" s="144"/>
      <c r="B1084" s="64" t="s">
        <v>697</v>
      </c>
      <c r="C1084" s="1">
        <f>3*32</f>
        <v>96</v>
      </c>
      <c r="D1084" s="62">
        <f>E1084/C1084*100</f>
        <v>0</v>
      </c>
      <c r="E1084" s="1">
        <v>0</v>
      </c>
      <c r="F1084" s="2">
        <f>+G1084/C1084*100</f>
        <v>0</v>
      </c>
      <c r="G1084" s="1">
        <v>0</v>
      </c>
      <c r="H1084" s="2">
        <f>+I1084/C1084*100</f>
        <v>0</v>
      </c>
      <c r="I1084" s="1">
        <v>0</v>
      </c>
      <c r="J1084" s="2">
        <f>(1*D1084)+(0.65*F1084)+(0.3*H1084)</f>
        <v>0</v>
      </c>
      <c r="K1084" s="1">
        <f>+E1084+G1084+I1084</f>
        <v>0</v>
      </c>
      <c r="L1084" s="3">
        <f>K1084/C1084*100</f>
        <v>0</v>
      </c>
      <c r="M1084" s="9">
        <f>L1084*10000</f>
        <v>0</v>
      </c>
      <c r="N1084" s="25" t="e">
        <f>(NORMSINV(1-M1084/1000000))+1.5</f>
        <v>#NUM!</v>
      </c>
      <c r="O1084" s="106"/>
    </row>
    <row r="1085" spans="1:15" x14ac:dyDescent="0.25">
      <c r="A1085" s="144"/>
      <c r="B1085" s="64" t="s">
        <v>582</v>
      </c>
      <c r="C1085" s="1">
        <f>7*32</f>
        <v>224</v>
      </c>
      <c r="D1085" s="62">
        <f t="shared" si="765"/>
        <v>0</v>
      </c>
      <c r="E1085" s="1">
        <v>0</v>
      </c>
      <c r="F1085" s="2">
        <f t="shared" si="766"/>
        <v>0</v>
      </c>
      <c r="G1085" s="1">
        <v>0</v>
      </c>
      <c r="H1085" s="2">
        <f t="shared" si="767"/>
        <v>0.89285714285714279</v>
      </c>
      <c r="I1085" s="1">
        <v>2</v>
      </c>
      <c r="J1085" s="2">
        <f t="shared" si="768"/>
        <v>0.26785714285714285</v>
      </c>
      <c r="K1085" s="1">
        <f t="shared" si="769"/>
        <v>2</v>
      </c>
      <c r="L1085" s="3">
        <f t="shared" si="770"/>
        <v>0.89285714285714279</v>
      </c>
      <c r="M1085" s="9">
        <f t="shared" si="771"/>
        <v>8928.5714285714275</v>
      </c>
      <c r="N1085" s="25">
        <f t="shared" si="772"/>
        <v>3.8685670592678738</v>
      </c>
      <c r="O1085" s="106"/>
    </row>
    <row r="1086" spans="1:15" x14ac:dyDescent="0.25">
      <c r="A1086" s="144"/>
      <c r="B1086" s="64" t="s">
        <v>495</v>
      </c>
      <c r="C1086" s="1">
        <f>26*32</f>
        <v>832</v>
      </c>
      <c r="D1086" s="62">
        <f t="shared" si="765"/>
        <v>0</v>
      </c>
      <c r="E1086" s="1">
        <v>0</v>
      </c>
      <c r="F1086" s="2">
        <f t="shared" si="766"/>
        <v>0</v>
      </c>
      <c r="G1086" s="1">
        <v>0</v>
      </c>
      <c r="H1086" s="2">
        <f t="shared" si="767"/>
        <v>0.48076923076923078</v>
      </c>
      <c r="I1086" s="1">
        <v>4</v>
      </c>
      <c r="J1086" s="2">
        <f t="shared" si="768"/>
        <v>0.14423076923076922</v>
      </c>
      <c r="K1086" s="1">
        <f t="shared" si="769"/>
        <v>4</v>
      </c>
      <c r="L1086" s="3">
        <f t="shared" si="770"/>
        <v>0.48076923076923078</v>
      </c>
      <c r="M1086" s="9">
        <f t="shared" si="771"/>
        <v>4807.6923076923076</v>
      </c>
      <c r="N1086" s="25">
        <f t="shared" si="772"/>
        <v>4.089362386704396</v>
      </c>
      <c r="O1086" s="106"/>
    </row>
    <row r="1087" spans="1:15" x14ac:dyDescent="0.25">
      <c r="A1087" s="144"/>
      <c r="B1087" s="64" t="s">
        <v>696</v>
      </c>
      <c r="C1087" s="1">
        <f>9*32</f>
        <v>288</v>
      </c>
      <c r="D1087" s="62">
        <f t="shared" si="765"/>
        <v>0</v>
      </c>
      <c r="E1087" s="1">
        <v>0</v>
      </c>
      <c r="F1087" s="2">
        <f t="shared" si="766"/>
        <v>0</v>
      </c>
      <c r="G1087" s="1">
        <v>0</v>
      </c>
      <c r="H1087" s="2">
        <f t="shared" si="767"/>
        <v>0</v>
      </c>
      <c r="I1087" s="1">
        <v>0</v>
      </c>
      <c r="J1087" s="2">
        <f t="shared" si="768"/>
        <v>0</v>
      </c>
      <c r="K1087" s="1">
        <f t="shared" si="769"/>
        <v>0</v>
      </c>
      <c r="L1087" s="3">
        <f t="shared" si="770"/>
        <v>0</v>
      </c>
      <c r="M1087" s="9">
        <f t="shared" si="771"/>
        <v>0</v>
      </c>
      <c r="N1087" s="25" t="e">
        <f t="shared" si="772"/>
        <v>#NUM!</v>
      </c>
      <c r="O1087" s="106"/>
    </row>
    <row r="1088" spans="1:15" x14ac:dyDescent="0.25">
      <c r="A1088" s="144"/>
      <c r="B1088" s="64" t="s">
        <v>527</v>
      </c>
      <c r="C1088" s="1">
        <f>2*64</f>
        <v>128</v>
      </c>
      <c r="D1088" s="62">
        <f>E1088/C1088*100</f>
        <v>0</v>
      </c>
      <c r="E1088" s="1">
        <v>0</v>
      </c>
      <c r="F1088" s="2">
        <f>+G1088/C1088*100</f>
        <v>0</v>
      </c>
      <c r="G1088" s="1">
        <v>0</v>
      </c>
      <c r="H1088" s="2">
        <f>+I1088/C1088*100</f>
        <v>0</v>
      </c>
      <c r="I1088" s="1">
        <v>0</v>
      </c>
      <c r="J1088" s="2">
        <f>(1*D1088)+(0.65*F1088)+(0.3*H1088)</f>
        <v>0</v>
      </c>
      <c r="K1088" s="1">
        <f>+E1088+G1088+I1088</f>
        <v>0</v>
      </c>
      <c r="L1088" s="3">
        <f>K1088/C1088*100</f>
        <v>0</v>
      </c>
      <c r="M1088" s="9">
        <f>L1088*10000</f>
        <v>0</v>
      </c>
      <c r="N1088" s="25" t="e">
        <f>(NORMSINV(1-M1088/1000000))+1.5</f>
        <v>#NUM!</v>
      </c>
      <c r="O1088" s="106"/>
    </row>
    <row r="1089" spans="1:15" x14ac:dyDescent="0.25">
      <c r="A1089" s="144"/>
      <c r="B1089" s="64" t="s">
        <v>651</v>
      </c>
      <c r="C1089" s="1">
        <f>13*32</f>
        <v>416</v>
      </c>
      <c r="D1089" s="62">
        <f t="shared" si="765"/>
        <v>0</v>
      </c>
      <c r="E1089" s="1">
        <v>0</v>
      </c>
      <c r="F1089" s="2">
        <f t="shared" si="766"/>
        <v>0</v>
      </c>
      <c r="G1089" s="1">
        <v>0</v>
      </c>
      <c r="H1089" s="2">
        <f t="shared" si="767"/>
        <v>1.2019230769230771</v>
      </c>
      <c r="I1089" s="1">
        <v>5</v>
      </c>
      <c r="J1089" s="2">
        <f t="shared" si="768"/>
        <v>0.36057692307692313</v>
      </c>
      <c r="K1089" s="1">
        <f t="shared" si="769"/>
        <v>5</v>
      </c>
      <c r="L1089" s="3">
        <f t="shared" si="770"/>
        <v>1.2019230769230771</v>
      </c>
      <c r="M1089" s="9">
        <f t="shared" si="771"/>
        <v>12019.230769230771</v>
      </c>
      <c r="N1089" s="25">
        <f t="shared" si="772"/>
        <v>3.7565139678940218</v>
      </c>
      <c r="O1089" s="106"/>
    </row>
    <row r="1090" spans="1:15" ht="15.75" thickBot="1" x14ac:dyDescent="0.3">
      <c r="A1090" s="145"/>
      <c r="B1090" s="65" t="s">
        <v>18</v>
      </c>
      <c r="C1090" s="10">
        <f>SUM(C1083:C1089)</f>
        <v>2464</v>
      </c>
      <c r="D1090" s="11">
        <f t="shared" si="765"/>
        <v>0</v>
      </c>
      <c r="E1090" s="10">
        <f>SUM(E1083:E1089)</f>
        <v>0</v>
      </c>
      <c r="F1090" s="11">
        <f t="shared" si="766"/>
        <v>0</v>
      </c>
      <c r="G1090" s="10">
        <f>SUM(G1083:G1089)</f>
        <v>0</v>
      </c>
      <c r="H1090" s="73">
        <f t="shared" si="767"/>
        <v>0.56818181818181823</v>
      </c>
      <c r="I1090" s="10">
        <f>SUM(I1083:I1089)</f>
        <v>14</v>
      </c>
      <c r="J1090" s="11">
        <f t="shared" si="768"/>
        <v>0.17045454545454547</v>
      </c>
      <c r="K1090" s="10">
        <f>SUM(K1083:K1089)</f>
        <v>14</v>
      </c>
      <c r="L1090" s="12">
        <f t="shared" si="770"/>
        <v>0.56818181818181823</v>
      </c>
      <c r="M1090" s="15">
        <f t="shared" si="771"/>
        <v>5681.818181818182</v>
      </c>
      <c r="N1090" s="13">
        <f t="shared" si="772"/>
        <v>4.031313090899447</v>
      </c>
      <c r="O1090" s="14"/>
    </row>
    <row r="1091" spans="1:15" x14ac:dyDescent="0.25">
      <c r="A1091" s="144" t="s">
        <v>698</v>
      </c>
      <c r="B1091" s="64" t="s">
        <v>693</v>
      </c>
      <c r="C1091" s="1">
        <v>640</v>
      </c>
      <c r="D1091" s="62">
        <f t="shared" ref="D1091:D1099" si="773">E1091/C1091*100</f>
        <v>0</v>
      </c>
      <c r="E1091" s="1">
        <v>0</v>
      </c>
      <c r="F1091" s="2">
        <f t="shared" ref="F1091:F1099" si="774">+G1091/C1091*100</f>
        <v>0</v>
      </c>
      <c r="G1091" s="1">
        <v>0</v>
      </c>
      <c r="H1091" s="2">
        <f t="shared" ref="H1091:H1099" si="775">+I1091/C1091*100</f>
        <v>0.46875</v>
      </c>
      <c r="I1091" s="1">
        <v>3</v>
      </c>
      <c r="J1091" s="2">
        <f t="shared" ref="J1091:J1099" si="776">(1*D1091)+(0.65*F1091)+(0.3*H1091)</f>
        <v>0.140625</v>
      </c>
      <c r="K1091" s="1">
        <f t="shared" ref="K1091:K1098" si="777">+E1091+G1091+I1091</f>
        <v>3</v>
      </c>
      <c r="L1091" s="3">
        <f t="shared" ref="L1091:L1099" si="778">K1091/C1091*100</f>
        <v>0.46875</v>
      </c>
      <c r="M1091" s="9">
        <f t="shared" ref="M1091:M1099" si="779">L1091*10000</f>
        <v>4687.5</v>
      </c>
      <c r="N1091" s="25">
        <f t="shared" ref="N1091:N1099" si="780">(NORMSINV(1-M1091/1000000))+1.5</f>
        <v>4.0980677307623044</v>
      </c>
      <c r="O1091" s="106"/>
    </row>
    <row r="1092" spans="1:15" x14ac:dyDescent="0.25">
      <c r="A1092" s="144"/>
      <c r="B1092" s="64" t="s">
        <v>699</v>
      </c>
      <c r="C1092" s="1">
        <v>32</v>
      </c>
      <c r="D1092" s="62">
        <f t="shared" si="773"/>
        <v>0</v>
      </c>
      <c r="E1092" s="1">
        <v>0</v>
      </c>
      <c r="F1092" s="2">
        <f t="shared" si="774"/>
        <v>0</v>
      </c>
      <c r="G1092" s="1">
        <v>0</v>
      </c>
      <c r="H1092" s="2">
        <f t="shared" si="775"/>
        <v>0</v>
      </c>
      <c r="I1092" s="1">
        <v>0</v>
      </c>
      <c r="J1092" s="2">
        <f t="shared" si="776"/>
        <v>0</v>
      </c>
      <c r="K1092" s="1">
        <f t="shared" si="777"/>
        <v>0</v>
      </c>
      <c r="L1092" s="3">
        <f t="shared" si="778"/>
        <v>0</v>
      </c>
      <c r="M1092" s="9">
        <f t="shared" si="779"/>
        <v>0</v>
      </c>
      <c r="N1092" s="25" t="e">
        <f t="shared" si="780"/>
        <v>#NUM!</v>
      </c>
      <c r="O1092" s="106"/>
    </row>
    <row r="1093" spans="1:15" x14ac:dyDescent="0.25">
      <c r="A1093" s="144"/>
      <c r="B1093" s="64" t="s">
        <v>646</v>
      </c>
      <c r="C1093" s="1">
        <v>64</v>
      </c>
      <c r="D1093" s="62">
        <f t="shared" si="773"/>
        <v>0</v>
      </c>
      <c r="E1093" s="1">
        <v>0</v>
      </c>
      <c r="F1093" s="2">
        <f t="shared" si="774"/>
        <v>0</v>
      </c>
      <c r="G1093" s="1">
        <v>0</v>
      </c>
      <c r="H1093" s="2">
        <f t="shared" si="775"/>
        <v>0</v>
      </c>
      <c r="I1093" s="1">
        <v>0</v>
      </c>
      <c r="J1093" s="2">
        <f t="shared" si="776"/>
        <v>0</v>
      </c>
      <c r="K1093" s="1">
        <f t="shared" si="777"/>
        <v>0</v>
      </c>
      <c r="L1093" s="3">
        <f t="shared" si="778"/>
        <v>0</v>
      </c>
      <c r="M1093" s="9">
        <f t="shared" si="779"/>
        <v>0</v>
      </c>
      <c r="N1093" s="25" t="e">
        <f t="shared" si="780"/>
        <v>#NUM!</v>
      </c>
      <c r="O1093" s="106"/>
    </row>
    <row r="1094" spans="1:15" x14ac:dyDescent="0.25">
      <c r="A1094" s="144"/>
      <c r="B1094" s="64" t="s">
        <v>495</v>
      </c>
      <c r="C1094" s="1">
        <v>544</v>
      </c>
      <c r="D1094" s="62">
        <f t="shared" si="773"/>
        <v>0</v>
      </c>
      <c r="E1094" s="1">
        <v>0</v>
      </c>
      <c r="F1094" s="2">
        <f t="shared" si="774"/>
        <v>0</v>
      </c>
      <c r="G1094" s="1">
        <v>0</v>
      </c>
      <c r="H1094" s="2">
        <f t="shared" si="775"/>
        <v>0.55147058823529416</v>
      </c>
      <c r="I1094" s="1">
        <v>3</v>
      </c>
      <c r="J1094" s="2">
        <f t="shared" si="776"/>
        <v>0.16544117647058823</v>
      </c>
      <c r="K1094" s="1">
        <f t="shared" si="777"/>
        <v>3</v>
      </c>
      <c r="L1094" s="3">
        <f t="shared" si="778"/>
        <v>0.55147058823529416</v>
      </c>
      <c r="M1094" s="9">
        <f t="shared" si="779"/>
        <v>5514.7058823529414</v>
      </c>
      <c r="N1094" s="25">
        <f t="shared" si="780"/>
        <v>4.0417655833288215</v>
      </c>
      <c r="O1094" s="106"/>
    </row>
    <row r="1095" spans="1:15" x14ac:dyDescent="0.25">
      <c r="A1095" s="144"/>
      <c r="B1095" s="64" t="s">
        <v>696</v>
      </c>
      <c r="C1095" s="1">
        <v>224</v>
      </c>
      <c r="D1095" s="62">
        <f t="shared" si="773"/>
        <v>0</v>
      </c>
      <c r="E1095" s="1">
        <v>0</v>
      </c>
      <c r="F1095" s="2">
        <f t="shared" si="774"/>
        <v>0</v>
      </c>
      <c r="G1095" s="1">
        <v>0</v>
      </c>
      <c r="H1095" s="2">
        <f t="shared" si="775"/>
        <v>0.4464285714285714</v>
      </c>
      <c r="I1095" s="1">
        <v>1</v>
      </c>
      <c r="J1095" s="2">
        <f t="shared" si="776"/>
        <v>0.13392857142857142</v>
      </c>
      <c r="K1095" s="1">
        <f t="shared" si="777"/>
        <v>1</v>
      </c>
      <c r="L1095" s="3">
        <f t="shared" si="778"/>
        <v>0.4464285714285714</v>
      </c>
      <c r="M1095" s="9">
        <f t="shared" si="779"/>
        <v>4464.2857142857138</v>
      </c>
      <c r="N1095" s="25">
        <f t="shared" si="780"/>
        <v>4.1147770556013414</v>
      </c>
      <c r="O1095" s="106"/>
    </row>
    <row r="1096" spans="1:15" x14ac:dyDescent="0.25">
      <c r="A1096" s="144"/>
      <c r="B1096" s="64" t="s">
        <v>700</v>
      </c>
      <c r="C1096" s="1">
        <v>320</v>
      </c>
      <c r="D1096" s="62">
        <f t="shared" si="773"/>
        <v>0</v>
      </c>
      <c r="E1096" s="1">
        <v>0</v>
      </c>
      <c r="F1096" s="2">
        <f t="shared" si="774"/>
        <v>0</v>
      </c>
      <c r="G1096" s="1">
        <v>0</v>
      </c>
      <c r="H1096" s="2">
        <f t="shared" si="775"/>
        <v>0.9375</v>
      </c>
      <c r="I1096" s="1">
        <v>3</v>
      </c>
      <c r="J1096" s="2">
        <f t="shared" si="776"/>
        <v>0.28125</v>
      </c>
      <c r="K1096" s="1">
        <f t="shared" si="777"/>
        <v>3</v>
      </c>
      <c r="L1096" s="3">
        <f t="shared" si="778"/>
        <v>0.9375</v>
      </c>
      <c r="M1096" s="9">
        <f t="shared" si="779"/>
        <v>9375</v>
      </c>
      <c r="N1096" s="25">
        <f t="shared" si="780"/>
        <v>3.8504644231090768</v>
      </c>
      <c r="O1096" s="106"/>
    </row>
    <row r="1097" spans="1:15" x14ac:dyDescent="0.25">
      <c r="A1097" s="144"/>
      <c r="B1097" s="64" t="s">
        <v>628</v>
      </c>
      <c r="C1097" s="1">
        <v>320</v>
      </c>
      <c r="D1097" s="62">
        <f>E1097/C1097*100</f>
        <v>0</v>
      </c>
      <c r="E1097" s="1">
        <v>0</v>
      </c>
      <c r="F1097" s="2">
        <f>+G1097/C1097*100</f>
        <v>0</v>
      </c>
      <c r="G1097" s="1">
        <v>0</v>
      </c>
      <c r="H1097" s="2">
        <f>+I1097/C1097*100</f>
        <v>0.9375</v>
      </c>
      <c r="I1097" s="1">
        <v>3</v>
      </c>
      <c r="J1097" s="2">
        <f>(1*D1097)+(0.65*F1097)+(0.3*H1097)</f>
        <v>0.28125</v>
      </c>
      <c r="K1097" s="1">
        <f>+E1097+G1097+I1097</f>
        <v>3</v>
      </c>
      <c r="L1097" s="3">
        <f>K1097/C1097*100</f>
        <v>0.9375</v>
      </c>
      <c r="M1097" s="9">
        <f>L1097*10000</f>
        <v>9375</v>
      </c>
      <c r="N1097" s="25">
        <f>(NORMSINV(1-M1097/1000000))+1.5</f>
        <v>3.8504644231090768</v>
      </c>
      <c r="O1097" s="106"/>
    </row>
    <row r="1098" spans="1:15" x14ac:dyDescent="0.25">
      <c r="A1098" s="144"/>
      <c r="B1098" s="64" t="s">
        <v>651</v>
      </c>
      <c r="C1098" s="1">
        <v>128</v>
      </c>
      <c r="D1098" s="62">
        <f t="shared" si="773"/>
        <v>0</v>
      </c>
      <c r="E1098" s="1">
        <v>0</v>
      </c>
      <c r="F1098" s="2">
        <f t="shared" si="774"/>
        <v>0</v>
      </c>
      <c r="G1098" s="1">
        <v>0</v>
      </c>
      <c r="H1098" s="2">
        <f t="shared" si="775"/>
        <v>0.78125</v>
      </c>
      <c r="I1098" s="1">
        <v>1</v>
      </c>
      <c r="J1098" s="2">
        <f t="shared" si="776"/>
        <v>0.234375</v>
      </c>
      <c r="K1098" s="1">
        <f t="shared" si="777"/>
        <v>1</v>
      </c>
      <c r="L1098" s="3">
        <f t="shared" si="778"/>
        <v>0.78125</v>
      </c>
      <c r="M1098" s="9">
        <f t="shared" si="779"/>
        <v>7812.5</v>
      </c>
      <c r="N1098" s="25">
        <f t="shared" si="780"/>
        <v>3.9175590162365048</v>
      </c>
      <c r="O1098" s="106"/>
    </row>
    <row r="1099" spans="1:15" ht="15.75" thickBot="1" x14ac:dyDescent="0.3">
      <c r="A1099" s="145"/>
      <c r="B1099" s="65" t="s">
        <v>18</v>
      </c>
      <c r="C1099" s="10">
        <f>SUM(C1091:C1098)</f>
        <v>2272</v>
      </c>
      <c r="D1099" s="11">
        <f t="shared" si="773"/>
        <v>0</v>
      </c>
      <c r="E1099" s="10">
        <f>SUM(E1091:E1098)</f>
        <v>0</v>
      </c>
      <c r="F1099" s="11">
        <f t="shared" si="774"/>
        <v>0</v>
      </c>
      <c r="G1099" s="10">
        <f>SUM(G1091:G1098)</f>
        <v>0</v>
      </c>
      <c r="H1099" s="73">
        <f t="shared" si="775"/>
        <v>0.61619718309859151</v>
      </c>
      <c r="I1099" s="10">
        <f>SUM(I1091:I1098)</f>
        <v>14</v>
      </c>
      <c r="J1099" s="11">
        <f t="shared" si="776"/>
        <v>0.18485915492957744</v>
      </c>
      <c r="K1099" s="10">
        <f>SUM(K1091:K1098)</f>
        <v>14</v>
      </c>
      <c r="L1099" s="12">
        <f t="shared" si="778"/>
        <v>0.61619718309859151</v>
      </c>
      <c r="M1099" s="15">
        <f t="shared" si="779"/>
        <v>6161.9718309859154</v>
      </c>
      <c r="N1099" s="13">
        <f t="shared" si="780"/>
        <v>4.002730242320105</v>
      </c>
      <c r="O1099" s="14"/>
    </row>
    <row r="1100" spans="1:15" x14ac:dyDescent="0.25">
      <c r="A1100" s="144" t="s">
        <v>702</v>
      </c>
      <c r="B1100" s="64" t="s">
        <v>703</v>
      </c>
      <c r="C1100" s="1">
        <f>33*32</f>
        <v>1056</v>
      </c>
      <c r="D1100" s="62">
        <f t="shared" ref="D1100:D1108" si="781">E1100/C1100*100</f>
        <v>0</v>
      </c>
      <c r="E1100" s="1">
        <v>0</v>
      </c>
      <c r="F1100" s="2">
        <f t="shared" ref="F1100:F1108" si="782">+G1100/C1100*100</f>
        <v>0</v>
      </c>
      <c r="G1100" s="1">
        <v>0</v>
      </c>
      <c r="H1100" s="2">
        <f t="shared" ref="H1100:H1108" si="783">+I1100/C1100*100</f>
        <v>0.66287878787878785</v>
      </c>
      <c r="I1100" s="1">
        <v>7</v>
      </c>
      <c r="J1100" s="2">
        <f t="shared" ref="J1100:J1108" si="784">(1*D1100)+(0.65*F1100)+(0.3*H1100)</f>
        <v>0.19886363636363635</v>
      </c>
      <c r="K1100" s="1">
        <f t="shared" ref="K1100:K1107" si="785">+E1100+G1100+I1100</f>
        <v>7</v>
      </c>
      <c r="L1100" s="3">
        <f t="shared" ref="L1100:L1108" si="786">K1100/C1100*100</f>
        <v>0.66287878787878785</v>
      </c>
      <c r="M1100" s="9">
        <f t="shared" ref="M1100:M1108" si="787">L1100*10000</f>
        <v>6628.7878787878781</v>
      </c>
      <c r="N1100" s="25">
        <f t="shared" ref="N1100:N1108" si="788">(NORMSINV(1-M1100/1000000))+1.5</f>
        <v>3.9767741689264478</v>
      </c>
      <c r="O1100" s="106"/>
    </row>
    <row r="1101" spans="1:15" x14ac:dyDescent="0.25">
      <c r="A1101" s="144"/>
      <c r="B1101" s="64" t="s">
        <v>623</v>
      </c>
      <c r="C1101" s="1">
        <f>6*8</f>
        <v>48</v>
      </c>
      <c r="D1101" s="62">
        <f t="shared" si="781"/>
        <v>0</v>
      </c>
      <c r="E1101" s="1">
        <v>0</v>
      </c>
      <c r="F1101" s="2">
        <f t="shared" si="782"/>
        <v>0</v>
      </c>
      <c r="G1101" s="1">
        <v>0</v>
      </c>
      <c r="H1101" s="2">
        <f t="shared" si="783"/>
        <v>0</v>
      </c>
      <c r="I1101" s="1">
        <v>0</v>
      </c>
      <c r="J1101" s="2">
        <f t="shared" si="784"/>
        <v>0</v>
      </c>
      <c r="K1101" s="1">
        <f t="shared" si="785"/>
        <v>0</v>
      </c>
      <c r="L1101" s="3">
        <f t="shared" si="786"/>
        <v>0</v>
      </c>
      <c r="M1101" s="9">
        <f t="shared" si="787"/>
        <v>0</v>
      </c>
      <c r="N1101" s="25" t="e">
        <f t="shared" si="788"/>
        <v>#NUM!</v>
      </c>
      <c r="O1101" s="106"/>
    </row>
    <row r="1102" spans="1:15" x14ac:dyDescent="0.25">
      <c r="A1102" s="144"/>
      <c r="B1102" s="64" t="s">
        <v>646</v>
      </c>
      <c r="C1102" s="1">
        <f>17*32</f>
        <v>544</v>
      </c>
      <c r="D1102" s="62">
        <f t="shared" si="781"/>
        <v>0</v>
      </c>
      <c r="E1102" s="1">
        <v>0</v>
      </c>
      <c r="F1102" s="2">
        <f t="shared" si="782"/>
        <v>0</v>
      </c>
      <c r="G1102" s="1">
        <v>0</v>
      </c>
      <c r="H1102" s="2">
        <f t="shared" si="783"/>
        <v>0.36764705882352938</v>
      </c>
      <c r="I1102" s="1">
        <v>2</v>
      </c>
      <c r="J1102" s="2">
        <f t="shared" si="784"/>
        <v>0.11029411764705881</v>
      </c>
      <c r="K1102" s="1">
        <f t="shared" si="785"/>
        <v>2</v>
      </c>
      <c r="L1102" s="3">
        <f t="shared" si="786"/>
        <v>0.36764705882352938</v>
      </c>
      <c r="M1102" s="9">
        <f t="shared" si="787"/>
        <v>3676.4705882352937</v>
      </c>
      <c r="N1102" s="25">
        <f t="shared" si="788"/>
        <v>4.1804219396475233</v>
      </c>
      <c r="O1102" s="106"/>
    </row>
    <row r="1103" spans="1:15" x14ac:dyDescent="0.25">
      <c r="A1103" s="144"/>
      <c r="B1103" s="64" t="s">
        <v>706</v>
      </c>
      <c r="C1103" s="1">
        <f>15*32</f>
        <v>480</v>
      </c>
      <c r="D1103" s="62">
        <f t="shared" si="781"/>
        <v>0</v>
      </c>
      <c r="E1103" s="1">
        <v>0</v>
      </c>
      <c r="F1103" s="2">
        <f t="shared" si="782"/>
        <v>0</v>
      </c>
      <c r="G1103" s="1">
        <v>0</v>
      </c>
      <c r="H1103" s="2">
        <f t="shared" si="783"/>
        <v>0.625</v>
      </c>
      <c r="I1103" s="1">
        <v>3</v>
      </c>
      <c r="J1103" s="2">
        <f t="shared" si="784"/>
        <v>0.1875</v>
      </c>
      <c r="K1103" s="1">
        <f t="shared" si="785"/>
        <v>3</v>
      </c>
      <c r="L1103" s="3">
        <f t="shared" si="786"/>
        <v>0.625</v>
      </c>
      <c r="M1103" s="9">
        <f t="shared" si="787"/>
        <v>6250</v>
      </c>
      <c r="N1103" s="25">
        <f t="shared" si="788"/>
        <v>3.9977054744123737</v>
      </c>
      <c r="O1103" s="106"/>
    </row>
    <row r="1104" spans="1:15" x14ac:dyDescent="0.25">
      <c r="A1104" s="144"/>
      <c r="B1104" s="64" t="s">
        <v>700</v>
      </c>
      <c r="C1104" s="1">
        <f>4*32</f>
        <v>128</v>
      </c>
      <c r="D1104" s="62">
        <f t="shared" si="781"/>
        <v>0</v>
      </c>
      <c r="E1104" s="1">
        <v>0</v>
      </c>
      <c r="F1104" s="2">
        <f t="shared" si="782"/>
        <v>0</v>
      </c>
      <c r="G1104" s="1">
        <v>0</v>
      </c>
      <c r="H1104" s="2">
        <f t="shared" si="783"/>
        <v>0</v>
      </c>
      <c r="I1104" s="1">
        <v>0</v>
      </c>
      <c r="J1104" s="2">
        <f t="shared" si="784"/>
        <v>0</v>
      </c>
      <c r="K1104" s="1">
        <f t="shared" si="785"/>
        <v>0</v>
      </c>
      <c r="L1104" s="3">
        <f t="shared" si="786"/>
        <v>0</v>
      </c>
      <c r="M1104" s="9">
        <f t="shared" si="787"/>
        <v>0</v>
      </c>
      <c r="N1104" s="25" t="e">
        <f t="shared" si="788"/>
        <v>#NUM!</v>
      </c>
      <c r="O1104" s="106"/>
    </row>
    <row r="1105" spans="1:15" x14ac:dyDescent="0.25">
      <c r="A1105" s="144"/>
      <c r="B1105" s="64" t="s">
        <v>704</v>
      </c>
      <c r="C1105" s="1">
        <f>8*32</f>
        <v>256</v>
      </c>
      <c r="D1105" s="62">
        <f t="shared" si="781"/>
        <v>0</v>
      </c>
      <c r="E1105" s="1">
        <v>0</v>
      </c>
      <c r="F1105" s="2">
        <f t="shared" si="782"/>
        <v>0</v>
      </c>
      <c r="G1105" s="1">
        <v>0</v>
      </c>
      <c r="H1105" s="2">
        <f t="shared" si="783"/>
        <v>0.78125</v>
      </c>
      <c r="I1105" s="1">
        <v>2</v>
      </c>
      <c r="J1105" s="2">
        <f t="shared" si="784"/>
        <v>0.234375</v>
      </c>
      <c r="K1105" s="1">
        <f t="shared" si="785"/>
        <v>2</v>
      </c>
      <c r="L1105" s="3">
        <f t="shared" si="786"/>
        <v>0.78125</v>
      </c>
      <c r="M1105" s="9">
        <f t="shared" si="787"/>
        <v>7812.5</v>
      </c>
      <c r="N1105" s="25">
        <f t="shared" si="788"/>
        <v>3.9175590162365048</v>
      </c>
      <c r="O1105" s="106"/>
    </row>
    <row r="1106" spans="1:15" x14ac:dyDescent="0.25">
      <c r="A1106" s="144"/>
      <c r="B1106" s="64" t="s">
        <v>628</v>
      </c>
      <c r="C1106" s="1">
        <f>4*32</f>
        <v>128</v>
      </c>
      <c r="D1106" s="62">
        <f t="shared" si="781"/>
        <v>0</v>
      </c>
      <c r="E1106" s="1">
        <v>0</v>
      </c>
      <c r="F1106" s="2">
        <f t="shared" si="782"/>
        <v>0</v>
      </c>
      <c r="G1106" s="1">
        <v>0</v>
      </c>
      <c r="H1106" s="2">
        <f t="shared" si="783"/>
        <v>0.78125</v>
      </c>
      <c r="I1106" s="1">
        <v>1</v>
      </c>
      <c r="J1106" s="2">
        <f t="shared" si="784"/>
        <v>0.234375</v>
      </c>
      <c r="K1106" s="1">
        <f t="shared" si="785"/>
        <v>1</v>
      </c>
      <c r="L1106" s="3">
        <f t="shared" si="786"/>
        <v>0.78125</v>
      </c>
      <c r="M1106" s="9">
        <f t="shared" si="787"/>
        <v>7812.5</v>
      </c>
      <c r="N1106" s="25">
        <f t="shared" si="788"/>
        <v>3.9175590162365048</v>
      </c>
      <c r="O1106" s="106"/>
    </row>
    <row r="1107" spans="1:15" x14ac:dyDescent="0.25">
      <c r="A1107" s="144"/>
      <c r="B1107" s="64" t="s">
        <v>705</v>
      </c>
      <c r="C1107" s="1">
        <f>8*32</f>
        <v>256</v>
      </c>
      <c r="D1107" s="62">
        <f t="shared" si="781"/>
        <v>0</v>
      </c>
      <c r="E1107" s="1">
        <v>0</v>
      </c>
      <c r="F1107" s="2">
        <f t="shared" si="782"/>
        <v>0</v>
      </c>
      <c r="G1107" s="1">
        <v>0</v>
      </c>
      <c r="H1107" s="2">
        <f t="shared" si="783"/>
        <v>0.390625</v>
      </c>
      <c r="I1107" s="1">
        <v>1</v>
      </c>
      <c r="J1107" s="2">
        <f t="shared" si="784"/>
        <v>0.1171875</v>
      </c>
      <c r="K1107" s="1">
        <f t="shared" si="785"/>
        <v>1</v>
      </c>
      <c r="L1107" s="3">
        <f t="shared" si="786"/>
        <v>0.390625</v>
      </c>
      <c r="M1107" s="9">
        <f t="shared" si="787"/>
        <v>3906.25</v>
      </c>
      <c r="N1107" s="25">
        <f t="shared" si="788"/>
        <v>4.1600674686174592</v>
      </c>
      <c r="O1107" s="106"/>
    </row>
    <row r="1108" spans="1:15" ht="15.75" thickBot="1" x14ac:dyDescent="0.3">
      <c r="A1108" s="145"/>
      <c r="B1108" s="65" t="s">
        <v>18</v>
      </c>
      <c r="C1108" s="10">
        <f>SUM(C1100:C1107)</f>
        <v>2896</v>
      </c>
      <c r="D1108" s="11">
        <f t="shared" si="781"/>
        <v>0</v>
      </c>
      <c r="E1108" s="10">
        <f>SUM(E1100:E1107)</f>
        <v>0</v>
      </c>
      <c r="F1108" s="11">
        <f t="shared" si="782"/>
        <v>0</v>
      </c>
      <c r="G1108" s="10">
        <f>SUM(G1100:G1107)</f>
        <v>0</v>
      </c>
      <c r="H1108" s="73">
        <f t="shared" si="783"/>
        <v>0.55248618784530379</v>
      </c>
      <c r="I1108" s="10">
        <f>SUM(I1100:I1107)</f>
        <v>16</v>
      </c>
      <c r="J1108" s="11">
        <f t="shared" si="784"/>
        <v>0.16574585635359113</v>
      </c>
      <c r="K1108" s="10">
        <f>SUM(K1100:K1107)</f>
        <v>16</v>
      </c>
      <c r="L1108" s="12">
        <f t="shared" si="786"/>
        <v>0.55248618784530379</v>
      </c>
      <c r="M1108" s="15">
        <f t="shared" si="787"/>
        <v>5524.8618784530381</v>
      </c>
      <c r="N1108" s="13">
        <f t="shared" si="788"/>
        <v>4.041122373199368</v>
      </c>
      <c r="O1108" s="14"/>
    </row>
    <row r="1109" spans="1:15" x14ac:dyDescent="0.25">
      <c r="A1109" s="144" t="s">
        <v>707</v>
      </c>
      <c r="B1109" s="64" t="s">
        <v>703</v>
      </c>
      <c r="C1109" s="1">
        <f>24*32</f>
        <v>768</v>
      </c>
      <c r="D1109" s="62">
        <f t="shared" ref="D1109:D1116" si="789">E1109/C1109*100</f>
        <v>0</v>
      </c>
      <c r="E1109" s="1">
        <v>0</v>
      </c>
      <c r="F1109" s="2">
        <f t="shared" ref="F1109:F1116" si="790">+G1109/C1109*100</f>
        <v>0</v>
      </c>
      <c r="G1109" s="1">
        <v>0</v>
      </c>
      <c r="H1109" s="2">
        <f t="shared" ref="H1109:H1116" si="791">+I1109/C1109*100</f>
        <v>0.52083333333333326</v>
      </c>
      <c r="I1109" s="1">
        <v>4</v>
      </c>
      <c r="J1109" s="2">
        <f t="shared" ref="J1109:J1116" si="792">(1*D1109)+(0.65*F1109)+(0.3*H1109)</f>
        <v>0.15624999999999997</v>
      </c>
      <c r="K1109" s="1">
        <f t="shared" ref="K1109:K1115" si="793">+E1109+G1109+I1109</f>
        <v>4</v>
      </c>
      <c r="L1109" s="3">
        <f t="shared" ref="L1109:L1116" si="794">K1109/C1109*100</f>
        <v>0.52083333333333326</v>
      </c>
      <c r="M1109" s="9">
        <f t="shared" ref="M1109:M1116" si="795">L1109*10000</f>
        <v>5208.333333333333</v>
      </c>
      <c r="N1109" s="25">
        <f t="shared" ref="N1109:N1116" si="796">(NORMSINV(1-M1109/1000000))+1.5</f>
        <v>4.0616819349340219</v>
      </c>
      <c r="O1109" s="106"/>
    </row>
    <row r="1110" spans="1:15" x14ac:dyDescent="0.25">
      <c r="A1110" s="144"/>
      <c r="B1110" s="64" t="s">
        <v>623</v>
      </c>
      <c r="C1110" s="1">
        <f>5*32</f>
        <v>160</v>
      </c>
      <c r="D1110" s="62">
        <f t="shared" si="789"/>
        <v>0</v>
      </c>
      <c r="E1110" s="1">
        <v>0</v>
      </c>
      <c r="F1110" s="2">
        <f t="shared" si="790"/>
        <v>0</v>
      </c>
      <c r="G1110" s="1">
        <v>0</v>
      </c>
      <c r="H1110" s="2">
        <f t="shared" si="791"/>
        <v>1.25</v>
      </c>
      <c r="I1110" s="1">
        <v>2</v>
      </c>
      <c r="J1110" s="2">
        <f t="shared" si="792"/>
        <v>0.375</v>
      </c>
      <c r="K1110" s="1">
        <f t="shared" si="793"/>
        <v>2</v>
      </c>
      <c r="L1110" s="3">
        <f t="shared" si="794"/>
        <v>1.25</v>
      </c>
      <c r="M1110" s="9">
        <f t="shared" si="795"/>
        <v>12500</v>
      </c>
      <c r="N1110" s="25">
        <f t="shared" si="796"/>
        <v>3.7414027276049464</v>
      </c>
      <c r="O1110" s="106"/>
    </row>
    <row r="1111" spans="1:15" x14ac:dyDescent="0.25">
      <c r="A1111" s="144"/>
      <c r="B1111" s="64" t="s">
        <v>646</v>
      </c>
      <c r="C1111" s="1">
        <f>20*32</f>
        <v>640</v>
      </c>
      <c r="D1111" s="62">
        <f t="shared" si="789"/>
        <v>0</v>
      </c>
      <c r="E1111" s="1">
        <v>0</v>
      </c>
      <c r="F1111" s="2">
        <f t="shared" si="790"/>
        <v>0</v>
      </c>
      <c r="G1111" s="1">
        <v>0</v>
      </c>
      <c r="H1111" s="2">
        <f t="shared" si="791"/>
        <v>0.625</v>
      </c>
      <c r="I1111" s="1">
        <v>4</v>
      </c>
      <c r="J1111" s="2">
        <f t="shared" si="792"/>
        <v>0.1875</v>
      </c>
      <c r="K1111" s="1">
        <f t="shared" si="793"/>
        <v>4</v>
      </c>
      <c r="L1111" s="3">
        <f t="shared" si="794"/>
        <v>0.625</v>
      </c>
      <c r="M1111" s="9">
        <f t="shared" si="795"/>
        <v>6250</v>
      </c>
      <c r="N1111" s="25">
        <f t="shared" si="796"/>
        <v>3.9977054744123737</v>
      </c>
      <c r="O1111" s="106"/>
    </row>
    <row r="1112" spans="1:15" x14ac:dyDescent="0.25">
      <c r="A1112" s="144"/>
      <c r="B1112" s="64" t="s">
        <v>710</v>
      </c>
      <c r="C1112" s="1">
        <f>7*32</f>
        <v>224</v>
      </c>
      <c r="D1112" s="62">
        <f t="shared" si="789"/>
        <v>0</v>
      </c>
      <c r="E1112" s="1">
        <v>0</v>
      </c>
      <c r="F1112" s="2">
        <f t="shared" si="790"/>
        <v>0</v>
      </c>
      <c r="G1112" s="1">
        <v>0</v>
      </c>
      <c r="H1112" s="2">
        <f t="shared" si="791"/>
        <v>1.3392857142857142</v>
      </c>
      <c r="I1112" s="1">
        <v>3</v>
      </c>
      <c r="J1112" s="2">
        <f t="shared" si="792"/>
        <v>0.40178571428571425</v>
      </c>
      <c r="K1112" s="1">
        <f t="shared" si="793"/>
        <v>3</v>
      </c>
      <c r="L1112" s="3">
        <f t="shared" si="794"/>
        <v>1.3392857142857142</v>
      </c>
      <c r="M1112" s="9">
        <f t="shared" si="795"/>
        <v>13392.857142857141</v>
      </c>
      <c r="N1112" s="25">
        <f t="shared" si="796"/>
        <v>3.7146264602144718</v>
      </c>
      <c r="O1112" s="106"/>
    </row>
    <row r="1113" spans="1:15" x14ac:dyDescent="0.25">
      <c r="A1113" s="144"/>
      <c r="B1113" s="64" t="s">
        <v>708</v>
      </c>
      <c r="C1113" s="1">
        <f>9*32</f>
        <v>288</v>
      </c>
      <c r="D1113" s="62">
        <f t="shared" si="789"/>
        <v>0</v>
      </c>
      <c r="E1113" s="1">
        <v>0</v>
      </c>
      <c r="F1113" s="2">
        <f t="shared" si="790"/>
        <v>0</v>
      </c>
      <c r="G1113" s="1">
        <v>0</v>
      </c>
      <c r="H1113" s="2">
        <f t="shared" si="791"/>
        <v>0</v>
      </c>
      <c r="I1113" s="1">
        <v>0</v>
      </c>
      <c r="J1113" s="2">
        <f t="shared" si="792"/>
        <v>0</v>
      </c>
      <c r="K1113" s="1">
        <f t="shared" si="793"/>
        <v>0</v>
      </c>
      <c r="L1113" s="3">
        <f t="shared" si="794"/>
        <v>0</v>
      </c>
      <c r="M1113" s="9">
        <f t="shared" si="795"/>
        <v>0</v>
      </c>
      <c r="N1113" s="25" t="e">
        <f t="shared" si="796"/>
        <v>#NUM!</v>
      </c>
      <c r="O1113" s="106"/>
    </row>
    <row r="1114" spans="1:15" x14ac:dyDescent="0.25">
      <c r="A1114" s="144"/>
      <c r="B1114" s="64" t="s">
        <v>709</v>
      </c>
      <c r="C1114" s="1">
        <f>21*32</f>
        <v>672</v>
      </c>
      <c r="D1114" s="62">
        <f t="shared" si="789"/>
        <v>0</v>
      </c>
      <c r="E1114" s="1">
        <v>0</v>
      </c>
      <c r="F1114" s="2">
        <f t="shared" si="790"/>
        <v>0</v>
      </c>
      <c r="G1114" s="1">
        <v>0</v>
      </c>
      <c r="H1114" s="2">
        <f t="shared" si="791"/>
        <v>0.4464285714285714</v>
      </c>
      <c r="I1114" s="1">
        <v>3</v>
      </c>
      <c r="J1114" s="2">
        <f t="shared" si="792"/>
        <v>0.13392857142857142</v>
      </c>
      <c r="K1114" s="1">
        <f t="shared" si="793"/>
        <v>3</v>
      </c>
      <c r="L1114" s="3">
        <f t="shared" si="794"/>
        <v>0.4464285714285714</v>
      </c>
      <c r="M1114" s="9">
        <f t="shared" si="795"/>
        <v>4464.2857142857138</v>
      </c>
      <c r="N1114" s="25">
        <f t="shared" si="796"/>
        <v>4.1147770556013414</v>
      </c>
      <c r="O1114" s="106"/>
    </row>
    <row r="1115" spans="1:15" x14ac:dyDescent="0.25">
      <c r="A1115" s="144"/>
      <c r="B1115" s="64" t="s">
        <v>705</v>
      </c>
      <c r="C1115" s="1">
        <f>12*32</f>
        <v>384</v>
      </c>
      <c r="D1115" s="62">
        <f t="shared" si="789"/>
        <v>0</v>
      </c>
      <c r="E1115" s="1">
        <v>0</v>
      </c>
      <c r="F1115" s="2">
        <f t="shared" si="790"/>
        <v>0</v>
      </c>
      <c r="G1115" s="1">
        <v>0</v>
      </c>
      <c r="H1115" s="2">
        <f t="shared" si="791"/>
        <v>1.0416666666666665</v>
      </c>
      <c r="I1115" s="1">
        <v>4</v>
      </c>
      <c r="J1115" s="2">
        <f t="shared" si="792"/>
        <v>0.31249999999999994</v>
      </c>
      <c r="K1115" s="1">
        <f t="shared" si="793"/>
        <v>4</v>
      </c>
      <c r="L1115" s="3">
        <f t="shared" si="794"/>
        <v>1.0416666666666665</v>
      </c>
      <c r="M1115" s="9">
        <f t="shared" si="795"/>
        <v>10416.666666666666</v>
      </c>
      <c r="N1115" s="25">
        <f t="shared" si="796"/>
        <v>3.8109913382574203</v>
      </c>
      <c r="O1115" s="106"/>
    </row>
    <row r="1116" spans="1:15" ht="15.75" thickBot="1" x14ac:dyDescent="0.3">
      <c r="A1116" s="145"/>
      <c r="B1116" s="65" t="s">
        <v>18</v>
      </c>
      <c r="C1116" s="10">
        <f>SUM(C1109:C1115)</f>
        <v>3136</v>
      </c>
      <c r="D1116" s="11">
        <f t="shared" si="789"/>
        <v>0</v>
      </c>
      <c r="E1116" s="10">
        <f>SUM(E1109:E1115)</f>
        <v>0</v>
      </c>
      <c r="F1116" s="11">
        <f t="shared" si="790"/>
        <v>0</v>
      </c>
      <c r="G1116" s="10">
        <f>SUM(G1109:G1115)</f>
        <v>0</v>
      </c>
      <c r="H1116" s="73">
        <f t="shared" si="791"/>
        <v>0.63775510204081631</v>
      </c>
      <c r="I1116" s="10">
        <f>SUM(I1109:I1115)</f>
        <v>20</v>
      </c>
      <c r="J1116" s="11">
        <f t="shared" si="792"/>
        <v>0.19132653061224489</v>
      </c>
      <c r="K1116" s="10">
        <f>SUM(K1109:K1115)</f>
        <v>20</v>
      </c>
      <c r="L1116" s="12">
        <f t="shared" si="794"/>
        <v>0.63775510204081631</v>
      </c>
      <c r="M1116" s="15">
        <f t="shared" si="795"/>
        <v>6377.5510204081629</v>
      </c>
      <c r="N1116" s="13">
        <f t="shared" si="796"/>
        <v>3.9905347542813567</v>
      </c>
      <c r="O1116" s="14"/>
    </row>
    <row r="1117" spans="1:15" x14ac:dyDescent="0.25">
      <c r="A1117" s="144" t="s">
        <v>711</v>
      </c>
      <c r="B1117" s="64" t="s">
        <v>705</v>
      </c>
      <c r="C1117" s="1">
        <f>9*32</f>
        <v>288</v>
      </c>
      <c r="D1117" s="62">
        <f t="shared" ref="D1117:D1123" si="797">E1117/C1117*100</f>
        <v>0</v>
      </c>
      <c r="E1117" s="1">
        <v>0</v>
      </c>
      <c r="F1117" s="2">
        <f t="shared" ref="F1117:F1123" si="798">+G1117/C1117*100</f>
        <v>0</v>
      </c>
      <c r="G1117" s="1">
        <v>0</v>
      </c>
      <c r="H1117" s="2">
        <f t="shared" ref="H1117:H1123" si="799">+I1117/C1117*100</f>
        <v>0.34722222222222221</v>
      </c>
      <c r="I1117" s="1">
        <v>1</v>
      </c>
      <c r="J1117" s="2">
        <f t="shared" ref="J1117:J1123" si="800">(1*D1117)+(0.65*F1117)+(0.3*H1117)</f>
        <v>0.10416666666666666</v>
      </c>
      <c r="K1117" s="1">
        <f t="shared" ref="K1117:K1122" si="801">+E1117+G1117+I1117</f>
        <v>1</v>
      </c>
      <c r="L1117" s="3">
        <f t="shared" ref="L1117:L1123" si="802">K1117/C1117*100</f>
        <v>0.34722222222222221</v>
      </c>
      <c r="M1117" s="9">
        <f t="shared" ref="M1117:M1123" si="803">L1117*10000</f>
        <v>3472.2222222222222</v>
      </c>
      <c r="N1117" s="25">
        <f t="shared" ref="N1117:N1123" si="804">(NORMSINV(1-M1117/1000000))+1.5</f>
        <v>4.1994967002249748</v>
      </c>
      <c r="O1117" s="106"/>
    </row>
    <row r="1118" spans="1:15" x14ac:dyDescent="0.25">
      <c r="A1118" s="144"/>
      <c r="B1118" s="64" t="s">
        <v>623</v>
      </c>
      <c r="C1118" s="1">
        <f>8*32</f>
        <v>256</v>
      </c>
      <c r="D1118" s="62">
        <f t="shared" si="797"/>
        <v>0</v>
      </c>
      <c r="E1118" s="1">
        <v>0</v>
      </c>
      <c r="F1118" s="2">
        <f t="shared" si="798"/>
        <v>0</v>
      </c>
      <c r="G1118" s="1">
        <v>0</v>
      </c>
      <c r="H1118" s="2">
        <f t="shared" si="799"/>
        <v>0.390625</v>
      </c>
      <c r="I1118" s="1">
        <v>1</v>
      </c>
      <c r="J1118" s="2">
        <f t="shared" si="800"/>
        <v>0.1171875</v>
      </c>
      <c r="K1118" s="1">
        <f t="shared" si="801"/>
        <v>1</v>
      </c>
      <c r="L1118" s="3">
        <f t="shared" si="802"/>
        <v>0.390625</v>
      </c>
      <c r="M1118" s="9">
        <f t="shared" si="803"/>
        <v>3906.25</v>
      </c>
      <c r="N1118" s="25">
        <f t="shared" si="804"/>
        <v>4.1600674686174592</v>
      </c>
      <c r="O1118" s="106"/>
    </row>
    <row r="1119" spans="1:15" x14ac:dyDescent="0.25">
      <c r="A1119" s="144"/>
      <c r="B1119" s="64" t="s">
        <v>646</v>
      </c>
      <c r="C1119" s="1">
        <f>23*32</f>
        <v>736</v>
      </c>
      <c r="D1119" s="62">
        <f t="shared" si="797"/>
        <v>0</v>
      </c>
      <c r="E1119" s="1">
        <v>0</v>
      </c>
      <c r="F1119" s="2">
        <f t="shared" si="798"/>
        <v>0</v>
      </c>
      <c r="G1119" s="1">
        <v>0</v>
      </c>
      <c r="H1119" s="2">
        <f t="shared" si="799"/>
        <v>0.54347826086956519</v>
      </c>
      <c r="I1119" s="1">
        <v>4</v>
      </c>
      <c r="J1119" s="2">
        <f t="shared" si="800"/>
        <v>0.16304347826086954</v>
      </c>
      <c r="K1119" s="1">
        <f t="shared" si="801"/>
        <v>4</v>
      </c>
      <c r="L1119" s="3">
        <f t="shared" si="802"/>
        <v>0.54347826086956519</v>
      </c>
      <c r="M1119" s="9">
        <f t="shared" si="803"/>
        <v>5434.782608695652</v>
      </c>
      <c r="N1119" s="25">
        <f t="shared" si="804"/>
        <v>4.0468644273080763</v>
      </c>
      <c r="O1119" s="106"/>
    </row>
    <row r="1120" spans="1:15" x14ac:dyDescent="0.25">
      <c r="A1120" s="144"/>
      <c r="B1120" s="64" t="s">
        <v>712</v>
      </c>
      <c r="C1120" s="1">
        <f>13*32</f>
        <v>416</v>
      </c>
      <c r="D1120" s="62">
        <f t="shared" si="797"/>
        <v>0</v>
      </c>
      <c r="E1120" s="1">
        <v>0</v>
      </c>
      <c r="F1120" s="2">
        <f t="shared" si="798"/>
        <v>0</v>
      </c>
      <c r="G1120" s="1">
        <v>0</v>
      </c>
      <c r="H1120" s="2">
        <f t="shared" si="799"/>
        <v>0.48076923076923078</v>
      </c>
      <c r="I1120" s="1">
        <v>2</v>
      </c>
      <c r="J1120" s="2">
        <f t="shared" si="800"/>
        <v>0.14423076923076922</v>
      </c>
      <c r="K1120" s="1">
        <f t="shared" si="801"/>
        <v>2</v>
      </c>
      <c r="L1120" s="3">
        <f t="shared" si="802"/>
        <v>0.48076923076923078</v>
      </c>
      <c r="M1120" s="9">
        <f t="shared" si="803"/>
        <v>4807.6923076923076</v>
      </c>
      <c r="N1120" s="25">
        <f t="shared" si="804"/>
        <v>4.089362386704396</v>
      </c>
      <c r="O1120" s="106"/>
    </row>
    <row r="1121" spans="1:15" x14ac:dyDescent="0.25">
      <c r="A1121" s="144"/>
      <c r="B1121" s="64" t="s">
        <v>710</v>
      </c>
      <c r="C1121" s="1">
        <f>3*32</f>
        <v>96</v>
      </c>
      <c r="D1121" s="62">
        <f t="shared" si="797"/>
        <v>0</v>
      </c>
      <c r="E1121" s="1">
        <v>0</v>
      </c>
      <c r="F1121" s="2">
        <f t="shared" si="798"/>
        <v>0</v>
      </c>
      <c r="G1121" s="1">
        <v>0</v>
      </c>
      <c r="H1121" s="2">
        <f t="shared" si="799"/>
        <v>1.0416666666666665</v>
      </c>
      <c r="I1121" s="1">
        <v>1</v>
      </c>
      <c r="J1121" s="2">
        <f t="shared" si="800"/>
        <v>0.31249999999999994</v>
      </c>
      <c r="K1121" s="1">
        <f t="shared" si="801"/>
        <v>1</v>
      </c>
      <c r="L1121" s="3">
        <f t="shared" si="802"/>
        <v>1.0416666666666665</v>
      </c>
      <c r="M1121" s="9">
        <f t="shared" si="803"/>
        <v>10416.666666666666</v>
      </c>
      <c r="N1121" s="25">
        <f t="shared" si="804"/>
        <v>3.8109913382574203</v>
      </c>
      <c r="O1121" s="106"/>
    </row>
    <row r="1122" spans="1:15" x14ac:dyDescent="0.25">
      <c r="A1122" s="144"/>
      <c r="B1122" s="64" t="s">
        <v>618</v>
      </c>
      <c r="C1122" s="1">
        <f>13*32</f>
        <v>416</v>
      </c>
      <c r="D1122" s="62">
        <f t="shared" si="797"/>
        <v>0</v>
      </c>
      <c r="E1122" s="1">
        <v>0</v>
      </c>
      <c r="F1122" s="2">
        <f t="shared" si="798"/>
        <v>0</v>
      </c>
      <c r="G1122" s="1">
        <v>0</v>
      </c>
      <c r="H1122" s="2">
        <f t="shared" si="799"/>
        <v>0.72115384615384615</v>
      </c>
      <c r="I1122" s="1">
        <v>3</v>
      </c>
      <c r="J1122" s="2">
        <f t="shared" si="800"/>
        <v>0.21634615384615383</v>
      </c>
      <c r="K1122" s="1">
        <f t="shared" si="801"/>
        <v>3</v>
      </c>
      <c r="L1122" s="3">
        <f t="shared" si="802"/>
        <v>0.72115384615384615</v>
      </c>
      <c r="M1122" s="9">
        <f t="shared" si="803"/>
        <v>7211.5384615384619</v>
      </c>
      <c r="N1122" s="25">
        <f t="shared" si="804"/>
        <v>3.9465500532949904</v>
      </c>
      <c r="O1122" s="106"/>
    </row>
    <row r="1123" spans="1:15" ht="15.75" thickBot="1" x14ac:dyDescent="0.3">
      <c r="A1123" s="145"/>
      <c r="B1123" s="65" t="s">
        <v>18</v>
      </c>
      <c r="C1123" s="10">
        <f>SUM(C1117:C1122)</f>
        <v>2208</v>
      </c>
      <c r="D1123" s="11">
        <f t="shared" si="797"/>
        <v>0</v>
      </c>
      <c r="E1123" s="10">
        <f>SUM(E1117:E1122)</f>
        <v>0</v>
      </c>
      <c r="F1123" s="11">
        <f t="shared" si="798"/>
        <v>0</v>
      </c>
      <c r="G1123" s="10">
        <f>SUM(G1117:G1122)</f>
        <v>0</v>
      </c>
      <c r="H1123" s="73">
        <f t="shared" si="799"/>
        <v>0.54347826086956519</v>
      </c>
      <c r="I1123" s="10">
        <f>SUM(I1117:I1122)</f>
        <v>12</v>
      </c>
      <c r="J1123" s="11">
        <f t="shared" si="800"/>
        <v>0.16304347826086954</v>
      </c>
      <c r="K1123" s="10">
        <f>SUM(K1117:K1122)</f>
        <v>12</v>
      </c>
      <c r="L1123" s="12">
        <f t="shared" si="802"/>
        <v>0.54347826086956519</v>
      </c>
      <c r="M1123" s="15">
        <f t="shared" si="803"/>
        <v>5434.782608695652</v>
      </c>
      <c r="N1123" s="13">
        <f t="shared" si="804"/>
        <v>4.0468644273080763</v>
      </c>
      <c r="O1123" s="14"/>
    </row>
    <row r="1124" spans="1:15" x14ac:dyDescent="0.25">
      <c r="A1124" s="144" t="s">
        <v>715</v>
      </c>
      <c r="B1124" s="64" t="s">
        <v>705</v>
      </c>
      <c r="C1124" s="1">
        <f>11*64</f>
        <v>704</v>
      </c>
      <c r="D1124" s="62">
        <f t="shared" ref="D1124:D1129" si="805">E1124/C1124*100</f>
        <v>0</v>
      </c>
      <c r="E1124" s="1">
        <v>0</v>
      </c>
      <c r="F1124" s="2">
        <f t="shared" ref="F1124:F1129" si="806">+G1124/C1124*100</f>
        <v>0</v>
      </c>
      <c r="G1124" s="1">
        <v>0</v>
      </c>
      <c r="H1124" s="2">
        <f t="shared" ref="H1124:H1129" si="807">+I1124/C1124*100</f>
        <v>0.28409090909090912</v>
      </c>
      <c r="I1124" s="1">
        <v>2</v>
      </c>
      <c r="J1124" s="2">
        <f t="shared" ref="J1124:J1129" si="808">(1*D1124)+(0.65*F1124)+(0.3*H1124)</f>
        <v>8.5227272727272735E-2</v>
      </c>
      <c r="K1124" s="1">
        <f>+E1124+G1124+I1124</f>
        <v>2</v>
      </c>
      <c r="L1124" s="3">
        <f t="shared" ref="L1124:L1129" si="809">K1124/C1124*100</f>
        <v>0.28409090909090912</v>
      </c>
      <c r="M1124" s="9">
        <f t="shared" ref="M1124:M1129" si="810">L1124*10000</f>
        <v>2840.909090909091</v>
      </c>
      <c r="N1124" s="25">
        <f t="shared" ref="N1124:N1129" si="811">(NORMSINV(1-M1124/1000000))+1.5</f>
        <v>4.2655999974794465</v>
      </c>
      <c r="O1124" s="106"/>
    </row>
    <row r="1125" spans="1:15" x14ac:dyDescent="0.25">
      <c r="A1125" s="144"/>
      <c r="B1125" s="64" t="s">
        <v>648</v>
      </c>
      <c r="C1125" s="1">
        <f>12*32</f>
        <v>384</v>
      </c>
      <c r="D1125" s="62">
        <f t="shared" si="805"/>
        <v>0</v>
      </c>
      <c r="E1125" s="1">
        <v>0</v>
      </c>
      <c r="F1125" s="2">
        <f t="shared" si="806"/>
        <v>0</v>
      </c>
      <c r="G1125" s="1">
        <v>0</v>
      </c>
      <c r="H1125" s="2">
        <f t="shared" si="807"/>
        <v>0.78125</v>
      </c>
      <c r="I1125" s="1">
        <v>3</v>
      </c>
      <c r="J1125" s="2">
        <f t="shared" si="808"/>
        <v>0.234375</v>
      </c>
      <c r="K1125" s="1">
        <f>+E1125+G1125+I1125</f>
        <v>3</v>
      </c>
      <c r="L1125" s="3">
        <f t="shared" si="809"/>
        <v>0.78125</v>
      </c>
      <c r="M1125" s="9">
        <f t="shared" si="810"/>
        <v>7812.5</v>
      </c>
      <c r="N1125" s="25">
        <f t="shared" si="811"/>
        <v>3.9175590162365048</v>
      </c>
      <c r="O1125" s="106"/>
    </row>
    <row r="1126" spans="1:15" x14ac:dyDescent="0.25">
      <c r="A1126" s="144"/>
      <c r="B1126" s="64" t="s">
        <v>646</v>
      </c>
      <c r="C1126" s="1">
        <f>22*32</f>
        <v>704</v>
      </c>
      <c r="D1126" s="62">
        <f t="shared" si="805"/>
        <v>0</v>
      </c>
      <c r="E1126" s="1">
        <v>0</v>
      </c>
      <c r="F1126" s="2">
        <f t="shared" si="806"/>
        <v>0</v>
      </c>
      <c r="G1126" s="1">
        <v>0</v>
      </c>
      <c r="H1126" s="2">
        <f t="shared" si="807"/>
        <v>0.56818181818181823</v>
      </c>
      <c r="I1126" s="1">
        <v>4</v>
      </c>
      <c r="J1126" s="2">
        <f t="shared" si="808"/>
        <v>0.17045454545454547</v>
      </c>
      <c r="K1126" s="1">
        <f>+E1126+G1126+I1126</f>
        <v>4</v>
      </c>
      <c r="L1126" s="3">
        <f t="shared" si="809"/>
        <v>0.56818181818181823</v>
      </c>
      <c r="M1126" s="9">
        <f t="shared" si="810"/>
        <v>5681.818181818182</v>
      </c>
      <c r="N1126" s="25">
        <f t="shared" si="811"/>
        <v>4.031313090899447</v>
      </c>
      <c r="O1126" s="106"/>
    </row>
    <row r="1127" spans="1:15" x14ac:dyDescent="0.25">
      <c r="A1127" s="144"/>
      <c r="B1127" s="64" t="s">
        <v>712</v>
      </c>
      <c r="C1127" s="1">
        <f>22*32</f>
        <v>704</v>
      </c>
      <c r="D1127" s="62">
        <f t="shared" si="805"/>
        <v>0</v>
      </c>
      <c r="E1127" s="1">
        <v>0</v>
      </c>
      <c r="F1127" s="2">
        <f t="shared" si="806"/>
        <v>0</v>
      </c>
      <c r="G1127" s="1">
        <v>0</v>
      </c>
      <c r="H1127" s="2">
        <f t="shared" si="807"/>
        <v>0.42613636363636359</v>
      </c>
      <c r="I1127" s="1">
        <v>3</v>
      </c>
      <c r="J1127" s="2">
        <f t="shared" si="808"/>
        <v>0.12784090909090906</v>
      </c>
      <c r="K1127" s="1">
        <f>+E1127+G1127+I1127</f>
        <v>3</v>
      </c>
      <c r="L1127" s="3">
        <f t="shared" si="809"/>
        <v>0.42613636363636359</v>
      </c>
      <c r="M1127" s="9">
        <f t="shared" si="810"/>
        <v>4261.363636363636</v>
      </c>
      <c r="N1127" s="25">
        <f t="shared" si="811"/>
        <v>4.1306279831561152</v>
      </c>
      <c r="O1127" s="106"/>
    </row>
    <row r="1128" spans="1:15" x14ac:dyDescent="0.25">
      <c r="A1128" s="144"/>
      <c r="B1128" s="64" t="s">
        <v>618</v>
      </c>
      <c r="C1128" s="1">
        <f>14*32</f>
        <v>448</v>
      </c>
      <c r="D1128" s="62">
        <f t="shared" si="805"/>
        <v>0</v>
      </c>
      <c r="E1128" s="1">
        <v>0</v>
      </c>
      <c r="F1128" s="2">
        <f t="shared" si="806"/>
        <v>0</v>
      </c>
      <c r="G1128" s="1">
        <v>0</v>
      </c>
      <c r="H1128" s="2">
        <f t="shared" si="807"/>
        <v>0.6696428571428571</v>
      </c>
      <c r="I1128" s="1">
        <v>3</v>
      </c>
      <c r="J1128" s="2">
        <f t="shared" si="808"/>
        <v>0.20089285714285712</v>
      </c>
      <c r="K1128" s="1">
        <f>+E1128+G1128+I1128</f>
        <v>3</v>
      </c>
      <c r="L1128" s="3">
        <f t="shared" si="809"/>
        <v>0.6696428571428571</v>
      </c>
      <c r="M1128" s="9">
        <f t="shared" si="810"/>
        <v>6696.4285714285706</v>
      </c>
      <c r="N1128" s="25">
        <f t="shared" si="811"/>
        <v>3.9731482537843372</v>
      </c>
      <c r="O1128" s="106"/>
    </row>
    <row r="1129" spans="1:15" ht="15.75" thickBot="1" x14ac:dyDescent="0.3">
      <c r="A1129" s="145"/>
      <c r="B1129" s="65" t="s">
        <v>18</v>
      </c>
      <c r="C1129" s="10">
        <f>SUM(C1124:C1128)</f>
        <v>2944</v>
      </c>
      <c r="D1129" s="11">
        <f t="shared" si="805"/>
        <v>0</v>
      </c>
      <c r="E1129" s="10">
        <f>SUM(E1124:E1128)</f>
        <v>0</v>
      </c>
      <c r="F1129" s="11">
        <f t="shared" si="806"/>
        <v>0</v>
      </c>
      <c r="G1129" s="10">
        <f>SUM(G1124:G1128)</f>
        <v>0</v>
      </c>
      <c r="H1129" s="73">
        <f t="shared" si="807"/>
        <v>0.50951086956521741</v>
      </c>
      <c r="I1129" s="10">
        <f>SUM(I1124:I1128)</f>
        <v>15</v>
      </c>
      <c r="J1129" s="11">
        <f t="shared" si="808"/>
        <v>0.15285326086956522</v>
      </c>
      <c r="K1129" s="10">
        <f>SUM(K1124:K1128)</f>
        <v>15</v>
      </c>
      <c r="L1129" s="12">
        <f t="shared" si="809"/>
        <v>0.50951086956521741</v>
      </c>
      <c r="M1129" s="15">
        <f t="shared" si="810"/>
        <v>5095.108695652174</v>
      </c>
      <c r="N1129" s="13">
        <f t="shared" si="811"/>
        <v>4.0693068736963403</v>
      </c>
      <c r="O1129" s="14"/>
    </row>
    <row r="1130" spans="1:15" x14ac:dyDescent="0.25">
      <c r="A1130" s="144" t="s">
        <v>717</v>
      </c>
      <c r="B1130" s="64" t="s">
        <v>705</v>
      </c>
      <c r="C1130" s="1">
        <f>15*32</f>
        <v>480</v>
      </c>
      <c r="D1130" s="62">
        <f t="shared" ref="D1130:D1137" si="812">E1130/C1130*100</f>
        <v>0</v>
      </c>
      <c r="E1130" s="1">
        <v>0</v>
      </c>
      <c r="F1130" s="2">
        <f t="shared" ref="F1130:F1137" si="813">+G1130/C1130*100</f>
        <v>0</v>
      </c>
      <c r="G1130" s="1">
        <v>0</v>
      </c>
      <c r="H1130" s="2">
        <f t="shared" ref="H1130:H1137" si="814">+I1130/C1130*100</f>
        <v>0.20833333333333334</v>
      </c>
      <c r="I1130" s="1">
        <v>1</v>
      </c>
      <c r="J1130" s="2">
        <f t="shared" ref="J1130:J1137" si="815">(1*D1130)+(0.65*F1130)+(0.3*H1130)</f>
        <v>6.25E-2</v>
      </c>
      <c r="K1130" s="1">
        <f t="shared" ref="K1130:K1136" si="816">+E1130+G1130+I1130</f>
        <v>1</v>
      </c>
      <c r="L1130" s="3">
        <f t="shared" ref="L1130:L1137" si="817">K1130/C1130*100</f>
        <v>0.20833333333333334</v>
      </c>
      <c r="M1130" s="9">
        <f t="shared" ref="M1130:M1137" si="818">L1130*10000</f>
        <v>2083.3333333333335</v>
      </c>
      <c r="N1130" s="25">
        <f t="shared" ref="N1130:N1137" si="819">(NORMSINV(1-M1130/1000000))+1.5</f>
        <v>4.3652602385321337</v>
      </c>
      <c r="O1130" s="106"/>
    </row>
    <row r="1131" spans="1:15" x14ac:dyDescent="0.25">
      <c r="A1131" s="144"/>
      <c r="B1131" s="64" t="s">
        <v>648</v>
      </c>
      <c r="C1131" s="1">
        <f>14*32</f>
        <v>448</v>
      </c>
      <c r="D1131" s="62">
        <f t="shared" si="812"/>
        <v>0</v>
      </c>
      <c r="E1131" s="1">
        <v>0</v>
      </c>
      <c r="F1131" s="2">
        <f t="shared" si="813"/>
        <v>0</v>
      </c>
      <c r="G1131" s="1">
        <v>0</v>
      </c>
      <c r="H1131" s="2">
        <f t="shared" si="814"/>
        <v>0.6696428571428571</v>
      </c>
      <c r="I1131" s="1">
        <v>3</v>
      </c>
      <c r="J1131" s="2">
        <f t="shared" si="815"/>
        <v>0.20089285714285712</v>
      </c>
      <c r="K1131" s="1">
        <f t="shared" si="816"/>
        <v>3</v>
      </c>
      <c r="L1131" s="3">
        <f t="shared" si="817"/>
        <v>0.6696428571428571</v>
      </c>
      <c r="M1131" s="9">
        <f t="shared" si="818"/>
        <v>6696.4285714285706</v>
      </c>
      <c r="N1131" s="25">
        <f t="shared" si="819"/>
        <v>3.9731482537843372</v>
      </c>
      <c r="O1131" s="106"/>
    </row>
    <row r="1132" spans="1:15" x14ac:dyDescent="0.25">
      <c r="A1132" s="144"/>
      <c r="B1132" s="64" t="s">
        <v>646</v>
      </c>
      <c r="C1132" s="1">
        <f>22*32</f>
        <v>704</v>
      </c>
      <c r="D1132" s="62">
        <f t="shared" si="812"/>
        <v>0</v>
      </c>
      <c r="E1132" s="1">
        <v>0</v>
      </c>
      <c r="F1132" s="2">
        <f t="shared" si="813"/>
        <v>0</v>
      </c>
      <c r="G1132" s="1">
        <v>0</v>
      </c>
      <c r="H1132" s="2">
        <f t="shared" si="814"/>
        <v>0.56818181818181823</v>
      </c>
      <c r="I1132" s="1">
        <v>4</v>
      </c>
      <c r="J1132" s="2">
        <f t="shared" si="815"/>
        <v>0.17045454545454547</v>
      </c>
      <c r="K1132" s="1">
        <f t="shared" si="816"/>
        <v>4</v>
      </c>
      <c r="L1132" s="3">
        <f t="shared" si="817"/>
        <v>0.56818181818181823</v>
      </c>
      <c r="M1132" s="9">
        <f t="shared" si="818"/>
        <v>5681.818181818182</v>
      </c>
      <c r="N1132" s="25">
        <f t="shared" si="819"/>
        <v>4.031313090899447</v>
      </c>
      <c r="O1132" s="106"/>
    </row>
    <row r="1133" spans="1:15" x14ac:dyDescent="0.25">
      <c r="A1133" s="144"/>
      <c r="B1133" s="64" t="s">
        <v>712</v>
      </c>
      <c r="C1133" s="1">
        <f>19*32</f>
        <v>608</v>
      </c>
      <c r="D1133" s="62">
        <f t="shared" si="812"/>
        <v>0</v>
      </c>
      <c r="E1133" s="1">
        <v>0</v>
      </c>
      <c r="F1133" s="2">
        <f t="shared" si="813"/>
        <v>0</v>
      </c>
      <c r="G1133" s="1">
        <v>0</v>
      </c>
      <c r="H1133" s="2">
        <f t="shared" si="814"/>
        <v>0.49342105263157893</v>
      </c>
      <c r="I1133" s="1">
        <v>3</v>
      </c>
      <c r="J1133" s="2">
        <f t="shared" si="815"/>
        <v>0.14802631578947367</v>
      </c>
      <c r="K1133" s="1">
        <f t="shared" si="816"/>
        <v>3</v>
      </c>
      <c r="L1133" s="3">
        <f t="shared" si="817"/>
        <v>0.49342105263157893</v>
      </c>
      <c r="M1133" s="9">
        <f t="shared" si="818"/>
        <v>4934.2105263157891</v>
      </c>
      <c r="N1133" s="25">
        <f t="shared" si="819"/>
        <v>4.0804060278595689</v>
      </c>
      <c r="O1133" s="106"/>
    </row>
    <row r="1134" spans="1:15" x14ac:dyDescent="0.25">
      <c r="A1134" s="144"/>
      <c r="B1134" s="64" t="s">
        <v>718</v>
      </c>
      <c r="C1134" s="1">
        <f>6*32</f>
        <v>192</v>
      </c>
      <c r="D1134" s="62">
        <f>E1134/C1134*100</f>
        <v>0</v>
      </c>
      <c r="E1134" s="1">
        <v>0</v>
      </c>
      <c r="F1134" s="2">
        <f>+G1134/C1134*100</f>
        <v>0</v>
      </c>
      <c r="G1134" s="1">
        <v>0</v>
      </c>
      <c r="H1134" s="2">
        <f>+I1134/C1134*100</f>
        <v>1.0416666666666665</v>
      </c>
      <c r="I1134" s="1">
        <v>2</v>
      </c>
      <c r="J1134" s="2">
        <f>(1*D1134)+(0.65*F1134)+(0.3*H1134)</f>
        <v>0.31249999999999994</v>
      </c>
      <c r="K1134" s="1">
        <f>+E1134+G1134+I1134</f>
        <v>2</v>
      </c>
      <c r="L1134" s="3">
        <f>K1134/C1134*100</f>
        <v>1.0416666666666665</v>
      </c>
      <c r="M1134" s="9">
        <f>L1134*10000</f>
        <v>10416.666666666666</v>
      </c>
      <c r="N1134" s="25">
        <f>(NORMSINV(1-M1134/1000000))+1.5</f>
        <v>3.8109913382574203</v>
      </c>
      <c r="O1134" s="106"/>
    </row>
    <row r="1135" spans="1:15" x14ac:dyDescent="0.25">
      <c r="A1135" s="144"/>
      <c r="B1135" s="64" t="s">
        <v>618</v>
      </c>
      <c r="C1135" s="1">
        <f>14*32</f>
        <v>448</v>
      </c>
      <c r="D1135" s="62">
        <f>E1135/C1135*100</f>
        <v>0</v>
      </c>
      <c r="E1135" s="1">
        <v>0</v>
      </c>
      <c r="F1135" s="2">
        <f>+G1135/C1135*100</f>
        <v>0</v>
      </c>
      <c r="G1135" s="1">
        <v>0</v>
      </c>
      <c r="H1135" s="2">
        <f>+I1135/C1135*100</f>
        <v>0.4464285714285714</v>
      </c>
      <c r="I1135" s="1">
        <v>2</v>
      </c>
      <c r="J1135" s="2">
        <f>(1*D1135)+(0.65*F1135)+(0.3*H1135)</f>
        <v>0.13392857142857142</v>
      </c>
      <c r="K1135" s="1">
        <f>+E1135+G1135+I1135</f>
        <v>2</v>
      </c>
      <c r="L1135" s="3">
        <f>K1135/C1135*100</f>
        <v>0.4464285714285714</v>
      </c>
      <c r="M1135" s="9">
        <f>L1135*10000</f>
        <v>4464.2857142857138</v>
      </c>
      <c r="N1135" s="25">
        <f>(NORMSINV(1-M1135/1000000))+1.5</f>
        <v>4.1147770556013414</v>
      </c>
      <c r="O1135" s="106"/>
    </row>
    <row r="1136" spans="1:15" x14ac:dyDescent="0.25">
      <c r="A1136" s="144"/>
      <c r="B1136" s="64" t="s">
        <v>719</v>
      </c>
      <c r="C1136" s="1">
        <f>6*32</f>
        <v>192</v>
      </c>
      <c r="D1136" s="62">
        <f t="shared" si="812"/>
        <v>0</v>
      </c>
      <c r="E1136" s="1">
        <v>0</v>
      </c>
      <c r="F1136" s="2">
        <f t="shared" si="813"/>
        <v>0</v>
      </c>
      <c r="G1136" s="1">
        <v>0</v>
      </c>
      <c r="H1136" s="2">
        <f t="shared" si="814"/>
        <v>0.52083333333333326</v>
      </c>
      <c r="I1136" s="1">
        <v>1</v>
      </c>
      <c r="J1136" s="2">
        <f t="shared" si="815"/>
        <v>0.15624999999999997</v>
      </c>
      <c r="K1136" s="1">
        <f t="shared" si="816"/>
        <v>1</v>
      </c>
      <c r="L1136" s="3">
        <f t="shared" si="817"/>
        <v>0.52083333333333326</v>
      </c>
      <c r="M1136" s="9">
        <f t="shared" si="818"/>
        <v>5208.333333333333</v>
      </c>
      <c r="N1136" s="25">
        <f t="shared" si="819"/>
        <v>4.0616819349340219</v>
      </c>
      <c r="O1136" s="106"/>
    </row>
    <row r="1137" spans="1:15" ht="15.75" thickBot="1" x14ac:dyDescent="0.3">
      <c r="A1137" s="145"/>
      <c r="B1137" s="65" t="s">
        <v>18</v>
      </c>
      <c r="C1137" s="10">
        <f>SUM(C1130:C1136)</f>
        <v>3072</v>
      </c>
      <c r="D1137" s="11">
        <f t="shared" si="812"/>
        <v>0</v>
      </c>
      <c r="E1137" s="10">
        <f>SUM(E1130:E1136)</f>
        <v>0</v>
      </c>
      <c r="F1137" s="11">
        <f t="shared" si="813"/>
        <v>0</v>
      </c>
      <c r="G1137" s="10">
        <f>SUM(G1130:G1136)</f>
        <v>0</v>
      </c>
      <c r="H1137" s="73">
        <f t="shared" si="814"/>
        <v>0.52083333333333326</v>
      </c>
      <c r="I1137" s="10">
        <f>SUM(I1130:I1136)</f>
        <v>16</v>
      </c>
      <c r="J1137" s="11">
        <f t="shared" si="815"/>
        <v>0.15624999999999997</v>
      </c>
      <c r="K1137" s="10">
        <f>SUM(K1130:K1136)</f>
        <v>16</v>
      </c>
      <c r="L1137" s="12">
        <f t="shared" si="817"/>
        <v>0.52083333333333326</v>
      </c>
      <c r="M1137" s="15">
        <f t="shared" si="818"/>
        <v>5208.333333333333</v>
      </c>
      <c r="N1137" s="13">
        <f t="shared" si="819"/>
        <v>4.0616819349340219</v>
      </c>
      <c r="O1137" s="14"/>
    </row>
    <row r="1138" spans="1:15" x14ac:dyDescent="0.25">
      <c r="A1138" s="144" t="s">
        <v>720</v>
      </c>
      <c r="B1138" s="64" t="s">
        <v>721</v>
      </c>
      <c r="C1138" s="1">
        <f>32*32</f>
        <v>1024</v>
      </c>
      <c r="D1138" s="62">
        <f t="shared" ref="D1138:D1144" si="820">E1138/C1138*100</f>
        <v>0</v>
      </c>
      <c r="E1138" s="1">
        <v>0</v>
      </c>
      <c r="F1138" s="2">
        <f t="shared" ref="F1138:F1144" si="821">+G1138/C1138*100</f>
        <v>0</v>
      </c>
      <c r="G1138" s="1">
        <v>0</v>
      </c>
      <c r="H1138" s="2">
        <f t="shared" ref="H1138:H1144" si="822">+I1138/C1138*100</f>
        <v>0.48828125</v>
      </c>
      <c r="I1138" s="1">
        <v>5</v>
      </c>
      <c r="J1138" s="2">
        <f t="shared" ref="J1138:J1144" si="823">(1*D1138)+(0.65*F1138)+(0.3*H1138)</f>
        <v>0.146484375</v>
      </c>
      <c r="K1138" s="1">
        <f t="shared" ref="K1138:K1143" si="824">+E1138+G1138+I1138</f>
        <v>5</v>
      </c>
      <c r="L1138" s="3">
        <f t="shared" ref="L1138:L1144" si="825">K1138/C1138*100</f>
        <v>0.48828125</v>
      </c>
      <c r="M1138" s="9">
        <f t="shared" ref="M1138:M1144" si="826">L1138*10000</f>
        <v>4882.8125</v>
      </c>
      <c r="N1138" s="25">
        <f t="shared" ref="N1138:N1144" si="827">(NORMSINV(1-M1138/1000000))+1.5</f>
        <v>4.0840195805994783</v>
      </c>
      <c r="O1138" s="106"/>
    </row>
    <row r="1139" spans="1:15" x14ac:dyDescent="0.25">
      <c r="A1139" s="144"/>
      <c r="B1139" s="64" t="s">
        <v>648</v>
      </c>
      <c r="C1139" s="1">
        <f>13*32</f>
        <v>416</v>
      </c>
      <c r="D1139" s="62">
        <f t="shared" si="820"/>
        <v>0</v>
      </c>
      <c r="E1139" s="1">
        <v>0</v>
      </c>
      <c r="F1139" s="2">
        <f t="shared" si="821"/>
        <v>0</v>
      </c>
      <c r="G1139" s="1">
        <v>0</v>
      </c>
      <c r="H1139" s="2">
        <f t="shared" si="822"/>
        <v>1.2019230769230771</v>
      </c>
      <c r="I1139" s="1">
        <v>5</v>
      </c>
      <c r="J1139" s="2">
        <f t="shared" si="823"/>
        <v>0.36057692307692313</v>
      </c>
      <c r="K1139" s="1">
        <f t="shared" si="824"/>
        <v>5</v>
      </c>
      <c r="L1139" s="3">
        <f t="shared" si="825"/>
        <v>1.2019230769230771</v>
      </c>
      <c r="M1139" s="9">
        <f t="shared" si="826"/>
        <v>12019.230769230771</v>
      </c>
      <c r="N1139" s="25">
        <f t="shared" si="827"/>
        <v>3.7565139678940218</v>
      </c>
      <c r="O1139" s="106"/>
    </row>
    <row r="1140" spans="1:15" x14ac:dyDescent="0.25">
      <c r="A1140" s="144"/>
      <c r="B1140" s="64" t="s">
        <v>646</v>
      </c>
      <c r="C1140" s="1">
        <f>26*32</f>
        <v>832</v>
      </c>
      <c r="D1140" s="62">
        <f t="shared" si="820"/>
        <v>0</v>
      </c>
      <c r="E1140" s="1">
        <v>0</v>
      </c>
      <c r="F1140" s="2">
        <f t="shared" si="821"/>
        <v>0</v>
      </c>
      <c r="G1140" s="1">
        <v>0</v>
      </c>
      <c r="H1140" s="2">
        <f t="shared" si="822"/>
        <v>0.36057692307692307</v>
      </c>
      <c r="I1140" s="1">
        <v>3</v>
      </c>
      <c r="J1140" s="2">
        <f t="shared" si="823"/>
        <v>0.10817307692307691</v>
      </c>
      <c r="K1140" s="1">
        <f t="shared" si="824"/>
        <v>3</v>
      </c>
      <c r="L1140" s="3">
        <f t="shared" si="825"/>
        <v>0.36057692307692307</v>
      </c>
      <c r="M1140" s="9">
        <f t="shared" si="826"/>
        <v>3605.7692307692309</v>
      </c>
      <c r="N1140" s="25">
        <f t="shared" si="827"/>
        <v>4.186914616129231</v>
      </c>
      <c r="O1140" s="106"/>
    </row>
    <row r="1141" spans="1:15" x14ac:dyDescent="0.25">
      <c r="A1141" s="144"/>
      <c r="B1141" s="64" t="s">
        <v>718</v>
      </c>
      <c r="C1141" s="1">
        <f>26*32</f>
        <v>832</v>
      </c>
      <c r="D1141" s="62">
        <f t="shared" si="820"/>
        <v>0</v>
      </c>
      <c r="E1141" s="1">
        <v>0</v>
      </c>
      <c r="F1141" s="2">
        <f t="shared" si="821"/>
        <v>0</v>
      </c>
      <c r="G1141" s="1">
        <v>0</v>
      </c>
      <c r="H1141" s="2">
        <f t="shared" si="822"/>
        <v>0.36057692307692307</v>
      </c>
      <c r="I1141" s="1">
        <v>3</v>
      </c>
      <c r="J1141" s="2">
        <f t="shared" si="823"/>
        <v>0.10817307692307691</v>
      </c>
      <c r="K1141" s="1">
        <f t="shared" si="824"/>
        <v>3</v>
      </c>
      <c r="L1141" s="3">
        <f t="shared" si="825"/>
        <v>0.36057692307692307</v>
      </c>
      <c r="M1141" s="9">
        <f t="shared" si="826"/>
        <v>3605.7692307692309</v>
      </c>
      <c r="N1141" s="25">
        <f t="shared" si="827"/>
        <v>4.186914616129231</v>
      </c>
      <c r="O1141" s="106"/>
    </row>
    <row r="1142" spans="1:15" x14ac:dyDescent="0.25">
      <c r="A1142" s="144"/>
      <c r="B1142" s="64" t="s">
        <v>618</v>
      </c>
      <c r="C1142" s="1">
        <f>8*32</f>
        <v>256</v>
      </c>
      <c r="D1142" s="62">
        <f t="shared" si="820"/>
        <v>0</v>
      </c>
      <c r="E1142" s="1">
        <v>0</v>
      </c>
      <c r="F1142" s="2">
        <f t="shared" si="821"/>
        <v>0</v>
      </c>
      <c r="G1142" s="1">
        <v>0</v>
      </c>
      <c r="H1142" s="2">
        <f t="shared" si="822"/>
        <v>0.390625</v>
      </c>
      <c r="I1142" s="1">
        <v>1</v>
      </c>
      <c r="J1142" s="2">
        <f t="shared" si="823"/>
        <v>0.1171875</v>
      </c>
      <c r="K1142" s="1">
        <f t="shared" si="824"/>
        <v>1</v>
      </c>
      <c r="L1142" s="3">
        <f t="shared" si="825"/>
        <v>0.390625</v>
      </c>
      <c r="M1142" s="9">
        <f t="shared" si="826"/>
        <v>3906.25</v>
      </c>
      <c r="N1142" s="25">
        <f t="shared" si="827"/>
        <v>4.1600674686174592</v>
      </c>
      <c r="O1142" s="106"/>
    </row>
    <row r="1143" spans="1:15" x14ac:dyDescent="0.25">
      <c r="A1143" s="144"/>
      <c r="B1143" s="64" t="s">
        <v>719</v>
      </c>
      <c r="C1143" s="1">
        <f>11*32</f>
        <v>352</v>
      </c>
      <c r="D1143" s="62">
        <f t="shared" si="820"/>
        <v>0</v>
      </c>
      <c r="E1143" s="1">
        <v>0</v>
      </c>
      <c r="F1143" s="2">
        <f t="shared" si="821"/>
        <v>0</v>
      </c>
      <c r="G1143" s="1">
        <v>0</v>
      </c>
      <c r="H1143" s="2">
        <f t="shared" si="822"/>
        <v>0.85227272727272718</v>
      </c>
      <c r="I1143" s="1">
        <v>3</v>
      </c>
      <c r="J1143" s="2">
        <f t="shared" si="823"/>
        <v>0.25568181818181812</v>
      </c>
      <c r="K1143" s="1">
        <f t="shared" si="824"/>
        <v>3</v>
      </c>
      <c r="L1143" s="3">
        <f t="shared" si="825"/>
        <v>0.85227272727272718</v>
      </c>
      <c r="M1143" s="9">
        <f t="shared" si="826"/>
        <v>8522.7272727272721</v>
      </c>
      <c r="N1143" s="25">
        <f t="shared" si="827"/>
        <v>3.8857258052744474</v>
      </c>
      <c r="O1143" s="106"/>
    </row>
    <row r="1144" spans="1:15" ht="15.75" thickBot="1" x14ac:dyDescent="0.3">
      <c r="A1144" s="145"/>
      <c r="B1144" s="65" t="s">
        <v>18</v>
      </c>
      <c r="C1144" s="10">
        <f>SUM(C1138:C1143)</f>
        <v>3712</v>
      </c>
      <c r="D1144" s="11">
        <f t="shared" si="820"/>
        <v>0</v>
      </c>
      <c r="E1144" s="10">
        <f>SUM(E1138:E1143)</f>
        <v>0</v>
      </c>
      <c r="F1144" s="11">
        <f t="shared" si="821"/>
        <v>0</v>
      </c>
      <c r="G1144" s="10">
        <f>SUM(G1138:G1143)</f>
        <v>0</v>
      </c>
      <c r="H1144" s="73">
        <f t="shared" si="822"/>
        <v>0.53879310344827591</v>
      </c>
      <c r="I1144" s="10">
        <f>SUM(I1138:I1143)</f>
        <v>20</v>
      </c>
      <c r="J1144" s="11">
        <f t="shared" si="823"/>
        <v>0.16163793103448276</v>
      </c>
      <c r="K1144" s="10">
        <f>SUM(K1138:K1143)</f>
        <v>20</v>
      </c>
      <c r="L1144" s="12">
        <f t="shared" si="825"/>
        <v>0.53879310344827591</v>
      </c>
      <c r="M1144" s="15">
        <f t="shared" si="826"/>
        <v>5387.9310344827591</v>
      </c>
      <c r="N1144" s="13">
        <f t="shared" si="827"/>
        <v>4.0498844729501862</v>
      </c>
      <c r="O1144" s="14"/>
    </row>
    <row r="1145" spans="1:15" x14ac:dyDescent="0.25">
      <c r="A1145" s="144" t="s">
        <v>724</v>
      </c>
      <c r="B1145" s="64" t="s">
        <v>721</v>
      </c>
      <c r="C1145" s="1">
        <f>10*32</f>
        <v>320</v>
      </c>
      <c r="D1145" s="62">
        <f t="shared" ref="D1145:D1152" si="828">E1145/C1145*100</f>
        <v>0</v>
      </c>
      <c r="E1145" s="1">
        <v>0</v>
      </c>
      <c r="F1145" s="2">
        <f t="shared" ref="F1145:F1152" si="829">+G1145/C1145*100</f>
        <v>0</v>
      </c>
      <c r="G1145" s="1">
        <v>0</v>
      </c>
      <c r="H1145" s="2">
        <f t="shared" ref="H1145:H1152" si="830">+I1145/C1145*100</f>
        <v>0.3125</v>
      </c>
      <c r="I1145" s="1">
        <v>1</v>
      </c>
      <c r="J1145" s="2">
        <f t="shared" ref="J1145:J1152" si="831">(1*D1145)+(0.65*F1145)+(0.3*H1145)</f>
        <v>9.375E-2</v>
      </c>
      <c r="K1145" s="1">
        <f t="shared" ref="K1145:K1151" si="832">+E1145+G1145+I1145</f>
        <v>1</v>
      </c>
      <c r="L1145" s="3">
        <f t="shared" ref="L1145:L1152" si="833">K1145/C1145*100</f>
        <v>0.3125</v>
      </c>
      <c r="M1145" s="9">
        <f t="shared" ref="M1145:M1152" si="834">L1145*10000</f>
        <v>3125</v>
      </c>
      <c r="N1145" s="25">
        <f t="shared" ref="N1145:N1152" si="835">(NORMSINV(1-M1145/1000000))+1.5</f>
        <v>4.2343687865331763</v>
      </c>
      <c r="O1145" s="106"/>
    </row>
    <row r="1146" spans="1:15" x14ac:dyDescent="0.25">
      <c r="A1146" s="144"/>
      <c r="B1146" s="64" t="s">
        <v>648</v>
      </c>
      <c r="C1146" s="1">
        <f>10*32</f>
        <v>320</v>
      </c>
      <c r="D1146" s="62">
        <f t="shared" si="828"/>
        <v>0</v>
      </c>
      <c r="E1146" s="1">
        <v>0</v>
      </c>
      <c r="F1146" s="2">
        <f t="shared" si="829"/>
        <v>0</v>
      </c>
      <c r="G1146" s="1">
        <v>0</v>
      </c>
      <c r="H1146" s="2">
        <f t="shared" si="830"/>
        <v>0.9375</v>
      </c>
      <c r="I1146" s="1">
        <v>3</v>
      </c>
      <c r="J1146" s="2">
        <f t="shared" si="831"/>
        <v>0.28125</v>
      </c>
      <c r="K1146" s="1">
        <f t="shared" si="832"/>
        <v>3</v>
      </c>
      <c r="L1146" s="3">
        <f t="shared" si="833"/>
        <v>0.9375</v>
      </c>
      <c r="M1146" s="9">
        <f t="shared" si="834"/>
        <v>9375</v>
      </c>
      <c r="N1146" s="25">
        <f t="shared" si="835"/>
        <v>3.8504644231090768</v>
      </c>
      <c r="O1146" s="106"/>
    </row>
    <row r="1147" spans="1:15" x14ac:dyDescent="0.25">
      <c r="A1147" s="144"/>
      <c r="B1147" s="64" t="s">
        <v>646</v>
      </c>
      <c r="C1147" s="1">
        <f>21*32</f>
        <v>672</v>
      </c>
      <c r="D1147" s="62">
        <f t="shared" si="828"/>
        <v>0</v>
      </c>
      <c r="E1147" s="1">
        <v>0</v>
      </c>
      <c r="F1147" s="2">
        <f t="shared" si="829"/>
        <v>0</v>
      </c>
      <c r="G1147" s="1">
        <v>0</v>
      </c>
      <c r="H1147" s="2">
        <f t="shared" si="830"/>
        <v>0.74404761904761896</v>
      </c>
      <c r="I1147" s="1">
        <v>5</v>
      </c>
      <c r="J1147" s="2">
        <f t="shared" si="831"/>
        <v>0.22321428571428567</v>
      </c>
      <c r="K1147" s="1">
        <f t="shared" si="832"/>
        <v>5</v>
      </c>
      <c r="L1147" s="3">
        <f t="shared" si="833"/>
        <v>0.74404761904761896</v>
      </c>
      <c r="M1147" s="9">
        <f t="shared" si="834"/>
        <v>7440.4761904761899</v>
      </c>
      <c r="N1147" s="25">
        <f t="shared" si="835"/>
        <v>3.9352634122527559</v>
      </c>
      <c r="O1147" s="106"/>
    </row>
    <row r="1148" spans="1:15" x14ac:dyDescent="0.25">
      <c r="A1148" s="144"/>
      <c r="B1148" s="64" t="s">
        <v>718</v>
      </c>
      <c r="C1148" s="1">
        <f>30*32</f>
        <v>960</v>
      </c>
      <c r="D1148" s="62">
        <f t="shared" si="828"/>
        <v>0</v>
      </c>
      <c r="E1148" s="1">
        <v>0</v>
      </c>
      <c r="F1148" s="2">
        <f t="shared" si="829"/>
        <v>0</v>
      </c>
      <c r="G1148" s="1">
        <v>0</v>
      </c>
      <c r="H1148" s="2">
        <f t="shared" si="830"/>
        <v>0.72916666666666663</v>
      </c>
      <c r="I1148" s="1">
        <v>7</v>
      </c>
      <c r="J1148" s="2">
        <f t="shared" si="831"/>
        <v>0.21874999999999997</v>
      </c>
      <c r="K1148" s="1">
        <f t="shared" si="832"/>
        <v>7</v>
      </c>
      <c r="L1148" s="3">
        <f t="shared" si="833"/>
        <v>0.72916666666666663</v>
      </c>
      <c r="M1148" s="9">
        <f t="shared" si="834"/>
        <v>7291.6666666666661</v>
      </c>
      <c r="N1148" s="25">
        <f t="shared" si="835"/>
        <v>3.9425642546059603</v>
      </c>
      <c r="O1148" s="106"/>
    </row>
    <row r="1149" spans="1:15" x14ac:dyDescent="0.25">
      <c r="A1149" s="144"/>
      <c r="B1149" s="64" t="s">
        <v>618</v>
      </c>
      <c r="C1149" s="1">
        <f>8*32</f>
        <v>256</v>
      </c>
      <c r="D1149" s="62">
        <f>E1149/C1149*100</f>
        <v>0</v>
      </c>
      <c r="E1149" s="1">
        <v>0</v>
      </c>
      <c r="F1149" s="2">
        <f>+G1149/C1149*100</f>
        <v>0</v>
      </c>
      <c r="G1149" s="1">
        <v>0</v>
      </c>
      <c r="H1149" s="2">
        <f>+I1149/C1149*100</f>
        <v>0.78125</v>
      </c>
      <c r="I1149" s="1">
        <v>2</v>
      </c>
      <c r="J1149" s="2">
        <f>(1*D1149)+(0.65*F1149)+(0.3*H1149)</f>
        <v>0.234375</v>
      </c>
      <c r="K1149" s="1">
        <f>+E1149+G1149+I1149</f>
        <v>2</v>
      </c>
      <c r="L1149" s="3">
        <f>K1149/C1149*100</f>
        <v>0.78125</v>
      </c>
      <c r="M1149" s="9">
        <f>L1149*10000</f>
        <v>7812.5</v>
      </c>
      <c r="N1149" s="25">
        <f>(NORMSINV(1-M1149/1000000))+1.5</f>
        <v>3.9175590162365048</v>
      </c>
      <c r="O1149" s="106"/>
    </row>
    <row r="1150" spans="1:15" x14ac:dyDescent="0.25">
      <c r="A1150" s="144"/>
      <c r="B1150" s="64" t="s">
        <v>719</v>
      </c>
      <c r="C1150" s="1">
        <f>11*32</f>
        <v>352</v>
      </c>
      <c r="D1150" s="62">
        <f t="shared" si="828"/>
        <v>0</v>
      </c>
      <c r="E1150" s="1">
        <v>0</v>
      </c>
      <c r="F1150" s="2">
        <f t="shared" si="829"/>
        <v>0</v>
      </c>
      <c r="G1150" s="1">
        <v>0</v>
      </c>
      <c r="H1150" s="2">
        <f t="shared" si="830"/>
        <v>0.56818181818181823</v>
      </c>
      <c r="I1150" s="1">
        <v>2</v>
      </c>
      <c r="J1150" s="2">
        <f t="shared" si="831"/>
        <v>0.17045454545454547</v>
      </c>
      <c r="K1150" s="1">
        <f t="shared" si="832"/>
        <v>2</v>
      </c>
      <c r="L1150" s="3">
        <f t="shared" si="833"/>
        <v>0.56818181818181823</v>
      </c>
      <c r="M1150" s="9">
        <f t="shared" si="834"/>
        <v>5681.818181818182</v>
      </c>
      <c r="N1150" s="25">
        <f t="shared" si="835"/>
        <v>4.031313090899447</v>
      </c>
      <c r="O1150" s="106"/>
    </row>
    <row r="1151" spans="1:15" x14ac:dyDescent="0.25">
      <c r="A1151" s="144"/>
      <c r="B1151" s="64" t="s">
        <v>725</v>
      </c>
      <c r="C1151" s="1">
        <f>11*32</f>
        <v>352</v>
      </c>
      <c r="D1151" s="62">
        <f t="shared" si="828"/>
        <v>0</v>
      </c>
      <c r="E1151" s="1">
        <v>0</v>
      </c>
      <c r="F1151" s="2">
        <f t="shared" si="829"/>
        <v>0</v>
      </c>
      <c r="G1151" s="1">
        <v>0</v>
      </c>
      <c r="H1151" s="2">
        <f t="shared" si="830"/>
        <v>0.56818181818181823</v>
      </c>
      <c r="I1151" s="1">
        <v>2</v>
      </c>
      <c r="J1151" s="2">
        <f t="shared" si="831"/>
        <v>0.17045454545454547</v>
      </c>
      <c r="K1151" s="1">
        <f t="shared" si="832"/>
        <v>2</v>
      </c>
      <c r="L1151" s="3">
        <f t="shared" si="833"/>
        <v>0.56818181818181823</v>
      </c>
      <c r="M1151" s="9">
        <f t="shared" si="834"/>
        <v>5681.818181818182</v>
      </c>
      <c r="N1151" s="25">
        <f t="shared" si="835"/>
        <v>4.031313090899447</v>
      </c>
      <c r="O1151" s="106"/>
    </row>
    <row r="1152" spans="1:15" ht="15.75" thickBot="1" x14ac:dyDescent="0.3">
      <c r="A1152" s="145"/>
      <c r="B1152" s="65" t="s">
        <v>18</v>
      </c>
      <c r="C1152" s="10">
        <f>SUM(C1145:C1151)</f>
        <v>3232</v>
      </c>
      <c r="D1152" s="11">
        <f t="shared" si="828"/>
        <v>0</v>
      </c>
      <c r="E1152" s="10">
        <f>SUM(E1145:E1151)</f>
        <v>0</v>
      </c>
      <c r="F1152" s="11">
        <f t="shared" si="829"/>
        <v>0</v>
      </c>
      <c r="G1152" s="10">
        <f>SUM(G1145:G1151)</f>
        <v>0</v>
      </c>
      <c r="H1152" s="73">
        <f t="shared" si="830"/>
        <v>0.68069306930693074</v>
      </c>
      <c r="I1152" s="10">
        <f>SUM(I1145:I1151)</f>
        <v>22</v>
      </c>
      <c r="J1152" s="11">
        <f t="shared" si="831"/>
        <v>0.20420792079207922</v>
      </c>
      <c r="K1152" s="10">
        <f>SUM(K1145:K1151)</f>
        <v>22</v>
      </c>
      <c r="L1152" s="12">
        <f t="shared" si="833"/>
        <v>0.68069306930693074</v>
      </c>
      <c r="M1152" s="15">
        <f t="shared" si="834"/>
        <v>6806.9306930693074</v>
      </c>
      <c r="N1152" s="13">
        <f t="shared" si="835"/>
        <v>3.9672937770539938</v>
      </c>
      <c r="O1152" s="14"/>
    </row>
    <row r="1153" spans="1:15" x14ac:dyDescent="0.25">
      <c r="A1153" s="144" t="s">
        <v>727</v>
      </c>
      <c r="B1153" s="64" t="s">
        <v>705</v>
      </c>
      <c r="C1153" s="1">
        <f>22*32</f>
        <v>704</v>
      </c>
      <c r="D1153" s="62">
        <f t="shared" ref="D1153:D1161" si="836">E1153/C1153*100</f>
        <v>0</v>
      </c>
      <c r="E1153" s="1">
        <v>0</v>
      </c>
      <c r="F1153" s="2">
        <f t="shared" ref="F1153:F1161" si="837">+G1153/C1153*100</f>
        <v>0</v>
      </c>
      <c r="G1153" s="1">
        <v>0</v>
      </c>
      <c r="H1153" s="2">
        <f t="shared" ref="H1153:H1161" si="838">+I1153/C1153*100</f>
        <v>0.28409090909090912</v>
      </c>
      <c r="I1153" s="1">
        <v>2</v>
      </c>
      <c r="J1153" s="2">
        <f t="shared" ref="J1153:J1161" si="839">(1*D1153)+(0.65*F1153)+(0.3*H1153)</f>
        <v>8.5227272727272735E-2</v>
      </c>
      <c r="K1153" s="1">
        <f t="shared" ref="K1153:K1160" si="840">+E1153+G1153+I1153</f>
        <v>2</v>
      </c>
      <c r="L1153" s="3">
        <f t="shared" ref="L1153:L1161" si="841">K1153/C1153*100</f>
        <v>0.28409090909090912</v>
      </c>
      <c r="M1153" s="9">
        <f t="shared" ref="M1153:M1161" si="842">L1153*10000</f>
        <v>2840.909090909091</v>
      </c>
      <c r="N1153" s="25">
        <f t="shared" ref="N1153:N1161" si="843">(NORMSINV(1-M1153/1000000))+1.5</f>
        <v>4.2655999974794465</v>
      </c>
      <c r="O1153" s="106"/>
    </row>
    <row r="1154" spans="1:15" x14ac:dyDescent="0.25">
      <c r="A1154" s="144"/>
      <c r="B1154" s="64" t="s">
        <v>648</v>
      </c>
      <c r="C1154" s="1">
        <f>8*32</f>
        <v>256</v>
      </c>
      <c r="D1154" s="62">
        <f t="shared" si="836"/>
        <v>0</v>
      </c>
      <c r="E1154" s="1">
        <v>0</v>
      </c>
      <c r="F1154" s="2">
        <f t="shared" si="837"/>
        <v>0</v>
      </c>
      <c r="G1154" s="1">
        <v>0</v>
      </c>
      <c r="H1154" s="2">
        <f t="shared" si="838"/>
        <v>0.78125</v>
      </c>
      <c r="I1154" s="1">
        <v>2</v>
      </c>
      <c r="J1154" s="2">
        <f t="shared" si="839"/>
        <v>0.234375</v>
      </c>
      <c r="K1154" s="1">
        <f t="shared" si="840"/>
        <v>2</v>
      </c>
      <c r="L1154" s="3">
        <f t="shared" si="841"/>
        <v>0.78125</v>
      </c>
      <c r="M1154" s="9">
        <f t="shared" si="842"/>
        <v>7812.5</v>
      </c>
      <c r="N1154" s="25">
        <f t="shared" si="843"/>
        <v>3.9175590162365048</v>
      </c>
      <c r="O1154" s="106"/>
    </row>
    <row r="1155" spans="1:15" x14ac:dyDescent="0.25">
      <c r="A1155" s="144"/>
      <c r="B1155" s="64" t="s">
        <v>646</v>
      </c>
      <c r="C1155" s="1">
        <f>26*32</f>
        <v>832</v>
      </c>
      <c r="D1155" s="62">
        <f t="shared" si="836"/>
        <v>0</v>
      </c>
      <c r="E1155" s="1">
        <v>0</v>
      </c>
      <c r="F1155" s="2">
        <f t="shared" si="837"/>
        <v>0</v>
      </c>
      <c r="G1155" s="1">
        <v>0</v>
      </c>
      <c r="H1155" s="2">
        <f t="shared" si="838"/>
        <v>0.36057692307692307</v>
      </c>
      <c r="I1155" s="1">
        <v>3</v>
      </c>
      <c r="J1155" s="2">
        <f t="shared" si="839"/>
        <v>0.10817307692307691</v>
      </c>
      <c r="K1155" s="1">
        <f t="shared" si="840"/>
        <v>3</v>
      </c>
      <c r="L1155" s="3">
        <f t="shared" si="841"/>
        <v>0.36057692307692307</v>
      </c>
      <c r="M1155" s="9">
        <f t="shared" si="842"/>
        <v>3605.7692307692309</v>
      </c>
      <c r="N1155" s="25">
        <f t="shared" si="843"/>
        <v>4.186914616129231</v>
      </c>
      <c r="O1155" s="106"/>
    </row>
    <row r="1156" spans="1:15" x14ac:dyDescent="0.25">
      <c r="A1156" s="144"/>
      <c r="B1156" s="64" t="s">
        <v>729</v>
      </c>
      <c r="C1156" s="1">
        <f>5*32</f>
        <v>160</v>
      </c>
      <c r="D1156" s="62">
        <f t="shared" si="836"/>
        <v>0</v>
      </c>
      <c r="E1156" s="1">
        <v>0</v>
      </c>
      <c r="F1156" s="2">
        <f t="shared" si="837"/>
        <v>0</v>
      </c>
      <c r="G1156" s="1">
        <v>0</v>
      </c>
      <c r="H1156" s="2">
        <f t="shared" si="838"/>
        <v>0.625</v>
      </c>
      <c r="I1156" s="1">
        <v>1</v>
      </c>
      <c r="J1156" s="2">
        <f t="shared" si="839"/>
        <v>0.1875</v>
      </c>
      <c r="K1156" s="1">
        <f t="shared" si="840"/>
        <v>1</v>
      </c>
      <c r="L1156" s="3">
        <f t="shared" si="841"/>
        <v>0.625</v>
      </c>
      <c r="M1156" s="9">
        <f t="shared" si="842"/>
        <v>6250</v>
      </c>
      <c r="N1156" s="25">
        <f t="shared" si="843"/>
        <v>3.9977054744123737</v>
      </c>
      <c r="O1156" s="106"/>
    </row>
    <row r="1157" spans="1:15" x14ac:dyDescent="0.25">
      <c r="A1157" s="144"/>
      <c r="B1157" s="64" t="s">
        <v>730</v>
      </c>
      <c r="C1157" s="1">
        <f>18*32</f>
        <v>576</v>
      </c>
      <c r="D1157" s="62">
        <f t="shared" si="836"/>
        <v>0</v>
      </c>
      <c r="E1157" s="1">
        <v>0</v>
      </c>
      <c r="F1157" s="2">
        <f t="shared" si="837"/>
        <v>0</v>
      </c>
      <c r="G1157" s="1">
        <v>0</v>
      </c>
      <c r="H1157" s="2">
        <f t="shared" si="838"/>
        <v>0.52083333333333326</v>
      </c>
      <c r="I1157" s="1">
        <v>3</v>
      </c>
      <c r="J1157" s="2">
        <f t="shared" si="839"/>
        <v>0.15624999999999997</v>
      </c>
      <c r="K1157" s="1">
        <f t="shared" si="840"/>
        <v>3</v>
      </c>
      <c r="L1157" s="3">
        <f t="shared" si="841"/>
        <v>0.52083333333333326</v>
      </c>
      <c r="M1157" s="9">
        <f t="shared" si="842"/>
        <v>5208.333333333333</v>
      </c>
      <c r="N1157" s="25">
        <f t="shared" si="843"/>
        <v>4.0616819349340219</v>
      </c>
      <c r="O1157" s="106"/>
    </row>
    <row r="1158" spans="1:15" x14ac:dyDescent="0.25">
      <c r="A1158" s="144"/>
      <c r="B1158" s="64" t="s">
        <v>728</v>
      </c>
      <c r="C1158" s="1">
        <f>3*32</f>
        <v>96</v>
      </c>
      <c r="D1158" s="62">
        <f>E1158/C1158*100</f>
        <v>0</v>
      </c>
      <c r="E1158" s="1">
        <v>0</v>
      </c>
      <c r="F1158" s="2">
        <f>+G1158/C1158*100</f>
        <v>0</v>
      </c>
      <c r="G1158" s="1">
        <v>0</v>
      </c>
      <c r="H1158" s="2">
        <f>+I1158/C1158*100</f>
        <v>1.0416666666666665</v>
      </c>
      <c r="I1158" s="1">
        <v>1</v>
      </c>
      <c r="J1158" s="2">
        <f>(1*D1158)+(0.65*F1158)+(0.3*H1158)</f>
        <v>0.31249999999999994</v>
      </c>
      <c r="K1158" s="1">
        <f>+E1158+G1158+I1158</f>
        <v>1</v>
      </c>
      <c r="L1158" s="3">
        <f>K1158/C1158*100</f>
        <v>1.0416666666666665</v>
      </c>
      <c r="M1158" s="9">
        <f>L1158*10000</f>
        <v>10416.666666666666</v>
      </c>
      <c r="N1158" s="25">
        <f>(NORMSINV(1-M1158/1000000))+1.5</f>
        <v>3.8109913382574203</v>
      </c>
      <c r="O1158" s="106"/>
    </row>
    <row r="1159" spans="1:15" x14ac:dyDescent="0.25">
      <c r="A1159" s="144"/>
      <c r="B1159" s="64" t="s">
        <v>618</v>
      </c>
      <c r="C1159" s="1">
        <f>15*32</f>
        <v>480</v>
      </c>
      <c r="D1159" s="62">
        <f t="shared" si="836"/>
        <v>0</v>
      </c>
      <c r="E1159" s="1">
        <v>0</v>
      </c>
      <c r="F1159" s="2">
        <f t="shared" si="837"/>
        <v>0</v>
      </c>
      <c r="G1159" s="1">
        <v>0</v>
      </c>
      <c r="H1159" s="2">
        <f t="shared" si="838"/>
        <v>0.83333333333333337</v>
      </c>
      <c r="I1159" s="1">
        <v>4</v>
      </c>
      <c r="J1159" s="2">
        <f t="shared" si="839"/>
        <v>0.25</v>
      </c>
      <c r="K1159" s="1">
        <f t="shared" si="840"/>
        <v>4</v>
      </c>
      <c r="L1159" s="3">
        <f t="shared" si="841"/>
        <v>0.83333333333333337</v>
      </c>
      <c r="M1159" s="9">
        <f t="shared" si="842"/>
        <v>8333.3333333333339</v>
      </c>
      <c r="N1159" s="25">
        <f t="shared" si="843"/>
        <v>3.8939797998185104</v>
      </c>
      <c r="O1159" s="106"/>
    </row>
    <row r="1160" spans="1:15" x14ac:dyDescent="0.25">
      <c r="A1160" s="144"/>
      <c r="B1160" s="64" t="s">
        <v>719</v>
      </c>
      <c r="C1160" s="1">
        <f>10*32</f>
        <v>320</v>
      </c>
      <c r="D1160" s="62">
        <f t="shared" si="836"/>
        <v>0</v>
      </c>
      <c r="E1160" s="1">
        <v>0</v>
      </c>
      <c r="F1160" s="2">
        <f t="shared" si="837"/>
        <v>0</v>
      </c>
      <c r="G1160" s="1">
        <v>0</v>
      </c>
      <c r="H1160" s="2">
        <f t="shared" si="838"/>
        <v>0.3125</v>
      </c>
      <c r="I1160" s="1">
        <v>1</v>
      </c>
      <c r="J1160" s="2">
        <f t="shared" si="839"/>
        <v>9.375E-2</v>
      </c>
      <c r="K1160" s="1">
        <f t="shared" si="840"/>
        <v>1</v>
      </c>
      <c r="L1160" s="3">
        <f t="shared" si="841"/>
        <v>0.3125</v>
      </c>
      <c r="M1160" s="9">
        <f t="shared" si="842"/>
        <v>3125</v>
      </c>
      <c r="N1160" s="25">
        <f t="shared" si="843"/>
        <v>4.2343687865331763</v>
      </c>
      <c r="O1160" s="106"/>
    </row>
    <row r="1161" spans="1:15" ht="15.75" thickBot="1" x14ac:dyDescent="0.3">
      <c r="A1161" s="145"/>
      <c r="B1161" s="65" t="s">
        <v>18</v>
      </c>
      <c r="C1161" s="10">
        <f>SUM(C1153:C1160)</f>
        <v>3424</v>
      </c>
      <c r="D1161" s="11">
        <f t="shared" si="836"/>
        <v>0</v>
      </c>
      <c r="E1161" s="10">
        <f>SUM(E1153:E1160)</f>
        <v>0</v>
      </c>
      <c r="F1161" s="11">
        <f t="shared" si="837"/>
        <v>0</v>
      </c>
      <c r="G1161" s="10">
        <f>SUM(G1153:G1160)</f>
        <v>0</v>
      </c>
      <c r="H1161" s="73">
        <f t="shared" si="838"/>
        <v>0.4964953271028037</v>
      </c>
      <c r="I1161" s="10">
        <f>SUM(I1153:I1160)</f>
        <v>17</v>
      </c>
      <c r="J1161" s="11">
        <f t="shared" si="839"/>
        <v>0.1489485981308411</v>
      </c>
      <c r="K1161" s="10">
        <f>SUM(K1153:K1160)</f>
        <v>17</v>
      </c>
      <c r="L1161" s="12">
        <f t="shared" si="841"/>
        <v>0.4964953271028037</v>
      </c>
      <c r="M1161" s="15">
        <f t="shared" si="842"/>
        <v>4964.9532710280373</v>
      </c>
      <c r="N1161" s="13">
        <f t="shared" si="843"/>
        <v>4.0782606484302901</v>
      </c>
      <c r="O1161" s="14"/>
    </row>
    <row r="1162" spans="1:15" x14ac:dyDescent="0.25">
      <c r="A1162" s="144" t="s">
        <v>731</v>
      </c>
      <c r="B1162" s="64" t="s">
        <v>705</v>
      </c>
      <c r="C1162" s="1">
        <f>9*32</f>
        <v>288</v>
      </c>
      <c r="D1162" s="62">
        <f t="shared" ref="D1162:D1170" si="844">E1162/C1162*100</f>
        <v>0</v>
      </c>
      <c r="E1162" s="1">
        <v>0</v>
      </c>
      <c r="F1162" s="2">
        <f t="shared" ref="F1162:F1170" si="845">+G1162/C1162*100</f>
        <v>0</v>
      </c>
      <c r="G1162" s="1">
        <v>0</v>
      </c>
      <c r="H1162" s="2">
        <f t="shared" ref="H1162:H1170" si="846">+I1162/C1162*100</f>
        <v>0.34722222222222221</v>
      </c>
      <c r="I1162" s="1">
        <v>1</v>
      </c>
      <c r="J1162" s="2">
        <f t="shared" ref="J1162:J1170" si="847">(1*D1162)+(0.65*F1162)+(0.3*H1162)</f>
        <v>0.10416666666666666</v>
      </c>
      <c r="K1162" s="1">
        <f t="shared" ref="K1162:K1169" si="848">+E1162+G1162+I1162</f>
        <v>1</v>
      </c>
      <c r="L1162" s="3">
        <f t="shared" ref="L1162:L1170" si="849">K1162/C1162*100</f>
        <v>0.34722222222222221</v>
      </c>
      <c r="M1162" s="9">
        <f t="shared" ref="M1162:M1170" si="850">L1162*10000</f>
        <v>3472.2222222222222</v>
      </c>
      <c r="N1162" s="25">
        <f t="shared" ref="N1162:N1170" si="851">(NORMSINV(1-M1162/1000000))+1.5</f>
        <v>4.1994967002249748</v>
      </c>
      <c r="O1162" s="106"/>
    </row>
    <row r="1163" spans="1:15" x14ac:dyDescent="0.25">
      <c r="A1163" s="144"/>
      <c r="B1163" s="64" t="s">
        <v>648</v>
      </c>
      <c r="C1163" s="1">
        <f>10*32</f>
        <v>320</v>
      </c>
      <c r="D1163" s="62">
        <f t="shared" si="844"/>
        <v>0</v>
      </c>
      <c r="E1163" s="1">
        <v>0</v>
      </c>
      <c r="F1163" s="2">
        <f t="shared" si="845"/>
        <v>0</v>
      </c>
      <c r="G1163" s="1">
        <v>0</v>
      </c>
      <c r="H1163" s="2">
        <f t="shared" si="846"/>
        <v>0.3125</v>
      </c>
      <c r="I1163" s="1">
        <v>1</v>
      </c>
      <c r="J1163" s="2">
        <f t="shared" si="847"/>
        <v>9.375E-2</v>
      </c>
      <c r="K1163" s="1">
        <f t="shared" si="848"/>
        <v>1</v>
      </c>
      <c r="L1163" s="3">
        <f t="shared" si="849"/>
        <v>0.3125</v>
      </c>
      <c r="M1163" s="9">
        <f t="shared" si="850"/>
        <v>3125</v>
      </c>
      <c r="N1163" s="25">
        <f t="shared" si="851"/>
        <v>4.2343687865331763</v>
      </c>
      <c r="O1163" s="106"/>
    </row>
    <row r="1164" spans="1:15" x14ac:dyDescent="0.25">
      <c r="A1164" s="144"/>
      <c r="B1164" s="64" t="s">
        <v>646</v>
      </c>
      <c r="C1164" s="1">
        <f>23*32</f>
        <v>736</v>
      </c>
      <c r="D1164" s="62">
        <f t="shared" si="844"/>
        <v>0</v>
      </c>
      <c r="E1164" s="1">
        <v>0</v>
      </c>
      <c r="F1164" s="2">
        <f t="shared" si="845"/>
        <v>0</v>
      </c>
      <c r="G1164" s="1">
        <v>0</v>
      </c>
      <c r="H1164" s="2">
        <f t="shared" si="846"/>
        <v>0.27173913043478259</v>
      </c>
      <c r="I1164" s="1">
        <v>2</v>
      </c>
      <c r="J1164" s="2">
        <f t="shared" si="847"/>
        <v>8.152173913043477E-2</v>
      </c>
      <c r="K1164" s="1">
        <f t="shared" si="848"/>
        <v>2</v>
      </c>
      <c r="L1164" s="3">
        <f t="shared" si="849"/>
        <v>0.27173913043478259</v>
      </c>
      <c r="M1164" s="9">
        <f t="shared" si="850"/>
        <v>2717.391304347826</v>
      </c>
      <c r="N1164" s="25">
        <f t="shared" si="851"/>
        <v>4.2800661517113596</v>
      </c>
      <c r="O1164" s="106"/>
    </row>
    <row r="1165" spans="1:15" x14ac:dyDescent="0.25">
      <c r="A1165" s="144"/>
      <c r="B1165" s="64" t="s">
        <v>733</v>
      </c>
      <c r="C1165" s="1">
        <f>19*32</f>
        <v>608</v>
      </c>
      <c r="D1165" s="62">
        <f t="shared" si="844"/>
        <v>0</v>
      </c>
      <c r="E1165" s="1">
        <v>0</v>
      </c>
      <c r="F1165" s="2">
        <f t="shared" si="845"/>
        <v>0</v>
      </c>
      <c r="G1165" s="1">
        <v>0</v>
      </c>
      <c r="H1165" s="2">
        <f t="shared" si="846"/>
        <v>0.3289473684210526</v>
      </c>
      <c r="I1165" s="1">
        <v>2</v>
      </c>
      <c r="J1165" s="2">
        <f t="shared" si="847"/>
        <v>9.8684210526315777E-2</v>
      </c>
      <c r="K1165" s="1">
        <f t="shared" si="848"/>
        <v>2</v>
      </c>
      <c r="L1165" s="3">
        <f t="shared" si="849"/>
        <v>0.3289473684210526</v>
      </c>
      <c r="M1165" s="9">
        <f t="shared" si="850"/>
        <v>3289.4736842105258</v>
      </c>
      <c r="N1165" s="25">
        <f t="shared" si="851"/>
        <v>4.2174380324971814</v>
      </c>
      <c r="O1165" s="106"/>
    </row>
    <row r="1166" spans="1:15" x14ac:dyDescent="0.25">
      <c r="A1166" s="144"/>
      <c r="B1166" s="64" t="s">
        <v>735</v>
      </c>
      <c r="C1166" s="1">
        <f>4*32</f>
        <v>128</v>
      </c>
      <c r="D1166" s="62">
        <f t="shared" si="844"/>
        <v>0</v>
      </c>
      <c r="E1166" s="1">
        <v>0</v>
      </c>
      <c r="F1166" s="2">
        <f t="shared" si="845"/>
        <v>0</v>
      </c>
      <c r="G1166" s="1">
        <v>0</v>
      </c>
      <c r="H1166" s="2">
        <f t="shared" si="846"/>
        <v>0</v>
      </c>
      <c r="I1166" s="1">
        <v>0</v>
      </c>
      <c r="J1166" s="2">
        <f t="shared" si="847"/>
        <v>0</v>
      </c>
      <c r="K1166" s="1">
        <f t="shared" si="848"/>
        <v>0</v>
      </c>
      <c r="L1166" s="3">
        <f t="shared" si="849"/>
        <v>0</v>
      </c>
      <c r="M1166" s="9">
        <f t="shared" si="850"/>
        <v>0</v>
      </c>
      <c r="N1166" s="25" t="e">
        <f t="shared" si="851"/>
        <v>#NUM!</v>
      </c>
      <c r="O1166" s="106"/>
    </row>
    <row r="1167" spans="1:15" x14ac:dyDescent="0.25">
      <c r="A1167" s="144"/>
      <c r="B1167" s="64" t="s">
        <v>734</v>
      </c>
      <c r="C1167" s="1">
        <f>3*32</f>
        <v>96</v>
      </c>
      <c r="D1167" s="62">
        <f t="shared" si="844"/>
        <v>0</v>
      </c>
      <c r="E1167" s="1">
        <v>0</v>
      </c>
      <c r="F1167" s="2">
        <f t="shared" si="845"/>
        <v>0</v>
      </c>
      <c r="G1167" s="1">
        <v>0</v>
      </c>
      <c r="H1167" s="2">
        <f t="shared" si="846"/>
        <v>1.0416666666666665</v>
      </c>
      <c r="I1167" s="1">
        <v>1</v>
      </c>
      <c r="J1167" s="2">
        <f t="shared" si="847"/>
        <v>0.31249999999999994</v>
      </c>
      <c r="K1167" s="1">
        <f t="shared" si="848"/>
        <v>1</v>
      </c>
      <c r="L1167" s="3">
        <f t="shared" si="849"/>
        <v>1.0416666666666665</v>
      </c>
      <c r="M1167" s="9">
        <f t="shared" si="850"/>
        <v>10416.666666666666</v>
      </c>
      <c r="N1167" s="25">
        <f t="shared" si="851"/>
        <v>3.8109913382574203</v>
      </c>
      <c r="O1167" s="106"/>
    </row>
    <row r="1168" spans="1:15" x14ac:dyDescent="0.25">
      <c r="A1168" s="144"/>
      <c r="B1168" s="64" t="s">
        <v>618</v>
      </c>
      <c r="C1168" s="1">
        <f>24*32</f>
        <v>768</v>
      </c>
      <c r="D1168" s="62">
        <f t="shared" si="844"/>
        <v>0</v>
      </c>
      <c r="E1168" s="1">
        <v>0</v>
      </c>
      <c r="F1168" s="2">
        <f t="shared" si="845"/>
        <v>0</v>
      </c>
      <c r="G1168" s="1">
        <v>0</v>
      </c>
      <c r="H1168" s="2">
        <f t="shared" si="846"/>
        <v>0.52083333333333326</v>
      </c>
      <c r="I1168" s="1">
        <v>4</v>
      </c>
      <c r="J1168" s="2">
        <f t="shared" si="847"/>
        <v>0.15624999999999997</v>
      </c>
      <c r="K1168" s="1">
        <f t="shared" si="848"/>
        <v>4</v>
      </c>
      <c r="L1168" s="3">
        <f t="shared" si="849"/>
        <v>0.52083333333333326</v>
      </c>
      <c r="M1168" s="9">
        <f t="shared" si="850"/>
        <v>5208.333333333333</v>
      </c>
      <c r="N1168" s="25">
        <f t="shared" si="851"/>
        <v>4.0616819349340219</v>
      </c>
      <c r="O1168" s="106"/>
    </row>
    <row r="1169" spans="1:15" x14ac:dyDescent="0.25">
      <c r="A1169" s="144"/>
      <c r="B1169" s="64" t="s">
        <v>719</v>
      </c>
      <c r="C1169" s="1">
        <f>12*32</f>
        <v>384</v>
      </c>
      <c r="D1169" s="62">
        <f t="shared" si="844"/>
        <v>0</v>
      </c>
      <c r="E1169" s="1">
        <v>0</v>
      </c>
      <c r="F1169" s="2">
        <f t="shared" si="845"/>
        <v>0</v>
      </c>
      <c r="G1169" s="1">
        <v>0</v>
      </c>
      <c r="H1169" s="2">
        <f t="shared" si="846"/>
        <v>0.26041666666666663</v>
      </c>
      <c r="I1169" s="1">
        <v>1</v>
      </c>
      <c r="J1169" s="2">
        <f t="shared" si="847"/>
        <v>7.8124999999999986E-2</v>
      </c>
      <c r="K1169" s="1">
        <f t="shared" si="848"/>
        <v>1</v>
      </c>
      <c r="L1169" s="3">
        <f t="shared" si="849"/>
        <v>0.26041666666666663</v>
      </c>
      <c r="M1169" s="9">
        <f t="shared" si="850"/>
        <v>2604.1666666666665</v>
      </c>
      <c r="N1169" s="25">
        <f t="shared" si="851"/>
        <v>4.2938580633153993</v>
      </c>
      <c r="O1169" s="106"/>
    </row>
    <row r="1170" spans="1:15" ht="15.75" thickBot="1" x14ac:dyDescent="0.3">
      <c r="A1170" s="145"/>
      <c r="B1170" s="65" t="s">
        <v>18</v>
      </c>
      <c r="C1170" s="10">
        <f>SUM(C1162:C1169)</f>
        <v>3328</v>
      </c>
      <c r="D1170" s="11">
        <f t="shared" si="844"/>
        <v>0</v>
      </c>
      <c r="E1170" s="10">
        <f>SUM(E1162:E1169)</f>
        <v>0</v>
      </c>
      <c r="F1170" s="11">
        <f t="shared" si="845"/>
        <v>0</v>
      </c>
      <c r="G1170" s="10">
        <f>SUM(G1162:G1169)</f>
        <v>0</v>
      </c>
      <c r="H1170" s="73">
        <f t="shared" si="846"/>
        <v>0.36057692307692307</v>
      </c>
      <c r="I1170" s="10">
        <f>SUM(I1162:I1169)</f>
        <v>12</v>
      </c>
      <c r="J1170" s="11">
        <f t="shared" si="847"/>
        <v>0.10817307692307691</v>
      </c>
      <c r="K1170" s="10">
        <f>SUM(K1162:K1169)</f>
        <v>12</v>
      </c>
      <c r="L1170" s="12">
        <f t="shared" si="849"/>
        <v>0.36057692307692307</v>
      </c>
      <c r="M1170" s="15">
        <f t="shared" si="850"/>
        <v>3605.7692307692309</v>
      </c>
      <c r="N1170" s="13">
        <f t="shared" si="851"/>
        <v>4.186914616129231</v>
      </c>
      <c r="O1170" s="14"/>
    </row>
    <row r="1171" spans="1:15" x14ac:dyDescent="0.25">
      <c r="A1171" s="144" t="s">
        <v>732</v>
      </c>
      <c r="B1171" s="64" t="s">
        <v>648</v>
      </c>
      <c r="C1171" s="1">
        <f>3*32</f>
        <v>96</v>
      </c>
      <c r="D1171" s="62">
        <f t="shared" ref="D1171:D1179" si="852">E1171/C1171*100</f>
        <v>0</v>
      </c>
      <c r="E1171" s="1">
        <v>0</v>
      </c>
      <c r="F1171" s="2">
        <f t="shared" ref="F1171:F1179" si="853">+G1171/C1171*100</f>
        <v>0</v>
      </c>
      <c r="G1171" s="1">
        <v>0</v>
      </c>
      <c r="H1171" s="2">
        <f t="shared" ref="H1171:H1179" si="854">+I1171/C1171*100</f>
        <v>0</v>
      </c>
      <c r="I1171" s="1">
        <v>0</v>
      </c>
      <c r="J1171" s="2">
        <f t="shared" ref="J1171:J1179" si="855">(1*D1171)+(0.65*F1171)+(0.3*H1171)</f>
        <v>0</v>
      </c>
      <c r="K1171" s="1">
        <f t="shared" ref="K1171:K1178" si="856">+E1171+G1171+I1171</f>
        <v>0</v>
      </c>
      <c r="L1171" s="3">
        <f t="shared" ref="L1171:L1179" si="857">K1171/C1171*100</f>
        <v>0</v>
      </c>
      <c r="M1171" s="9">
        <f t="shared" ref="M1171:M1179" si="858">L1171*10000</f>
        <v>0</v>
      </c>
      <c r="N1171" s="25" t="e">
        <f t="shared" ref="N1171:N1179" si="859">(NORMSINV(1-M1171/1000000))+1.5</f>
        <v>#NUM!</v>
      </c>
      <c r="O1171" s="106"/>
    </row>
    <row r="1172" spans="1:15" x14ac:dyDescent="0.25">
      <c r="A1172" s="144"/>
      <c r="B1172" s="64" t="s">
        <v>737</v>
      </c>
      <c r="C1172" s="1">
        <f>9*32</f>
        <v>288</v>
      </c>
      <c r="D1172" s="62">
        <f>E1172/C1172*100</f>
        <v>0</v>
      </c>
      <c r="E1172" s="1">
        <v>0</v>
      </c>
      <c r="F1172" s="2">
        <f>+G1172/C1172*100</f>
        <v>0</v>
      </c>
      <c r="G1172" s="1">
        <v>0</v>
      </c>
      <c r="H1172" s="2">
        <f>+I1172/C1172*100</f>
        <v>0</v>
      </c>
      <c r="I1172" s="1">
        <v>0</v>
      </c>
      <c r="J1172" s="2">
        <f>(1*D1172)+(0.65*F1172)+(0.3*H1172)</f>
        <v>0</v>
      </c>
      <c r="K1172" s="1">
        <f>+E1172+G1172+I1172</f>
        <v>0</v>
      </c>
      <c r="L1172" s="3">
        <f>K1172/C1172*100</f>
        <v>0</v>
      </c>
      <c r="M1172" s="9">
        <f>L1172*10000</f>
        <v>0</v>
      </c>
      <c r="N1172" s="25" t="e">
        <f>(NORMSINV(1-M1172/1000000))+1.5</f>
        <v>#NUM!</v>
      </c>
      <c r="O1172" s="106"/>
    </row>
    <row r="1173" spans="1:15" x14ac:dyDescent="0.25">
      <c r="A1173" s="144"/>
      <c r="B1173" s="64" t="s">
        <v>736</v>
      </c>
      <c r="C1173" s="1">
        <f>18*32</f>
        <v>576</v>
      </c>
      <c r="D1173" s="62">
        <f t="shared" si="852"/>
        <v>0</v>
      </c>
      <c r="E1173" s="1">
        <v>0</v>
      </c>
      <c r="F1173" s="2">
        <f t="shared" si="853"/>
        <v>0</v>
      </c>
      <c r="G1173" s="1">
        <v>0</v>
      </c>
      <c r="H1173" s="2">
        <f t="shared" si="854"/>
        <v>0.52083333333333326</v>
      </c>
      <c r="I1173" s="1">
        <v>3</v>
      </c>
      <c r="J1173" s="2">
        <f t="shared" si="855"/>
        <v>0.15624999999999997</v>
      </c>
      <c r="K1173" s="1">
        <f t="shared" si="856"/>
        <v>3</v>
      </c>
      <c r="L1173" s="3">
        <f t="shared" si="857"/>
        <v>0.52083333333333326</v>
      </c>
      <c r="M1173" s="9">
        <f t="shared" si="858"/>
        <v>5208.333333333333</v>
      </c>
      <c r="N1173" s="25">
        <f t="shared" si="859"/>
        <v>4.0616819349340219</v>
      </c>
      <c r="O1173" s="106"/>
    </row>
    <row r="1174" spans="1:15" x14ac:dyDescent="0.25">
      <c r="A1174" s="144"/>
      <c r="B1174" s="64" t="s">
        <v>740</v>
      </c>
      <c r="C1174" s="1">
        <f>3*32</f>
        <v>96</v>
      </c>
      <c r="D1174" s="62">
        <f t="shared" si="852"/>
        <v>0</v>
      </c>
      <c r="E1174" s="1">
        <v>0</v>
      </c>
      <c r="F1174" s="2">
        <f t="shared" si="853"/>
        <v>0</v>
      </c>
      <c r="G1174" s="1">
        <v>0</v>
      </c>
      <c r="H1174" s="2">
        <f t="shared" si="854"/>
        <v>1.0416666666666665</v>
      </c>
      <c r="I1174" s="1">
        <v>1</v>
      </c>
      <c r="J1174" s="2">
        <f t="shared" si="855"/>
        <v>0.31249999999999994</v>
      </c>
      <c r="K1174" s="1">
        <f t="shared" si="856"/>
        <v>1</v>
      </c>
      <c r="L1174" s="3">
        <f t="shared" si="857"/>
        <v>1.0416666666666665</v>
      </c>
      <c r="M1174" s="9">
        <f t="shared" si="858"/>
        <v>10416.666666666666</v>
      </c>
      <c r="N1174" s="25">
        <f t="shared" si="859"/>
        <v>3.8109913382574203</v>
      </c>
      <c r="O1174" s="106"/>
    </row>
    <row r="1175" spans="1:15" x14ac:dyDescent="0.25">
      <c r="A1175" s="144"/>
      <c r="B1175" s="64" t="s">
        <v>537</v>
      </c>
      <c r="C1175" s="1">
        <f>29*32</f>
        <v>928</v>
      </c>
      <c r="D1175" s="62">
        <f t="shared" si="852"/>
        <v>0</v>
      </c>
      <c r="E1175" s="1">
        <v>0</v>
      </c>
      <c r="F1175" s="2">
        <f t="shared" si="853"/>
        <v>0</v>
      </c>
      <c r="G1175" s="1">
        <v>0</v>
      </c>
      <c r="H1175" s="2">
        <f t="shared" si="854"/>
        <v>0.32327586206896552</v>
      </c>
      <c r="I1175" s="1">
        <v>3</v>
      </c>
      <c r="J1175" s="2">
        <f t="shared" si="855"/>
        <v>9.6982758620689655E-2</v>
      </c>
      <c r="K1175" s="1">
        <f t="shared" si="856"/>
        <v>3</v>
      </c>
      <c r="L1175" s="3">
        <f t="shared" si="857"/>
        <v>0.32327586206896552</v>
      </c>
      <c r="M1175" s="9">
        <f t="shared" si="858"/>
        <v>3232.7586206896553</v>
      </c>
      <c r="N1175" s="25">
        <f t="shared" si="859"/>
        <v>4.2231884145659517</v>
      </c>
      <c r="O1175" s="106"/>
    </row>
    <row r="1176" spans="1:15" x14ac:dyDescent="0.25">
      <c r="A1176" s="144"/>
      <c r="B1176" s="64" t="s">
        <v>738</v>
      </c>
      <c r="C1176" s="1">
        <f>1*32</f>
        <v>32</v>
      </c>
      <c r="D1176" s="62">
        <f t="shared" si="852"/>
        <v>0</v>
      </c>
      <c r="E1176" s="1">
        <v>0</v>
      </c>
      <c r="F1176" s="2">
        <f t="shared" si="853"/>
        <v>0</v>
      </c>
      <c r="G1176" s="1">
        <v>0</v>
      </c>
      <c r="H1176" s="2">
        <f t="shared" si="854"/>
        <v>0</v>
      </c>
      <c r="I1176" s="1">
        <v>0</v>
      </c>
      <c r="J1176" s="2">
        <f t="shared" si="855"/>
        <v>0</v>
      </c>
      <c r="K1176" s="1">
        <f t="shared" si="856"/>
        <v>0</v>
      </c>
      <c r="L1176" s="3">
        <f t="shared" si="857"/>
        <v>0</v>
      </c>
      <c r="M1176" s="9">
        <f t="shared" si="858"/>
        <v>0</v>
      </c>
      <c r="N1176" s="25" t="e">
        <f t="shared" si="859"/>
        <v>#NUM!</v>
      </c>
      <c r="O1176" s="106"/>
    </row>
    <row r="1177" spans="1:15" x14ac:dyDescent="0.25">
      <c r="A1177" s="144"/>
      <c r="B1177" s="64" t="s">
        <v>618</v>
      </c>
      <c r="C1177" s="1">
        <f>20*32</f>
        <v>640</v>
      </c>
      <c r="D1177" s="62">
        <f t="shared" si="852"/>
        <v>0</v>
      </c>
      <c r="E1177" s="1">
        <v>0</v>
      </c>
      <c r="F1177" s="2">
        <f t="shared" si="853"/>
        <v>0</v>
      </c>
      <c r="G1177" s="1">
        <v>0</v>
      </c>
      <c r="H1177" s="2">
        <f t="shared" si="854"/>
        <v>0.9375</v>
      </c>
      <c r="I1177" s="1">
        <v>6</v>
      </c>
      <c r="J1177" s="2">
        <f t="shared" si="855"/>
        <v>0.28125</v>
      </c>
      <c r="K1177" s="1">
        <f t="shared" si="856"/>
        <v>6</v>
      </c>
      <c r="L1177" s="3">
        <f t="shared" si="857"/>
        <v>0.9375</v>
      </c>
      <c r="M1177" s="9">
        <f t="shared" si="858"/>
        <v>9375</v>
      </c>
      <c r="N1177" s="25">
        <f t="shared" si="859"/>
        <v>3.8504644231090768</v>
      </c>
      <c r="O1177" s="106"/>
    </row>
    <row r="1178" spans="1:15" x14ac:dyDescent="0.25">
      <c r="A1178" s="144"/>
      <c r="B1178" s="64" t="s">
        <v>719</v>
      </c>
      <c r="C1178" s="1">
        <f>29*32</f>
        <v>928</v>
      </c>
      <c r="D1178" s="62">
        <f t="shared" si="852"/>
        <v>0</v>
      </c>
      <c r="E1178" s="1">
        <v>0</v>
      </c>
      <c r="F1178" s="2">
        <f t="shared" si="853"/>
        <v>0</v>
      </c>
      <c r="G1178" s="1">
        <v>0</v>
      </c>
      <c r="H1178" s="2">
        <f t="shared" si="854"/>
        <v>0.32327586206896552</v>
      </c>
      <c r="I1178" s="1">
        <v>3</v>
      </c>
      <c r="J1178" s="2">
        <f t="shared" si="855"/>
        <v>9.6982758620689655E-2</v>
      </c>
      <c r="K1178" s="1">
        <f t="shared" si="856"/>
        <v>3</v>
      </c>
      <c r="L1178" s="3">
        <f t="shared" si="857"/>
        <v>0.32327586206896552</v>
      </c>
      <c r="M1178" s="9">
        <f t="shared" si="858"/>
        <v>3232.7586206896553</v>
      </c>
      <c r="N1178" s="25">
        <f t="shared" si="859"/>
        <v>4.2231884145659517</v>
      </c>
      <c r="O1178" s="106"/>
    </row>
    <row r="1179" spans="1:15" ht="15.75" thickBot="1" x14ac:dyDescent="0.3">
      <c r="A1179" s="145"/>
      <c r="B1179" s="65" t="s">
        <v>18</v>
      </c>
      <c r="C1179" s="10">
        <f>SUM(C1171:C1178)</f>
        <v>3584</v>
      </c>
      <c r="D1179" s="11">
        <f t="shared" si="852"/>
        <v>0</v>
      </c>
      <c r="E1179" s="10">
        <f>SUM(E1171:E1178)</f>
        <v>0</v>
      </c>
      <c r="F1179" s="11">
        <f t="shared" si="853"/>
        <v>0</v>
      </c>
      <c r="G1179" s="10">
        <f>SUM(G1171:G1178)</f>
        <v>0</v>
      </c>
      <c r="H1179" s="73">
        <f t="shared" si="854"/>
        <v>0.4464285714285714</v>
      </c>
      <c r="I1179" s="10">
        <f>SUM(I1171:I1178)</f>
        <v>16</v>
      </c>
      <c r="J1179" s="11">
        <f t="shared" si="855"/>
        <v>0.13392857142857142</v>
      </c>
      <c r="K1179" s="10">
        <f>SUM(K1171:K1178)</f>
        <v>16</v>
      </c>
      <c r="L1179" s="12">
        <f t="shared" si="857"/>
        <v>0.4464285714285714</v>
      </c>
      <c r="M1179" s="15">
        <f t="shared" si="858"/>
        <v>4464.2857142857138</v>
      </c>
      <c r="N1179" s="13">
        <f t="shared" si="859"/>
        <v>4.1147770556013414</v>
      </c>
      <c r="O1179" s="14"/>
    </row>
    <row r="1180" spans="1:15" x14ac:dyDescent="0.25">
      <c r="A1180" s="144" t="s">
        <v>741</v>
      </c>
      <c r="B1180" s="64" t="s">
        <v>743</v>
      </c>
      <c r="C1180" s="1">
        <f>4*32</f>
        <v>128</v>
      </c>
      <c r="D1180" s="62">
        <f t="shared" ref="D1180:D1188" si="860">E1180/C1180*100</f>
        <v>0</v>
      </c>
      <c r="E1180" s="1">
        <v>0</v>
      </c>
      <c r="F1180" s="2">
        <f t="shared" ref="F1180:F1188" si="861">+G1180/C1180*100</f>
        <v>0</v>
      </c>
      <c r="G1180" s="1">
        <v>0</v>
      </c>
      <c r="H1180" s="2">
        <f t="shared" ref="H1180:H1188" si="862">+I1180/C1180*100</f>
        <v>0.78125</v>
      </c>
      <c r="I1180" s="1">
        <v>1</v>
      </c>
      <c r="J1180" s="2">
        <f t="shared" ref="J1180:J1188" si="863">(1*D1180)+(0.65*F1180)+(0.3*H1180)</f>
        <v>0.234375</v>
      </c>
      <c r="K1180" s="1">
        <f t="shared" ref="K1180:K1187" si="864">+E1180+G1180+I1180</f>
        <v>1</v>
      </c>
      <c r="L1180" s="3">
        <f t="shared" ref="L1180:L1188" si="865">K1180/C1180*100</f>
        <v>0.78125</v>
      </c>
      <c r="M1180" s="9">
        <f t="shared" ref="M1180:M1188" si="866">L1180*10000</f>
        <v>7812.5</v>
      </c>
      <c r="N1180" s="25">
        <f t="shared" ref="N1180:N1188" si="867">(NORMSINV(1-M1180/1000000))+1.5</f>
        <v>3.9175590162365048</v>
      </c>
      <c r="O1180" s="106"/>
    </row>
    <row r="1181" spans="1:15" x14ac:dyDescent="0.25">
      <c r="A1181" s="144"/>
      <c r="B1181" s="64" t="s">
        <v>572</v>
      </c>
      <c r="C1181" s="1">
        <f>2*32</f>
        <v>64</v>
      </c>
      <c r="D1181" s="62">
        <f>E1181/C1181*100</f>
        <v>0</v>
      </c>
      <c r="E1181" s="1">
        <v>0</v>
      </c>
      <c r="F1181" s="2">
        <f>+G1181/C1181*100</f>
        <v>0</v>
      </c>
      <c r="G1181" s="1">
        <v>0</v>
      </c>
      <c r="H1181" s="2">
        <f>+I1181/C1181*100</f>
        <v>0</v>
      </c>
      <c r="I1181" s="1">
        <v>0</v>
      </c>
      <c r="J1181" s="2">
        <f>(1*D1181)+(0.65*F1181)+(0.3*H1181)</f>
        <v>0</v>
      </c>
      <c r="K1181" s="1">
        <f>+E1181+G1181+I1181</f>
        <v>0</v>
      </c>
      <c r="L1181" s="3">
        <f>K1181/C1181*100</f>
        <v>0</v>
      </c>
      <c r="M1181" s="9">
        <f>L1181*10000</f>
        <v>0</v>
      </c>
      <c r="N1181" s="25" t="e">
        <f>(NORMSINV(1-M1181/1000000))+1.5</f>
        <v>#NUM!</v>
      </c>
      <c r="O1181" s="106"/>
    </row>
    <row r="1182" spans="1:15" x14ac:dyDescent="0.25">
      <c r="A1182" s="144"/>
      <c r="B1182" s="64" t="s">
        <v>737</v>
      </c>
      <c r="C1182" s="1">
        <f>10*32</f>
        <v>320</v>
      </c>
      <c r="D1182" s="62">
        <f t="shared" si="860"/>
        <v>0</v>
      </c>
      <c r="E1182" s="1">
        <v>0</v>
      </c>
      <c r="F1182" s="2">
        <f t="shared" si="861"/>
        <v>0</v>
      </c>
      <c r="G1182" s="1">
        <v>0</v>
      </c>
      <c r="H1182" s="2">
        <f t="shared" si="862"/>
        <v>0.625</v>
      </c>
      <c r="I1182" s="1">
        <v>2</v>
      </c>
      <c r="J1182" s="2">
        <f t="shared" si="863"/>
        <v>0.1875</v>
      </c>
      <c r="K1182" s="1">
        <f t="shared" si="864"/>
        <v>2</v>
      </c>
      <c r="L1182" s="3">
        <f t="shared" si="865"/>
        <v>0.625</v>
      </c>
      <c r="M1182" s="9">
        <f t="shared" si="866"/>
        <v>6250</v>
      </c>
      <c r="N1182" s="25">
        <f t="shared" si="867"/>
        <v>3.9977054744123737</v>
      </c>
      <c r="O1182" s="106"/>
    </row>
    <row r="1183" spans="1:15" x14ac:dyDescent="0.25">
      <c r="A1183" s="144"/>
      <c r="B1183" s="64" t="s">
        <v>736</v>
      </c>
      <c r="C1183" s="1">
        <f>29*32</f>
        <v>928</v>
      </c>
      <c r="D1183" s="62">
        <f t="shared" si="860"/>
        <v>0</v>
      </c>
      <c r="E1183" s="1">
        <v>0</v>
      </c>
      <c r="F1183" s="2">
        <f t="shared" si="861"/>
        <v>0</v>
      </c>
      <c r="G1183" s="1">
        <v>0</v>
      </c>
      <c r="H1183" s="2">
        <f t="shared" si="862"/>
        <v>0.53879310344827591</v>
      </c>
      <c r="I1183" s="1">
        <v>5</v>
      </c>
      <c r="J1183" s="2">
        <f t="shared" si="863"/>
        <v>0.16163793103448276</v>
      </c>
      <c r="K1183" s="1">
        <f t="shared" si="864"/>
        <v>5</v>
      </c>
      <c r="L1183" s="3">
        <f t="shared" si="865"/>
        <v>0.53879310344827591</v>
      </c>
      <c r="M1183" s="9">
        <f t="shared" si="866"/>
        <v>5387.9310344827591</v>
      </c>
      <c r="N1183" s="25">
        <f t="shared" si="867"/>
        <v>4.0498844729501862</v>
      </c>
      <c r="O1183" s="106"/>
    </row>
    <row r="1184" spans="1:15" x14ac:dyDescent="0.25">
      <c r="A1184" s="144"/>
      <c r="B1184" s="64" t="s">
        <v>537</v>
      </c>
      <c r="C1184" s="1">
        <f>30*32</f>
        <v>960</v>
      </c>
      <c r="D1184" s="62">
        <f t="shared" si="860"/>
        <v>0</v>
      </c>
      <c r="E1184" s="1">
        <v>0</v>
      </c>
      <c r="F1184" s="2">
        <f t="shared" si="861"/>
        <v>0</v>
      </c>
      <c r="G1184" s="1">
        <v>0</v>
      </c>
      <c r="H1184" s="2">
        <f t="shared" si="862"/>
        <v>0.3125</v>
      </c>
      <c r="I1184" s="1">
        <v>3</v>
      </c>
      <c r="J1184" s="2">
        <f t="shared" si="863"/>
        <v>9.375E-2</v>
      </c>
      <c r="K1184" s="1">
        <f t="shared" si="864"/>
        <v>3</v>
      </c>
      <c r="L1184" s="3">
        <f t="shared" si="865"/>
        <v>0.3125</v>
      </c>
      <c r="M1184" s="9">
        <f t="shared" si="866"/>
        <v>3125</v>
      </c>
      <c r="N1184" s="25">
        <f t="shared" si="867"/>
        <v>4.2343687865331763</v>
      </c>
      <c r="O1184" s="106"/>
    </row>
    <row r="1185" spans="1:15" x14ac:dyDescent="0.25">
      <c r="A1185" s="144"/>
      <c r="B1185" s="64" t="s">
        <v>742</v>
      </c>
      <c r="C1185" s="1">
        <f>11*32</f>
        <v>352</v>
      </c>
      <c r="D1185" s="62">
        <f t="shared" si="860"/>
        <v>0</v>
      </c>
      <c r="E1185" s="1">
        <v>0</v>
      </c>
      <c r="F1185" s="2">
        <f t="shared" si="861"/>
        <v>0</v>
      </c>
      <c r="G1185" s="1">
        <v>0</v>
      </c>
      <c r="H1185" s="2">
        <f t="shared" si="862"/>
        <v>0.28409090909090912</v>
      </c>
      <c r="I1185" s="1">
        <v>1</v>
      </c>
      <c r="J1185" s="2">
        <f t="shared" si="863"/>
        <v>8.5227272727272735E-2</v>
      </c>
      <c r="K1185" s="1">
        <f t="shared" si="864"/>
        <v>1</v>
      </c>
      <c r="L1185" s="3">
        <f t="shared" si="865"/>
        <v>0.28409090909090912</v>
      </c>
      <c r="M1185" s="9">
        <f t="shared" si="866"/>
        <v>2840.909090909091</v>
      </c>
      <c r="N1185" s="25">
        <f t="shared" si="867"/>
        <v>4.2655999974794465</v>
      </c>
      <c r="O1185" s="106"/>
    </row>
    <row r="1186" spans="1:15" x14ac:dyDescent="0.25">
      <c r="A1186" s="144"/>
      <c r="B1186" s="64" t="s">
        <v>618</v>
      </c>
      <c r="C1186" s="1">
        <f>4*32</f>
        <v>128</v>
      </c>
      <c r="D1186" s="62">
        <f t="shared" si="860"/>
        <v>0</v>
      </c>
      <c r="E1186" s="1">
        <v>0</v>
      </c>
      <c r="F1186" s="2">
        <f t="shared" si="861"/>
        <v>0</v>
      </c>
      <c r="G1186" s="1">
        <v>0</v>
      </c>
      <c r="H1186" s="2">
        <f t="shared" si="862"/>
        <v>0.78125</v>
      </c>
      <c r="I1186" s="1">
        <v>1</v>
      </c>
      <c r="J1186" s="2">
        <f t="shared" si="863"/>
        <v>0.234375</v>
      </c>
      <c r="K1186" s="1">
        <f t="shared" si="864"/>
        <v>1</v>
      </c>
      <c r="L1186" s="3">
        <f t="shared" si="865"/>
        <v>0.78125</v>
      </c>
      <c r="M1186" s="9">
        <f t="shared" si="866"/>
        <v>7812.5</v>
      </c>
      <c r="N1186" s="25">
        <f t="shared" si="867"/>
        <v>3.9175590162365048</v>
      </c>
      <c r="O1186" s="106"/>
    </row>
    <row r="1187" spans="1:15" x14ac:dyDescent="0.25">
      <c r="A1187" s="144"/>
      <c r="B1187" s="64" t="s">
        <v>719</v>
      </c>
      <c r="C1187" s="1">
        <f>6*32</f>
        <v>192</v>
      </c>
      <c r="D1187" s="62">
        <f t="shared" si="860"/>
        <v>0</v>
      </c>
      <c r="E1187" s="1">
        <v>0</v>
      </c>
      <c r="F1187" s="2">
        <f t="shared" si="861"/>
        <v>0</v>
      </c>
      <c r="G1187" s="1">
        <v>0</v>
      </c>
      <c r="H1187" s="2">
        <f t="shared" si="862"/>
        <v>0.52083333333333326</v>
      </c>
      <c r="I1187" s="1">
        <v>1</v>
      </c>
      <c r="J1187" s="2">
        <f t="shared" si="863"/>
        <v>0.15624999999999997</v>
      </c>
      <c r="K1187" s="1">
        <f t="shared" si="864"/>
        <v>1</v>
      </c>
      <c r="L1187" s="3">
        <f t="shared" si="865"/>
        <v>0.52083333333333326</v>
      </c>
      <c r="M1187" s="9">
        <f t="shared" si="866"/>
        <v>5208.333333333333</v>
      </c>
      <c r="N1187" s="25">
        <f t="shared" si="867"/>
        <v>4.0616819349340219</v>
      </c>
      <c r="O1187" s="106"/>
    </row>
    <row r="1188" spans="1:15" ht="15.75" thickBot="1" x14ac:dyDescent="0.3">
      <c r="A1188" s="145"/>
      <c r="B1188" s="65" t="s">
        <v>18</v>
      </c>
      <c r="C1188" s="10">
        <f>SUM(C1180:C1187)</f>
        <v>3072</v>
      </c>
      <c r="D1188" s="11">
        <f t="shared" si="860"/>
        <v>0</v>
      </c>
      <c r="E1188" s="10">
        <f>SUM(E1180:E1187)</f>
        <v>0</v>
      </c>
      <c r="F1188" s="11">
        <f t="shared" si="861"/>
        <v>0</v>
      </c>
      <c r="G1188" s="10">
        <f>SUM(G1180:G1187)</f>
        <v>0</v>
      </c>
      <c r="H1188" s="73">
        <f t="shared" si="862"/>
        <v>0.45572916666666669</v>
      </c>
      <c r="I1188" s="10">
        <f>SUM(I1180:I1187)</f>
        <v>14</v>
      </c>
      <c r="J1188" s="11">
        <f t="shared" si="863"/>
        <v>0.13671875</v>
      </c>
      <c r="K1188" s="10">
        <f>SUM(K1180:K1187)</f>
        <v>14</v>
      </c>
      <c r="L1188" s="12">
        <f t="shared" si="865"/>
        <v>0.45572916666666669</v>
      </c>
      <c r="M1188" s="15">
        <f t="shared" si="866"/>
        <v>4557.291666666667</v>
      </c>
      <c r="N1188" s="13">
        <f t="shared" si="867"/>
        <v>4.1077261772451834</v>
      </c>
      <c r="O1188" s="14"/>
    </row>
    <row r="1189" spans="1:15" x14ac:dyDescent="0.25">
      <c r="A1189" s="144" t="s">
        <v>744</v>
      </c>
      <c r="B1189" s="64" t="s">
        <v>743</v>
      </c>
      <c r="C1189" s="1">
        <f>12*32</f>
        <v>384</v>
      </c>
      <c r="D1189" s="62">
        <f t="shared" ref="D1189:D1196" si="868">E1189/C1189*100</f>
        <v>0</v>
      </c>
      <c r="E1189" s="1">
        <v>0</v>
      </c>
      <c r="F1189" s="2">
        <f t="shared" ref="F1189:F1196" si="869">+G1189/C1189*100</f>
        <v>0</v>
      </c>
      <c r="G1189" s="1">
        <v>0</v>
      </c>
      <c r="H1189" s="2">
        <f t="shared" ref="H1189:H1196" si="870">+I1189/C1189*100</f>
        <v>0.52083333333333326</v>
      </c>
      <c r="I1189" s="1">
        <v>2</v>
      </c>
      <c r="J1189" s="2">
        <f t="shared" ref="J1189:J1196" si="871">(1*D1189)+(0.65*F1189)+(0.3*H1189)</f>
        <v>0.15624999999999997</v>
      </c>
      <c r="K1189" s="1">
        <f t="shared" ref="K1189:K1195" si="872">+E1189+G1189+I1189</f>
        <v>2</v>
      </c>
      <c r="L1189" s="3">
        <f t="shared" ref="L1189:L1196" si="873">K1189/C1189*100</f>
        <v>0.52083333333333326</v>
      </c>
      <c r="M1189" s="9">
        <f t="shared" ref="M1189:M1196" si="874">L1189*10000</f>
        <v>5208.333333333333</v>
      </c>
      <c r="N1189" s="25">
        <f t="shared" ref="N1189:N1196" si="875">(NORMSINV(1-M1189/1000000))+1.5</f>
        <v>4.0616819349340219</v>
      </c>
      <c r="O1189" s="106"/>
    </row>
    <row r="1190" spans="1:15" x14ac:dyDescent="0.25">
      <c r="A1190" s="144"/>
      <c r="B1190" s="64" t="s">
        <v>572</v>
      </c>
      <c r="C1190" s="1">
        <f>9*32</f>
        <v>288</v>
      </c>
      <c r="D1190" s="62">
        <f t="shared" si="868"/>
        <v>0</v>
      </c>
      <c r="E1190" s="1">
        <v>0</v>
      </c>
      <c r="F1190" s="2">
        <f t="shared" si="869"/>
        <v>0</v>
      </c>
      <c r="G1190" s="1">
        <v>0</v>
      </c>
      <c r="H1190" s="2">
        <f t="shared" si="870"/>
        <v>0</v>
      </c>
      <c r="I1190" s="1">
        <v>0</v>
      </c>
      <c r="J1190" s="2">
        <f t="shared" si="871"/>
        <v>0</v>
      </c>
      <c r="K1190" s="1">
        <f t="shared" si="872"/>
        <v>0</v>
      </c>
      <c r="L1190" s="3">
        <f t="shared" si="873"/>
        <v>0</v>
      </c>
      <c r="M1190" s="9">
        <f t="shared" si="874"/>
        <v>0</v>
      </c>
      <c r="N1190" s="25" t="e">
        <f t="shared" si="875"/>
        <v>#NUM!</v>
      </c>
      <c r="O1190" s="106"/>
    </row>
    <row r="1191" spans="1:15" x14ac:dyDescent="0.25">
      <c r="A1191" s="144"/>
      <c r="B1191" s="64" t="s">
        <v>737</v>
      </c>
      <c r="C1191" s="1">
        <f>2*32</f>
        <v>64</v>
      </c>
      <c r="D1191" s="62">
        <f t="shared" si="868"/>
        <v>0</v>
      </c>
      <c r="E1191" s="1">
        <v>0</v>
      </c>
      <c r="F1191" s="2">
        <f t="shared" si="869"/>
        <v>0</v>
      </c>
      <c r="G1191" s="1">
        <v>0</v>
      </c>
      <c r="H1191" s="2">
        <f t="shared" si="870"/>
        <v>0</v>
      </c>
      <c r="I1191" s="1">
        <v>0</v>
      </c>
      <c r="J1191" s="2">
        <f t="shared" si="871"/>
        <v>0</v>
      </c>
      <c r="K1191" s="1">
        <f t="shared" si="872"/>
        <v>0</v>
      </c>
      <c r="L1191" s="3">
        <f t="shared" si="873"/>
        <v>0</v>
      </c>
      <c r="M1191" s="9">
        <f t="shared" si="874"/>
        <v>0</v>
      </c>
      <c r="N1191" s="25" t="e">
        <f t="shared" si="875"/>
        <v>#NUM!</v>
      </c>
      <c r="O1191" s="106"/>
    </row>
    <row r="1192" spans="1:15" x14ac:dyDescent="0.25">
      <c r="A1192" s="144"/>
      <c r="B1192" s="64" t="s">
        <v>736</v>
      </c>
      <c r="C1192" s="1">
        <f>9*32</f>
        <v>288</v>
      </c>
      <c r="D1192" s="62">
        <f t="shared" si="868"/>
        <v>0</v>
      </c>
      <c r="E1192" s="1">
        <v>0</v>
      </c>
      <c r="F1192" s="2">
        <f t="shared" si="869"/>
        <v>0</v>
      </c>
      <c r="G1192" s="1">
        <v>0</v>
      </c>
      <c r="H1192" s="2">
        <f t="shared" si="870"/>
        <v>0.34722222222222221</v>
      </c>
      <c r="I1192" s="1">
        <v>1</v>
      </c>
      <c r="J1192" s="2">
        <f t="shared" si="871"/>
        <v>0.10416666666666666</v>
      </c>
      <c r="K1192" s="1">
        <f t="shared" si="872"/>
        <v>1</v>
      </c>
      <c r="L1192" s="3">
        <f t="shared" si="873"/>
        <v>0.34722222222222221</v>
      </c>
      <c r="M1192" s="9">
        <f t="shared" si="874"/>
        <v>3472.2222222222222</v>
      </c>
      <c r="N1192" s="25">
        <f t="shared" si="875"/>
        <v>4.1994967002249748</v>
      </c>
      <c r="O1192" s="106"/>
    </row>
    <row r="1193" spans="1:15" x14ac:dyDescent="0.25">
      <c r="A1193" s="144"/>
      <c r="B1193" s="64" t="s">
        <v>623</v>
      </c>
      <c r="C1193" s="1">
        <f>3*32</f>
        <v>96</v>
      </c>
      <c r="D1193" s="62">
        <f t="shared" si="868"/>
        <v>0</v>
      </c>
      <c r="E1193" s="1">
        <v>0</v>
      </c>
      <c r="F1193" s="2">
        <f t="shared" si="869"/>
        <v>0</v>
      </c>
      <c r="G1193" s="1">
        <v>0</v>
      </c>
      <c r="H1193" s="2">
        <f t="shared" si="870"/>
        <v>0</v>
      </c>
      <c r="I1193" s="1">
        <v>0</v>
      </c>
      <c r="J1193" s="2">
        <f t="shared" si="871"/>
        <v>0</v>
      </c>
      <c r="K1193" s="1">
        <f t="shared" si="872"/>
        <v>0</v>
      </c>
      <c r="L1193" s="3">
        <f t="shared" si="873"/>
        <v>0</v>
      </c>
      <c r="M1193" s="9">
        <f t="shared" si="874"/>
        <v>0</v>
      </c>
      <c r="N1193" s="25" t="e">
        <f t="shared" si="875"/>
        <v>#NUM!</v>
      </c>
      <c r="O1193" s="106"/>
    </row>
    <row r="1194" spans="1:15" x14ac:dyDescent="0.25">
      <c r="A1194" s="144"/>
      <c r="B1194" s="64" t="s">
        <v>752</v>
      </c>
      <c r="C1194" s="1">
        <f>9*32</f>
        <v>288</v>
      </c>
      <c r="D1194" s="62">
        <f t="shared" si="868"/>
        <v>0</v>
      </c>
      <c r="E1194" s="1">
        <v>0</v>
      </c>
      <c r="F1194" s="2">
        <f t="shared" si="869"/>
        <v>0</v>
      </c>
      <c r="G1194" s="1">
        <v>0</v>
      </c>
      <c r="H1194" s="2">
        <f t="shared" si="870"/>
        <v>0</v>
      </c>
      <c r="I1194" s="1">
        <v>0</v>
      </c>
      <c r="J1194" s="2">
        <f t="shared" si="871"/>
        <v>0</v>
      </c>
      <c r="K1194" s="1">
        <f t="shared" si="872"/>
        <v>0</v>
      </c>
      <c r="L1194" s="3">
        <f t="shared" si="873"/>
        <v>0</v>
      </c>
      <c r="M1194" s="9">
        <f t="shared" si="874"/>
        <v>0</v>
      </c>
      <c r="N1194" s="25" t="e">
        <f t="shared" si="875"/>
        <v>#NUM!</v>
      </c>
      <c r="O1194" s="106"/>
    </row>
    <row r="1195" spans="1:15" x14ac:dyDescent="0.25">
      <c r="A1195" s="144"/>
      <c r="B1195" s="64" t="s">
        <v>751</v>
      </c>
      <c r="C1195" s="1">
        <f>14*32</f>
        <v>448</v>
      </c>
      <c r="D1195" s="62">
        <f t="shared" si="868"/>
        <v>0</v>
      </c>
      <c r="E1195" s="1">
        <v>0</v>
      </c>
      <c r="F1195" s="2">
        <f t="shared" si="869"/>
        <v>0</v>
      </c>
      <c r="G1195" s="1">
        <v>0</v>
      </c>
      <c r="H1195" s="2">
        <f t="shared" si="870"/>
        <v>0.4464285714285714</v>
      </c>
      <c r="I1195" s="1">
        <v>2</v>
      </c>
      <c r="J1195" s="2">
        <f t="shared" si="871"/>
        <v>0.13392857142857142</v>
      </c>
      <c r="K1195" s="1">
        <f t="shared" si="872"/>
        <v>2</v>
      </c>
      <c r="L1195" s="3">
        <f t="shared" si="873"/>
        <v>0.4464285714285714</v>
      </c>
      <c r="M1195" s="9">
        <f t="shared" si="874"/>
        <v>4464.2857142857138</v>
      </c>
      <c r="N1195" s="25">
        <f t="shared" si="875"/>
        <v>4.1147770556013414</v>
      </c>
      <c r="O1195" s="106"/>
    </row>
    <row r="1196" spans="1:15" ht="15.75" thickBot="1" x14ac:dyDescent="0.3">
      <c r="A1196" s="145"/>
      <c r="B1196" s="65" t="s">
        <v>18</v>
      </c>
      <c r="C1196" s="10">
        <f>SUM(C1189:C1195)</f>
        <v>1856</v>
      </c>
      <c r="D1196" s="11">
        <f t="shared" si="868"/>
        <v>0</v>
      </c>
      <c r="E1196" s="10">
        <f>SUM(E1189:E1195)</f>
        <v>0</v>
      </c>
      <c r="F1196" s="11">
        <f t="shared" si="869"/>
        <v>0</v>
      </c>
      <c r="G1196" s="10">
        <f>SUM(G1189:G1195)</f>
        <v>0</v>
      </c>
      <c r="H1196" s="73">
        <f t="shared" si="870"/>
        <v>0.26939655172413796</v>
      </c>
      <c r="I1196" s="10">
        <f>SUM(I1189:I1195)</f>
        <v>5</v>
      </c>
      <c r="J1196" s="11">
        <f t="shared" si="871"/>
        <v>8.0818965517241381E-2</v>
      </c>
      <c r="K1196" s="10">
        <f>SUM(K1189:K1195)</f>
        <v>5</v>
      </c>
      <c r="L1196" s="12">
        <f t="shared" si="873"/>
        <v>0.26939655172413796</v>
      </c>
      <c r="M1196" s="15">
        <f t="shared" si="874"/>
        <v>2693.9655172413795</v>
      </c>
      <c r="N1196" s="13">
        <f t="shared" si="875"/>
        <v>4.2828765039851193</v>
      </c>
      <c r="O1196" s="14"/>
    </row>
    <row r="1197" spans="1:15" x14ac:dyDescent="0.25">
      <c r="A1197" s="144" t="s">
        <v>745</v>
      </c>
      <c r="B1197" s="64" t="s">
        <v>743</v>
      </c>
      <c r="C1197" s="1">
        <f>14*32</f>
        <v>448</v>
      </c>
      <c r="D1197" s="62">
        <f t="shared" ref="D1197:D1202" si="876">E1197/C1197*100</f>
        <v>0</v>
      </c>
      <c r="E1197" s="1">
        <v>0</v>
      </c>
      <c r="F1197" s="2">
        <f t="shared" ref="F1197:F1202" si="877">+G1197/C1197*100</f>
        <v>0</v>
      </c>
      <c r="G1197" s="1">
        <v>0</v>
      </c>
      <c r="H1197" s="2">
        <f t="shared" ref="H1197:H1202" si="878">+I1197/C1197*100</f>
        <v>0.2232142857142857</v>
      </c>
      <c r="I1197" s="1">
        <v>1</v>
      </c>
      <c r="J1197" s="2">
        <f t="shared" ref="J1197:J1202" si="879">(1*D1197)+(0.65*F1197)+(0.3*H1197)</f>
        <v>6.6964285714285712E-2</v>
      </c>
      <c r="K1197" s="1">
        <f>+E1197+G1197+I1197</f>
        <v>1</v>
      </c>
      <c r="L1197" s="3">
        <f t="shared" ref="L1197:L1202" si="880">K1197/C1197*100</f>
        <v>0.2232142857142857</v>
      </c>
      <c r="M1197" s="9">
        <f t="shared" ref="M1197:M1202" si="881">L1197*10000</f>
        <v>2232.1428571428569</v>
      </c>
      <c r="N1197" s="25">
        <f t="shared" ref="N1197:N1202" si="882">(NORMSINV(1-M1197/1000000))+1.5</f>
        <v>4.3433440043264477</v>
      </c>
      <c r="O1197" s="106"/>
    </row>
    <row r="1198" spans="1:15" x14ac:dyDescent="0.25">
      <c r="A1198" s="144"/>
      <c r="B1198" s="64" t="s">
        <v>572</v>
      </c>
      <c r="C1198" s="1">
        <f>14*32</f>
        <v>448</v>
      </c>
      <c r="D1198" s="62">
        <f t="shared" si="876"/>
        <v>0</v>
      </c>
      <c r="E1198" s="1">
        <v>0</v>
      </c>
      <c r="F1198" s="2">
        <f t="shared" si="877"/>
        <v>0</v>
      </c>
      <c r="G1198" s="1">
        <v>0</v>
      </c>
      <c r="H1198" s="2">
        <f t="shared" si="878"/>
        <v>0.89285714285714279</v>
      </c>
      <c r="I1198" s="1">
        <v>4</v>
      </c>
      <c r="J1198" s="2">
        <f t="shared" si="879"/>
        <v>0.26785714285714285</v>
      </c>
      <c r="K1198" s="1">
        <f>+E1198+G1198+I1198</f>
        <v>4</v>
      </c>
      <c r="L1198" s="3">
        <f t="shared" si="880"/>
        <v>0.89285714285714279</v>
      </c>
      <c r="M1198" s="9">
        <f t="shared" si="881"/>
        <v>8928.5714285714275</v>
      </c>
      <c r="N1198" s="25">
        <f t="shared" si="882"/>
        <v>3.8685670592678738</v>
      </c>
      <c r="O1198" s="106"/>
    </row>
    <row r="1199" spans="1:15" x14ac:dyDescent="0.25">
      <c r="A1199" s="144"/>
      <c r="B1199" s="64" t="s">
        <v>736</v>
      </c>
      <c r="C1199" s="1">
        <f>9*32</f>
        <v>288</v>
      </c>
      <c r="D1199" s="62">
        <f t="shared" si="876"/>
        <v>0</v>
      </c>
      <c r="E1199" s="1">
        <v>0</v>
      </c>
      <c r="F1199" s="2">
        <f t="shared" si="877"/>
        <v>0</v>
      </c>
      <c r="G1199" s="1">
        <v>0</v>
      </c>
      <c r="H1199" s="2">
        <f t="shared" si="878"/>
        <v>0</v>
      </c>
      <c r="I1199" s="1">
        <v>0</v>
      </c>
      <c r="J1199" s="2">
        <f t="shared" si="879"/>
        <v>0</v>
      </c>
      <c r="K1199" s="1">
        <f>+E1199+G1199+I1199</f>
        <v>0</v>
      </c>
      <c r="L1199" s="3">
        <f t="shared" si="880"/>
        <v>0</v>
      </c>
      <c r="M1199" s="9">
        <f t="shared" si="881"/>
        <v>0</v>
      </c>
      <c r="N1199" s="25" t="e">
        <f t="shared" si="882"/>
        <v>#NUM!</v>
      </c>
      <c r="O1199" s="106"/>
    </row>
    <row r="1200" spans="1:15" x14ac:dyDescent="0.25">
      <c r="A1200" s="144"/>
      <c r="B1200" s="64" t="s">
        <v>750</v>
      </c>
      <c r="C1200" s="1">
        <f>9*32</f>
        <v>288</v>
      </c>
      <c r="D1200" s="62">
        <f t="shared" si="876"/>
        <v>0</v>
      </c>
      <c r="E1200" s="1">
        <v>0</v>
      </c>
      <c r="F1200" s="2">
        <f t="shared" si="877"/>
        <v>0</v>
      </c>
      <c r="G1200" s="1">
        <v>0</v>
      </c>
      <c r="H1200" s="2">
        <f t="shared" si="878"/>
        <v>0</v>
      </c>
      <c r="I1200" s="1">
        <v>0</v>
      </c>
      <c r="J1200" s="2">
        <f t="shared" si="879"/>
        <v>0</v>
      </c>
      <c r="K1200" s="1">
        <f>+E1200+G1200+I1200</f>
        <v>0</v>
      </c>
      <c r="L1200" s="3">
        <f t="shared" si="880"/>
        <v>0</v>
      </c>
      <c r="M1200" s="9">
        <f t="shared" si="881"/>
        <v>0</v>
      </c>
      <c r="N1200" s="25" t="e">
        <f t="shared" si="882"/>
        <v>#NUM!</v>
      </c>
      <c r="O1200" s="106"/>
    </row>
    <row r="1201" spans="1:15" x14ac:dyDescent="0.25">
      <c r="A1201" s="144"/>
      <c r="B1201" s="64" t="s">
        <v>742</v>
      </c>
      <c r="C1201" s="1">
        <f>24*32</f>
        <v>768</v>
      </c>
      <c r="D1201" s="62">
        <f t="shared" si="876"/>
        <v>0</v>
      </c>
      <c r="E1201" s="1">
        <v>0</v>
      </c>
      <c r="F1201" s="2">
        <f t="shared" si="877"/>
        <v>0</v>
      </c>
      <c r="G1201" s="1">
        <v>0</v>
      </c>
      <c r="H1201" s="2">
        <f t="shared" si="878"/>
        <v>0.91145833333333337</v>
      </c>
      <c r="I1201" s="1">
        <v>7</v>
      </c>
      <c r="J1201" s="2">
        <f t="shared" si="879"/>
        <v>0.2734375</v>
      </c>
      <c r="K1201" s="1">
        <f>+E1201+G1201+I1201</f>
        <v>7</v>
      </c>
      <c r="L1201" s="3">
        <f t="shared" si="880"/>
        <v>0.91145833333333337</v>
      </c>
      <c r="M1201" s="9">
        <f t="shared" si="881"/>
        <v>9114.5833333333339</v>
      </c>
      <c r="N1201" s="25">
        <f t="shared" si="882"/>
        <v>3.8609300911383335</v>
      </c>
      <c r="O1201" s="106"/>
    </row>
    <row r="1202" spans="1:15" ht="15.75" thickBot="1" x14ac:dyDescent="0.3">
      <c r="A1202" s="145"/>
      <c r="B1202" s="65" t="s">
        <v>18</v>
      </c>
      <c r="C1202" s="10">
        <f>SUM(C1197:C1201)</f>
        <v>2240</v>
      </c>
      <c r="D1202" s="11">
        <f t="shared" si="876"/>
        <v>0</v>
      </c>
      <c r="E1202" s="10">
        <f>SUM(E1197:E1201)</f>
        <v>0</v>
      </c>
      <c r="F1202" s="11">
        <f t="shared" si="877"/>
        <v>0</v>
      </c>
      <c r="G1202" s="10">
        <f>SUM(G1197:G1201)</f>
        <v>0</v>
      </c>
      <c r="H1202" s="73">
        <f t="shared" si="878"/>
        <v>0.5357142857142857</v>
      </c>
      <c r="I1202" s="10">
        <f>SUM(I1197:I1201)</f>
        <v>12</v>
      </c>
      <c r="J1202" s="11">
        <f t="shared" si="879"/>
        <v>0.1607142857142857</v>
      </c>
      <c r="K1202" s="10">
        <f>SUM(K1197:K1201)</f>
        <v>12</v>
      </c>
      <c r="L1202" s="12">
        <f t="shared" si="880"/>
        <v>0.5357142857142857</v>
      </c>
      <c r="M1202" s="15">
        <f t="shared" si="881"/>
        <v>5357.1428571428569</v>
      </c>
      <c r="N1202" s="13">
        <f t="shared" si="882"/>
        <v>4.0518818113716382</v>
      </c>
      <c r="O1202" s="14"/>
    </row>
    <row r="1203" spans="1:15" x14ac:dyDescent="0.25">
      <c r="A1203" s="144" t="s">
        <v>746</v>
      </c>
      <c r="B1203" s="64" t="s">
        <v>743</v>
      </c>
      <c r="C1203" s="1">
        <f>18*32</f>
        <v>576</v>
      </c>
      <c r="D1203" s="62">
        <f t="shared" ref="D1203:D1210" si="883">E1203/C1203*100</f>
        <v>0</v>
      </c>
      <c r="E1203" s="1">
        <v>0</v>
      </c>
      <c r="F1203" s="2">
        <f t="shared" ref="F1203:F1210" si="884">+G1203/C1203*100</f>
        <v>0</v>
      </c>
      <c r="G1203" s="1">
        <v>0</v>
      </c>
      <c r="H1203" s="2">
        <f t="shared" ref="H1203:H1210" si="885">+I1203/C1203*100</f>
        <v>0.52083333333333326</v>
      </c>
      <c r="I1203" s="1">
        <v>3</v>
      </c>
      <c r="J1203" s="2">
        <f t="shared" ref="J1203:J1210" si="886">(1*D1203)+(0.65*F1203)+(0.3*H1203)</f>
        <v>0.15624999999999997</v>
      </c>
      <c r="K1203" s="1">
        <f t="shared" ref="K1203:K1209" si="887">+E1203+G1203+I1203</f>
        <v>3</v>
      </c>
      <c r="L1203" s="3">
        <f t="shared" ref="L1203:L1210" si="888">K1203/C1203*100</f>
        <v>0.52083333333333326</v>
      </c>
      <c r="M1203" s="9">
        <f t="shared" ref="M1203:M1210" si="889">L1203*10000</f>
        <v>5208.333333333333</v>
      </c>
      <c r="N1203" s="25">
        <f t="shared" ref="N1203:N1210" si="890">(NORMSINV(1-M1203/1000000))+1.5</f>
        <v>4.0616819349340219</v>
      </c>
      <c r="O1203" s="106"/>
    </row>
    <row r="1204" spans="1:15" x14ac:dyDescent="0.25">
      <c r="A1204" s="144"/>
      <c r="B1204" s="64" t="s">
        <v>572</v>
      </c>
      <c r="C1204" s="1">
        <f>15*32</f>
        <v>480</v>
      </c>
      <c r="D1204" s="62">
        <f t="shared" si="883"/>
        <v>0</v>
      </c>
      <c r="E1204" s="1">
        <v>0</v>
      </c>
      <c r="F1204" s="2">
        <f t="shared" si="884"/>
        <v>0</v>
      </c>
      <c r="G1204" s="1">
        <v>0</v>
      </c>
      <c r="H1204" s="2">
        <f t="shared" si="885"/>
        <v>0.20833333333333334</v>
      </c>
      <c r="I1204" s="1">
        <v>1</v>
      </c>
      <c r="J1204" s="2">
        <f t="shared" si="886"/>
        <v>6.25E-2</v>
      </c>
      <c r="K1204" s="1">
        <f t="shared" si="887"/>
        <v>1</v>
      </c>
      <c r="L1204" s="3">
        <f t="shared" si="888"/>
        <v>0.20833333333333334</v>
      </c>
      <c r="M1204" s="9">
        <f t="shared" si="889"/>
        <v>2083.3333333333335</v>
      </c>
      <c r="N1204" s="25">
        <f t="shared" si="890"/>
        <v>4.3652602385321337</v>
      </c>
      <c r="O1204" s="106"/>
    </row>
    <row r="1205" spans="1:15" x14ac:dyDescent="0.25">
      <c r="A1205" s="144"/>
      <c r="B1205" s="64" t="s">
        <v>564</v>
      </c>
      <c r="C1205" s="1">
        <f>13*32</f>
        <v>416</v>
      </c>
      <c r="D1205" s="62">
        <f t="shared" si="883"/>
        <v>0</v>
      </c>
      <c r="E1205" s="1">
        <v>0</v>
      </c>
      <c r="F1205" s="2">
        <f t="shared" si="884"/>
        <v>0</v>
      </c>
      <c r="G1205" s="1">
        <v>0</v>
      </c>
      <c r="H1205" s="2">
        <f t="shared" si="885"/>
        <v>0</v>
      </c>
      <c r="I1205" s="1">
        <v>0</v>
      </c>
      <c r="J1205" s="2">
        <f t="shared" si="886"/>
        <v>0</v>
      </c>
      <c r="K1205" s="1">
        <f t="shared" si="887"/>
        <v>0</v>
      </c>
      <c r="L1205" s="3">
        <f t="shared" si="888"/>
        <v>0</v>
      </c>
      <c r="M1205" s="9">
        <f t="shared" si="889"/>
        <v>0</v>
      </c>
      <c r="N1205" s="25" t="e">
        <f t="shared" si="890"/>
        <v>#NUM!</v>
      </c>
      <c r="O1205" s="106"/>
    </row>
    <row r="1206" spans="1:15" x14ac:dyDescent="0.25">
      <c r="A1206" s="144"/>
      <c r="B1206" s="64" t="s">
        <v>736</v>
      </c>
      <c r="C1206" s="1">
        <f>9*32</f>
        <v>288</v>
      </c>
      <c r="D1206" s="62">
        <f t="shared" si="883"/>
        <v>0</v>
      </c>
      <c r="E1206" s="1">
        <v>0</v>
      </c>
      <c r="F1206" s="2">
        <f t="shared" si="884"/>
        <v>0</v>
      </c>
      <c r="G1206" s="1">
        <v>0</v>
      </c>
      <c r="H1206" s="2">
        <f t="shared" si="885"/>
        <v>0.34722222222222221</v>
      </c>
      <c r="I1206" s="1">
        <v>1</v>
      </c>
      <c r="J1206" s="2">
        <f t="shared" si="886"/>
        <v>0.10416666666666666</v>
      </c>
      <c r="K1206" s="1">
        <f t="shared" si="887"/>
        <v>1</v>
      </c>
      <c r="L1206" s="3">
        <f t="shared" si="888"/>
        <v>0.34722222222222221</v>
      </c>
      <c r="M1206" s="9">
        <f t="shared" si="889"/>
        <v>3472.2222222222222</v>
      </c>
      <c r="N1206" s="25">
        <f t="shared" si="890"/>
        <v>4.1994967002249748</v>
      </c>
      <c r="O1206" s="106"/>
    </row>
    <row r="1207" spans="1:15" x14ac:dyDescent="0.25">
      <c r="A1207" s="144"/>
      <c r="B1207" s="64" t="s">
        <v>750</v>
      </c>
      <c r="C1207" s="1">
        <f>4*32</f>
        <v>128</v>
      </c>
      <c r="D1207" s="62">
        <f t="shared" si="883"/>
        <v>0</v>
      </c>
      <c r="E1207" s="1">
        <v>0</v>
      </c>
      <c r="F1207" s="2">
        <f t="shared" si="884"/>
        <v>0</v>
      </c>
      <c r="G1207" s="1">
        <v>0</v>
      </c>
      <c r="H1207" s="2">
        <f t="shared" si="885"/>
        <v>0.78125</v>
      </c>
      <c r="I1207" s="1">
        <v>1</v>
      </c>
      <c r="J1207" s="2">
        <f t="shared" si="886"/>
        <v>0.234375</v>
      </c>
      <c r="K1207" s="1">
        <f t="shared" si="887"/>
        <v>1</v>
      </c>
      <c r="L1207" s="3">
        <f t="shared" si="888"/>
        <v>0.78125</v>
      </c>
      <c r="M1207" s="9">
        <f t="shared" si="889"/>
        <v>7812.5</v>
      </c>
      <c r="N1207" s="25">
        <f t="shared" si="890"/>
        <v>3.9175590162365048</v>
      </c>
      <c r="O1207" s="106"/>
    </row>
    <row r="1208" spans="1:15" x14ac:dyDescent="0.25">
      <c r="A1208" s="144"/>
      <c r="B1208" s="64" t="s">
        <v>748</v>
      </c>
      <c r="C1208" s="1">
        <f>9*32</f>
        <v>288</v>
      </c>
      <c r="D1208" s="62">
        <f t="shared" si="883"/>
        <v>0</v>
      </c>
      <c r="E1208" s="1">
        <v>0</v>
      </c>
      <c r="F1208" s="2">
        <f t="shared" si="884"/>
        <v>0</v>
      </c>
      <c r="G1208" s="1">
        <v>0</v>
      </c>
      <c r="H1208" s="2">
        <f t="shared" si="885"/>
        <v>0.34722222222222221</v>
      </c>
      <c r="I1208" s="1">
        <v>1</v>
      </c>
      <c r="J1208" s="2">
        <f t="shared" si="886"/>
        <v>0.10416666666666666</v>
      </c>
      <c r="K1208" s="1">
        <f t="shared" si="887"/>
        <v>1</v>
      </c>
      <c r="L1208" s="3">
        <f t="shared" si="888"/>
        <v>0.34722222222222221</v>
      </c>
      <c r="M1208" s="9">
        <f t="shared" si="889"/>
        <v>3472.2222222222222</v>
      </c>
      <c r="N1208" s="25">
        <f t="shared" si="890"/>
        <v>4.1994967002249748</v>
      </c>
      <c r="O1208" s="106"/>
    </row>
    <row r="1209" spans="1:15" x14ac:dyDescent="0.25">
      <c r="A1209" s="144"/>
      <c r="B1209" s="64" t="s">
        <v>751</v>
      </c>
      <c r="C1209" s="1">
        <f>35*32</f>
        <v>1120</v>
      </c>
      <c r="D1209" s="62">
        <f t="shared" si="883"/>
        <v>0</v>
      </c>
      <c r="E1209" s="1">
        <v>0</v>
      </c>
      <c r="F1209" s="2">
        <f t="shared" si="884"/>
        <v>0</v>
      </c>
      <c r="G1209" s="1">
        <v>0</v>
      </c>
      <c r="H1209" s="2">
        <f t="shared" si="885"/>
        <v>0.625</v>
      </c>
      <c r="I1209" s="1">
        <v>7</v>
      </c>
      <c r="J1209" s="2">
        <f t="shared" si="886"/>
        <v>0.1875</v>
      </c>
      <c r="K1209" s="1">
        <f t="shared" si="887"/>
        <v>7</v>
      </c>
      <c r="L1209" s="3">
        <f t="shared" si="888"/>
        <v>0.625</v>
      </c>
      <c r="M1209" s="9">
        <f t="shared" si="889"/>
        <v>6250</v>
      </c>
      <c r="N1209" s="25">
        <f t="shared" si="890"/>
        <v>3.9977054744123737</v>
      </c>
      <c r="O1209" s="106"/>
    </row>
    <row r="1210" spans="1:15" ht="15.75" thickBot="1" x14ac:dyDescent="0.3">
      <c r="A1210" s="145"/>
      <c r="B1210" s="65" t="s">
        <v>18</v>
      </c>
      <c r="C1210" s="10">
        <f>SUM(C1203:C1209)</f>
        <v>3296</v>
      </c>
      <c r="D1210" s="11">
        <f t="shared" si="883"/>
        <v>0</v>
      </c>
      <c r="E1210" s="10">
        <f>SUM(E1203:E1209)</f>
        <v>0</v>
      </c>
      <c r="F1210" s="11">
        <f t="shared" si="884"/>
        <v>0</v>
      </c>
      <c r="G1210" s="10">
        <f>SUM(G1203:G1209)</f>
        <v>0</v>
      </c>
      <c r="H1210" s="73">
        <f t="shared" si="885"/>
        <v>0.42475728155339804</v>
      </c>
      <c r="I1210" s="10">
        <f>SUM(I1203:I1209)</f>
        <v>14</v>
      </c>
      <c r="J1210" s="11">
        <f t="shared" si="886"/>
        <v>0.12742718446601942</v>
      </c>
      <c r="K1210" s="10">
        <f>SUM(K1203:K1209)</f>
        <v>14</v>
      </c>
      <c r="L1210" s="12">
        <f t="shared" si="888"/>
        <v>0.42475728155339804</v>
      </c>
      <c r="M1210" s="15">
        <f t="shared" si="889"/>
        <v>4247.5728155339802</v>
      </c>
      <c r="N1210" s="13">
        <f t="shared" si="890"/>
        <v>4.1317295538051901</v>
      </c>
      <c r="O1210" s="14"/>
    </row>
    <row r="1211" spans="1:15" x14ac:dyDescent="0.25">
      <c r="A1211" s="144" t="s">
        <v>747</v>
      </c>
      <c r="B1211" s="64" t="s">
        <v>564</v>
      </c>
      <c r="C1211" s="1">
        <f>20*32</f>
        <v>640</v>
      </c>
      <c r="D1211" s="62">
        <f t="shared" ref="D1211:D1218" si="891">E1211/C1211*100</f>
        <v>0</v>
      </c>
      <c r="E1211" s="1">
        <v>0</v>
      </c>
      <c r="F1211" s="2">
        <f t="shared" ref="F1211:F1218" si="892">+G1211/C1211*100</f>
        <v>0</v>
      </c>
      <c r="G1211" s="1">
        <v>0</v>
      </c>
      <c r="H1211" s="2">
        <f t="shared" ref="H1211:H1218" si="893">+I1211/C1211*100</f>
        <v>0.625</v>
      </c>
      <c r="I1211" s="1">
        <v>4</v>
      </c>
      <c r="J1211" s="2">
        <f t="shared" ref="J1211:J1218" si="894">(1*D1211)+(0.65*F1211)+(0.3*H1211)</f>
        <v>0.1875</v>
      </c>
      <c r="K1211" s="1">
        <f t="shared" ref="K1211:K1216" si="895">+E1211+G1211+I1211</f>
        <v>4</v>
      </c>
      <c r="L1211" s="3">
        <f t="shared" ref="L1211:L1218" si="896">K1211/C1211*100</f>
        <v>0.625</v>
      </c>
      <c r="M1211" s="9">
        <f t="shared" ref="M1211:M1218" si="897">L1211*10000</f>
        <v>6250</v>
      </c>
      <c r="N1211" s="25">
        <f t="shared" ref="N1211:N1218" si="898">(NORMSINV(1-M1211/1000000))+1.5</f>
        <v>3.9977054744123737</v>
      </c>
      <c r="O1211" s="106"/>
    </row>
    <row r="1212" spans="1:15" x14ac:dyDescent="0.25">
      <c r="A1212" s="144"/>
      <c r="B1212" s="64" t="s">
        <v>623</v>
      </c>
      <c r="C1212" s="1">
        <f>1*32</f>
        <v>32</v>
      </c>
      <c r="D1212" s="62">
        <f t="shared" si="891"/>
        <v>0</v>
      </c>
      <c r="E1212" s="1">
        <v>0</v>
      </c>
      <c r="F1212" s="2">
        <f t="shared" si="892"/>
        <v>0</v>
      </c>
      <c r="G1212" s="1">
        <v>0</v>
      </c>
      <c r="H1212" s="2">
        <f t="shared" si="893"/>
        <v>0</v>
      </c>
      <c r="I1212" s="1">
        <v>0</v>
      </c>
      <c r="J1212" s="2">
        <f t="shared" si="894"/>
        <v>0</v>
      </c>
      <c r="K1212" s="1">
        <f t="shared" si="895"/>
        <v>0</v>
      </c>
      <c r="L1212" s="3">
        <f t="shared" si="896"/>
        <v>0</v>
      </c>
      <c r="M1212" s="9">
        <f t="shared" si="897"/>
        <v>0</v>
      </c>
      <c r="N1212" s="25" t="e">
        <f t="shared" si="898"/>
        <v>#NUM!</v>
      </c>
      <c r="O1212" s="106"/>
    </row>
    <row r="1213" spans="1:15" x14ac:dyDescent="0.25">
      <c r="A1213" s="144"/>
      <c r="B1213" s="64" t="s">
        <v>736</v>
      </c>
      <c r="C1213" s="1">
        <f>16*32</f>
        <v>512</v>
      </c>
      <c r="D1213" s="62">
        <f t="shared" si="891"/>
        <v>0</v>
      </c>
      <c r="E1213" s="1">
        <v>0</v>
      </c>
      <c r="F1213" s="2">
        <f t="shared" si="892"/>
        <v>0</v>
      </c>
      <c r="G1213" s="1">
        <v>0</v>
      </c>
      <c r="H1213" s="2">
        <f t="shared" si="893"/>
        <v>0.390625</v>
      </c>
      <c r="I1213" s="1">
        <v>2</v>
      </c>
      <c r="J1213" s="2">
        <f t="shared" si="894"/>
        <v>0.1171875</v>
      </c>
      <c r="K1213" s="1">
        <f t="shared" si="895"/>
        <v>2</v>
      </c>
      <c r="L1213" s="3">
        <f t="shared" si="896"/>
        <v>0.390625</v>
      </c>
      <c r="M1213" s="9">
        <f t="shared" si="897"/>
        <v>3906.25</v>
      </c>
      <c r="N1213" s="25">
        <f t="shared" si="898"/>
        <v>4.1600674686174592</v>
      </c>
      <c r="O1213" s="106"/>
    </row>
    <row r="1214" spans="1:15" x14ac:dyDescent="0.25">
      <c r="A1214" s="144"/>
      <c r="B1214" s="64" t="s">
        <v>748</v>
      </c>
      <c r="C1214" s="1">
        <f>21*32</f>
        <v>672</v>
      </c>
      <c r="D1214" s="62">
        <f t="shared" si="891"/>
        <v>0</v>
      </c>
      <c r="E1214" s="1">
        <v>0</v>
      </c>
      <c r="F1214" s="2">
        <f t="shared" si="892"/>
        <v>0</v>
      </c>
      <c r="G1214" s="1">
        <v>0</v>
      </c>
      <c r="H1214" s="2">
        <f t="shared" si="893"/>
        <v>0.59523809523809523</v>
      </c>
      <c r="I1214" s="1">
        <v>4</v>
      </c>
      <c r="J1214" s="2">
        <f t="shared" si="894"/>
        <v>0.17857142857142858</v>
      </c>
      <c r="K1214" s="1">
        <f t="shared" si="895"/>
        <v>4</v>
      </c>
      <c r="L1214" s="3">
        <f t="shared" si="896"/>
        <v>0.59523809523809523</v>
      </c>
      <c r="M1214" s="9">
        <f t="shared" si="897"/>
        <v>5952.3809523809523</v>
      </c>
      <c r="N1214" s="25">
        <f t="shared" si="898"/>
        <v>4.0149548778025288</v>
      </c>
      <c r="O1214" s="106"/>
    </row>
    <row r="1215" spans="1:15" x14ac:dyDescent="0.25">
      <c r="A1215" s="144"/>
      <c r="B1215" s="64" t="s">
        <v>742</v>
      </c>
      <c r="C1215" s="1">
        <f>16*32</f>
        <v>512</v>
      </c>
      <c r="D1215" s="62">
        <f t="shared" si="891"/>
        <v>0</v>
      </c>
      <c r="E1215" s="1">
        <v>0</v>
      </c>
      <c r="F1215" s="2">
        <f t="shared" si="892"/>
        <v>0</v>
      </c>
      <c r="G1215" s="1">
        <v>0</v>
      </c>
      <c r="H1215" s="2">
        <f t="shared" si="893"/>
        <v>0.1953125</v>
      </c>
      <c r="I1215" s="1">
        <v>1</v>
      </c>
      <c r="J1215" s="2">
        <f t="shared" si="894"/>
        <v>5.859375E-2</v>
      </c>
      <c r="K1215" s="1">
        <f t="shared" si="895"/>
        <v>1</v>
      </c>
      <c r="L1215" s="3">
        <f t="shared" si="896"/>
        <v>0.1953125</v>
      </c>
      <c r="M1215" s="9">
        <f t="shared" si="897"/>
        <v>1953.125</v>
      </c>
      <c r="N1215" s="25">
        <f t="shared" si="898"/>
        <v>4.3856349124267577</v>
      </c>
      <c r="O1215" s="106"/>
    </row>
    <row r="1216" spans="1:15" x14ac:dyDescent="0.25">
      <c r="A1216" s="144"/>
      <c r="B1216" s="64" t="s">
        <v>749</v>
      </c>
      <c r="C1216" s="1">
        <f>2*32</f>
        <v>64</v>
      </c>
      <c r="D1216" s="62">
        <f t="shared" si="891"/>
        <v>0</v>
      </c>
      <c r="E1216" s="1">
        <v>0</v>
      </c>
      <c r="F1216" s="2">
        <f t="shared" si="892"/>
        <v>0</v>
      </c>
      <c r="G1216" s="1">
        <v>0</v>
      </c>
      <c r="H1216" s="2">
        <f t="shared" si="893"/>
        <v>0</v>
      </c>
      <c r="I1216" s="1">
        <v>0</v>
      </c>
      <c r="J1216" s="2">
        <f t="shared" si="894"/>
        <v>0</v>
      </c>
      <c r="K1216" s="1">
        <f t="shared" si="895"/>
        <v>0</v>
      </c>
      <c r="L1216" s="3">
        <f t="shared" si="896"/>
        <v>0</v>
      </c>
      <c r="M1216" s="9">
        <f t="shared" si="897"/>
        <v>0</v>
      </c>
      <c r="N1216" s="25" t="e">
        <f t="shared" si="898"/>
        <v>#NUM!</v>
      </c>
      <c r="O1216" s="106"/>
    </row>
    <row r="1217" spans="1:15" ht="15.75" thickBot="1" x14ac:dyDescent="0.3">
      <c r="A1217" s="145"/>
      <c r="B1217" s="65" t="s">
        <v>18</v>
      </c>
      <c r="C1217" s="10">
        <f>SUM(C1211:C1216)</f>
        <v>2432</v>
      </c>
      <c r="D1217" s="11">
        <f t="shared" si="891"/>
        <v>0</v>
      </c>
      <c r="E1217" s="10">
        <f>SUM(E1211:E1216)</f>
        <v>0</v>
      </c>
      <c r="F1217" s="11">
        <f t="shared" si="892"/>
        <v>0</v>
      </c>
      <c r="G1217" s="10">
        <f>SUM(G1211:G1216)</f>
        <v>0</v>
      </c>
      <c r="H1217" s="73">
        <f t="shared" si="893"/>
        <v>0.4523026315789474</v>
      </c>
      <c r="I1217" s="10">
        <f>SUM(I1211:I1216)</f>
        <v>11</v>
      </c>
      <c r="J1217" s="11">
        <f t="shared" si="894"/>
        <v>0.13569078947368421</v>
      </c>
      <c r="K1217" s="10">
        <f>SUM(K1211:K1216)</f>
        <v>11</v>
      </c>
      <c r="L1217" s="12">
        <f t="shared" si="896"/>
        <v>0.4523026315789474</v>
      </c>
      <c r="M1217" s="15">
        <f t="shared" si="897"/>
        <v>4523.0263157894742</v>
      </c>
      <c r="N1217" s="13">
        <f t="shared" si="898"/>
        <v>4.1103087921721624</v>
      </c>
      <c r="O1217" s="14"/>
    </row>
    <row r="1218" spans="1:15" x14ac:dyDescent="0.25">
      <c r="A1218" s="147" t="s">
        <v>753</v>
      </c>
      <c r="B1218" s="64" t="s">
        <v>754</v>
      </c>
      <c r="C1218" s="1">
        <f>2*32</f>
        <v>64</v>
      </c>
      <c r="D1218" s="62">
        <f t="shared" si="891"/>
        <v>0</v>
      </c>
      <c r="E1218" s="1">
        <v>0</v>
      </c>
      <c r="F1218" s="2">
        <f t="shared" si="892"/>
        <v>0</v>
      </c>
      <c r="G1218" s="1">
        <v>0</v>
      </c>
      <c r="H1218" s="2">
        <f t="shared" si="893"/>
        <v>0</v>
      </c>
      <c r="I1218" s="1">
        <v>0</v>
      </c>
      <c r="J1218" s="2">
        <f t="shared" si="894"/>
        <v>0</v>
      </c>
      <c r="K1218" s="1">
        <f t="shared" ref="K1218:K1223" si="899">+E1218+G1218+I1218</f>
        <v>0</v>
      </c>
      <c r="L1218" s="3">
        <f t="shared" si="896"/>
        <v>0</v>
      </c>
      <c r="M1218" s="9">
        <f t="shared" si="897"/>
        <v>0</v>
      </c>
      <c r="N1218" s="25" t="e">
        <f t="shared" si="898"/>
        <v>#NUM!</v>
      </c>
      <c r="O1218" s="106"/>
    </row>
    <row r="1219" spans="1:15" x14ac:dyDescent="0.25">
      <c r="A1219" s="144"/>
      <c r="B1219" s="64" t="s">
        <v>564</v>
      </c>
      <c r="C1219" s="1">
        <f>30*32</f>
        <v>960</v>
      </c>
      <c r="D1219" s="62">
        <f t="shared" ref="D1219:D1282" si="900">E1219/C1219*100</f>
        <v>0</v>
      </c>
      <c r="E1219" s="1">
        <v>0</v>
      </c>
      <c r="F1219" s="2">
        <f t="shared" ref="F1219:F1282" si="901">+G1219/C1219*100</f>
        <v>0</v>
      </c>
      <c r="G1219" s="1">
        <v>0</v>
      </c>
      <c r="H1219" s="2">
        <f t="shared" ref="H1219:H1282" si="902">+I1219/C1219*100</f>
        <v>0.3125</v>
      </c>
      <c r="I1219" s="1">
        <v>3</v>
      </c>
      <c r="J1219" s="2">
        <f t="shared" ref="J1219:J1282" si="903">(1*D1219)+(0.65*F1219)+(0.3*H1219)</f>
        <v>9.375E-2</v>
      </c>
      <c r="K1219" s="1">
        <f t="shared" si="899"/>
        <v>3</v>
      </c>
      <c r="L1219" s="3">
        <f t="shared" ref="L1219:L1282" si="904">K1219/C1219*100</f>
        <v>0.3125</v>
      </c>
      <c r="M1219" s="9">
        <f t="shared" ref="M1219:M1282" si="905">L1219*10000</f>
        <v>3125</v>
      </c>
      <c r="N1219" s="25">
        <f t="shared" ref="N1219:N1282" si="906">(NORMSINV(1-M1219/1000000))+1.5</f>
        <v>4.2343687865331763</v>
      </c>
      <c r="O1219" s="106"/>
    </row>
    <row r="1220" spans="1:15" x14ac:dyDescent="0.25">
      <c r="A1220" s="144"/>
      <c r="B1220" s="64" t="s">
        <v>623</v>
      </c>
      <c r="C1220" s="1">
        <f>3*32</f>
        <v>96</v>
      </c>
      <c r="D1220" s="62">
        <f t="shared" si="900"/>
        <v>0</v>
      </c>
      <c r="E1220" s="1">
        <v>0</v>
      </c>
      <c r="F1220" s="2">
        <f t="shared" si="901"/>
        <v>0</v>
      </c>
      <c r="G1220" s="1">
        <v>0</v>
      </c>
      <c r="H1220" s="2">
        <f t="shared" si="902"/>
        <v>1.0416666666666665</v>
      </c>
      <c r="I1220" s="1">
        <v>1</v>
      </c>
      <c r="J1220" s="2">
        <f t="shared" si="903"/>
        <v>0.31249999999999994</v>
      </c>
      <c r="K1220" s="1">
        <f t="shared" si="899"/>
        <v>1</v>
      </c>
      <c r="L1220" s="3">
        <f t="shared" si="904"/>
        <v>1.0416666666666665</v>
      </c>
      <c r="M1220" s="9">
        <f t="shared" si="905"/>
        <v>10416.666666666666</v>
      </c>
      <c r="N1220" s="25">
        <f t="shared" si="906"/>
        <v>3.8109913382574203</v>
      </c>
      <c r="O1220" s="106"/>
    </row>
    <row r="1221" spans="1:15" x14ac:dyDescent="0.25">
      <c r="A1221" s="144"/>
      <c r="B1221" s="64" t="s">
        <v>736</v>
      </c>
      <c r="C1221" s="1">
        <f>24*32</f>
        <v>768</v>
      </c>
      <c r="D1221" s="62">
        <f t="shared" si="900"/>
        <v>0</v>
      </c>
      <c r="E1221" s="1">
        <v>0</v>
      </c>
      <c r="F1221" s="2">
        <f t="shared" si="901"/>
        <v>0</v>
      </c>
      <c r="G1221" s="1">
        <v>0</v>
      </c>
      <c r="H1221" s="2">
        <f t="shared" si="902"/>
        <v>0.13020833333333331</v>
      </c>
      <c r="I1221" s="1">
        <v>1</v>
      </c>
      <c r="J1221" s="2">
        <f t="shared" si="903"/>
        <v>3.9062499999999993E-2</v>
      </c>
      <c r="K1221" s="1">
        <f t="shared" si="899"/>
        <v>1</v>
      </c>
      <c r="L1221" s="3">
        <f t="shared" si="904"/>
        <v>0.13020833333333331</v>
      </c>
      <c r="M1221" s="9">
        <f t="shared" si="905"/>
        <v>1302.0833333333333</v>
      </c>
      <c r="N1221" s="25">
        <f t="shared" si="906"/>
        <v>4.5109675670593656</v>
      </c>
      <c r="O1221" s="106"/>
    </row>
    <row r="1222" spans="1:15" x14ac:dyDescent="0.25">
      <c r="A1222" s="144"/>
      <c r="B1222" s="64" t="s">
        <v>748</v>
      </c>
      <c r="C1222" s="1">
        <f>29*32</f>
        <v>928</v>
      </c>
      <c r="D1222" s="62">
        <f t="shared" si="900"/>
        <v>0</v>
      </c>
      <c r="E1222" s="1">
        <v>0</v>
      </c>
      <c r="F1222" s="2">
        <f t="shared" si="901"/>
        <v>0</v>
      </c>
      <c r="G1222" s="1">
        <v>0</v>
      </c>
      <c r="H1222" s="2">
        <f t="shared" si="902"/>
        <v>0.43103448275862066</v>
      </c>
      <c r="I1222" s="1">
        <v>4</v>
      </c>
      <c r="J1222" s="2">
        <f t="shared" si="903"/>
        <v>0.12931034482758619</v>
      </c>
      <c r="K1222" s="1">
        <f t="shared" si="899"/>
        <v>4</v>
      </c>
      <c r="L1222" s="3">
        <f t="shared" si="904"/>
        <v>0.43103448275862066</v>
      </c>
      <c r="M1222" s="9">
        <f t="shared" si="905"/>
        <v>4310.3448275862065</v>
      </c>
      <c r="N1222" s="25">
        <f t="shared" si="906"/>
        <v>4.1267411018404809</v>
      </c>
      <c r="O1222" s="106"/>
    </row>
    <row r="1223" spans="1:15" x14ac:dyDescent="0.25">
      <c r="A1223" s="144"/>
      <c r="B1223" s="64" t="s">
        <v>742</v>
      </c>
      <c r="C1223" s="1">
        <f>7*32</f>
        <v>224</v>
      </c>
      <c r="D1223" s="62">
        <f t="shared" si="900"/>
        <v>0</v>
      </c>
      <c r="E1223" s="1">
        <v>0</v>
      </c>
      <c r="F1223" s="2">
        <f t="shared" si="901"/>
        <v>0</v>
      </c>
      <c r="G1223" s="1">
        <v>0</v>
      </c>
      <c r="H1223" s="2">
        <f t="shared" si="902"/>
        <v>0.4464285714285714</v>
      </c>
      <c r="I1223" s="1">
        <v>1</v>
      </c>
      <c r="J1223" s="2">
        <f t="shared" si="903"/>
        <v>0.13392857142857142</v>
      </c>
      <c r="K1223" s="1">
        <f t="shared" si="899"/>
        <v>1</v>
      </c>
      <c r="L1223" s="3">
        <f t="shared" si="904"/>
        <v>0.4464285714285714</v>
      </c>
      <c r="M1223" s="9">
        <f t="shared" si="905"/>
        <v>4464.2857142857138</v>
      </c>
      <c r="N1223" s="25">
        <f t="shared" si="906"/>
        <v>4.1147770556013414</v>
      </c>
      <c r="O1223" s="106"/>
    </row>
    <row r="1224" spans="1:15" ht="15.75" thickBot="1" x14ac:dyDescent="0.3">
      <c r="A1224" s="145"/>
      <c r="B1224" s="65" t="s">
        <v>18</v>
      </c>
      <c r="C1224" s="10">
        <f>SUM(C1219:C1223)</f>
        <v>2976</v>
      </c>
      <c r="D1224" s="11">
        <f t="shared" si="900"/>
        <v>0</v>
      </c>
      <c r="E1224" s="10">
        <f>SUM(E1219:E1223)</f>
        <v>0</v>
      </c>
      <c r="F1224" s="11">
        <f t="shared" si="901"/>
        <v>0</v>
      </c>
      <c r="G1224" s="10">
        <f>SUM(G1219:G1223)</f>
        <v>0</v>
      </c>
      <c r="H1224" s="73">
        <f t="shared" si="902"/>
        <v>0.33602150537634407</v>
      </c>
      <c r="I1224" s="10">
        <f>SUM(I1219:I1223)</f>
        <v>10</v>
      </c>
      <c r="J1224" s="11">
        <f t="shared" si="903"/>
        <v>0.10080645161290322</v>
      </c>
      <c r="K1224" s="10">
        <f>SUM(K1219:K1223)</f>
        <v>10</v>
      </c>
      <c r="L1224" s="12">
        <f t="shared" si="904"/>
        <v>0.33602150537634407</v>
      </c>
      <c r="M1224" s="15">
        <f t="shared" si="905"/>
        <v>3360.2150537634407</v>
      </c>
      <c r="N1224" s="13">
        <f t="shared" si="906"/>
        <v>4.210389184787994</v>
      </c>
      <c r="O1224" s="14"/>
    </row>
    <row r="1225" spans="1:15" x14ac:dyDescent="0.25">
      <c r="A1225" s="147" t="s">
        <v>756</v>
      </c>
      <c r="B1225" s="64" t="s">
        <v>754</v>
      </c>
      <c r="C1225" s="1">
        <f>10*32</f>
        <v>320</v>
      </c>
      <c r="D1225" s="62">
        <f t="shared" si="900"/>
        <v>0</v>
      </c>
      <c r="E1225" s="1">
        <v>0</v>
      </c>
      <c r="F1225" s="2">
        <f t="shared" si="901"/>
        <v>0</v>
      </c>
      <c r="G1225" s="1">
        <v>0</v>
      </c>
      <c r="H1225" s="2">
        <f t="shared" si="902"/>
        <v>0.625</v>
      </c>
      <c r="I1225" s="1">
        <v>2</v>
      </c>
      <c r="J1225" s="2">
        <f t="shared" si="903"/>
        <v>0.1875</v>
      </c>
      <c r="K1225" s="1">
        <f t="shared" ref="K1225:K1231" si="907">+E1225+G1225+I1225</f>
        <v>2</v>
      </c>
      <c r="L1225" s="3">
        <f t="shared" si="904"/>
        <v>0.625</v>
      </c>
      <c r="M1225" s="9">
        <f t="shared" si="905"/>
        <v>6250</v>
      </c>
      <c r="N1225" s="25">
        <f t="shared" si="906"/>
        <v>3.9977054744123737</v>
      </c>
      <c r="O1225" s="106"/>
    </row>
    <row r="1226" spans="1:15" x14ac:dyDescent="0.25">
      <c r="A1226" s="144"/>
      <c r="B1226" s="64" t="s">
        <v>687</v>
      </c>
      <c r="C1226" s="1">
        <f>19*32</f>
        <v>608</v>
      </c>
      <c r="D1226" s="62">
        <f t="shared" si="900"/>
        <v>0</v>
      </c>
      <c r="E1226" s="1">
        <v>0</v>
      </c>
      <c r="F1226" s="2">
        <f t="shared" si="901"/>
        <v>0</v>
      </c>
      <c r="G1226" s="1">
        <v>0</v>
      </c>
      <c r="H1226" s="2">
        <f t="shared" si="902"/>
        <v>0.6578947368421052</v>
      </c>
      <c r="I1226" s="1">
        <v>4</v>
      </c>
      <c r="J1226" s="2">
        <f t="shared" si="903"/>
        <v>0.19736842105263155</v>
      </c>
      <c r="K1226" s="1">
        <f t="shared" si="907"/>
        <v>4</v>
      </c>
      <c r="L1226" s="3">
        <f t="shared" si="904"/>
        <v>0.6578947368421052</v>
      </c>
      <c r="M1226" s="9">
        <f t="shared" si="905"/>
        <v>6578.9473684210516</v>
      </c>
      <c r="N1226" s="25">
        <f t="shared" si="906"/>
        <v>3.9794668853016666</v>
      </c>
      <c r="O1226" s="106"/>
    </row>
    <row r="1227" spans="1:15" x14ac:dyDescent="0.25">
      <c r="A1227" s="144"/>
      <c r="B1227" s="64" t="s">
        <v>623</v>
      </c>
      <c r="C1227" s="1">
        <f>8*32</f>
        <v>256</v>
      </c>
      <c r="D1227" s="62">
        <f t="shared" si="900"/>
        <v>0</v>
      </c>
      <c r="E1227" s="1">
        <v>0</v>
      </c>
      <c r="F1227" s="2">
        <f t="shared" si="901"/>
        <v>0</v>
      </c>
      <c r="G1227" s="1">
        <v>0</v>
      </c>
      <c r="H1227" s="2">
        <f t="shared" si="902"/>
        <v>0.390625</v>
      </c>
      <c r="I1227" s="1">
        <v>1</v>
      </c>
      <c r="J1227" s="2">
        <f t="shared" si="903"/>
        <v>0.1171875</v>
      </c>
      <c r="K1227" s="1">
        <f t="shared" si="907"/>
        <v>1</v>
      </c>
      <c r="L1227" s="3">
        <f t="shared" si="904"/>
        <v>0.390625</v>
      </c>
      <c r="M1227" s="9">
        <f t="shared" si="905"/>
        <v>3906.25</v>
      </c>
      <c r="N1227" s="25">
        <f t="shared" si="906"/>
        <v>4.1600674686174592</v>
      </c>
      <c r="O1227" s="106"/>
    </row>
    <row r="1228" spans="1:15" x14ac:dyDescent="0.25">
      <c r="A1228" s="144"/>
      <c r="B1228" s="64" t="s">
        <v>141</v>
      </c>
      <c r="C1228" s="1">
        <f>30*32</f>
        <v>960</v>
      </c>
      <c r="D1228" s="62">
        <f t="shared" si="900"/>
        <v>0</v>
      </c>
      <c r="E1228" s="1">
        <v>0</v>
      </c>
      <c r="F1228" s="2">
        <f t="shared" si="901"/>
        <v>0</v>
      </c>
      <c r="G1228" s="1">
        <v>0</v>
      </c>
      <c r="H1228" s="2">
        <f t="shared" si="902"/>
        <v>0.3125</v>
      </c>
      <c r="I1228" s="1">
        <v>3</v>
      </c>
      <c r="J1228" s="2">
        <f t="shared" si="903"/>
        <v>9.375E-2</v>
      </c>
      <c r="K1228" s="1">
        <f t="shared" si="907"/>
        <v>3</v>
      </c>
      <c r="L1228" s="3">
        <f t="shared" si="904"/>
        <v>0.3125</v>
      </c>
      <c r="M1228" s="9">
        <f t="shared" si="905"/>
        <v>3125</v>
      </c>
      <c r="N1228" s="25">
        <f t="shared" si="906"/>
        <v>4.2343687865331763</v>
      </c>
      <c r="O1228" s="106"/>
    </row>
    <row r="1229" spans="1:15" x14ac:dyDescent="0.25">
      <c r="A1229" s="144"/>
      <c r="B1229" s="64" t="s">
        <v>748</v>
      </c>
      <c r="C1229" s="1">
        <f>33*32</f>
        <v>1056</v>
      </c>
      <c r="D1229" s="62">
        <f t="shared" si="900"/>
        <v>0</v>
      </c>
      <c r="E1229" s="1">
        <v>0</v>
      </c>
      <c r="F1229" s="2">
        <f t="shared" si="901"/>
        <v>0</v>
      </c>
      <c r="G1229" s="1">
        <v>0</v>
      </c>
      <c r="H1229" s="2">
        <f t="shared" si="902"/>
        <v>0.47348484848484851</v>
      </c>
      <c r="I1229" s="1">
        <v>5</v>
      </c>
      <c r="J1229" s="2">
        <f t="shared" si="903"/>
        <v>0.14204545454545456</v>
      </c>
      <c r="K1229" s="1">
        <f t="shared" si="907"/>
        <v>5</v>
      </c>
      <c r="L1229" s="3">
        <f t="shared" si="904"/>
        <v>0.47348484848484851</v>
      </c>
      <c r="M1229" s="9">
        <f t="shared" si="905"/>
        <v>4734.848484848485</v>
      </c>
      <c r="N1229" s="25">
        <f t="shared" si="906"/>
        <v>4.0946148486789031</v>
      </c>
      <c r="O1229" s="106"/>
    </row>
    <row r="1230" spans="1:15" x14ac:dyDescent="0.25">
      <c r="A1230" s="144"/>
      <c r="B1230" s="64" t="s">
        <v>763</v>
      </c>
      <c r="C1230" s="1">
        <f>10*32</f>
        <v>320</v>
      </c>
      <c r="D1230" s="62">
        <f t="shared" si="900"/>
        <v>0</v>
      </c>
      <c r="E1230" s="1">
        <v>0</v>
      </c>
      <c r="F1230" s="2">
        <f t="shared" si="901"/>
        <v>0</v>
      </c>
      <c r="G1230" s="1">
        <v>0</v>
      </c>
      <c r="H1230" s="2">
        <f t="shared" si="902"/>
        <v>0.625</v>
      </c>
      <c r="I1230" s="1">
        <v>2</v>
      </c>
      <c r="J1230" s="2">
        <f t="shared" si="903"/>
        <v>0.1875</v>
      </c>
      <c r="K1230" s="1">
        <f t="shared" si="907"/>
        <v>2</v>
      </c>
      <c r="L1230" s="3">
        <f t="shared" si="904"/>
        <v>0.625</v>
      </c>
      <c r="M1230" s="9">
        <f t="shared" si="905"/>
        <v>6250</v>
      </c>
      <c r="N1230" s="25">
        <f t="shared" si="906"/>
        <v>3.9977054744123737</v>
      </c>
      <c r="O1230" s="106"/>
    </row>
    <row r="1231" spans="1:15" x14ac:dyDescent="0.25">
      <c r="A1231" s="144"/>
      <c r="B1231" s="64" t="s">
        <v>764</v>
      </c>
      <c r="C1231" s="1">
        <f>9*32</f>
        <v>288</v>
      </c>
      <c r="D1231" s="62">
        <f t="shared" si="900"/>
        <v>0</v>
      </c>
      <c r="E1231" s="1">
        <v>0</v>
      </c>
      <c r="F1231" s="2">
        <f t="shared" si="901"/>
        <v>0</v>
      </c>
      <c r="G1231" s="1">
        <v>0</v>
      </c>
      <c r="H1231" s="2">
        <f t="shared" si="902"/>
        <v>0.69444444444444442</v>
      </c>
      <c r="I1231" s="1">
        <v>2</v>
      </c>
      <c r="J1231" s="2">
        <f t="shared" si="903"/>
        <v>0.20833333333333331</v>
      </c>
      <c r="K1231" s="1">
        <f t="shared" si="907"/>
        <v>2</v>
      </c>
      <c r="L1231" s="3">
        <f t="shared" si="904"/>
        <v>0.69444444444444442</v>
      </c>
      <c r="M1231" s="9">
        <f t="shared" si="905"/>
        <v>6944.4444444444443</v>
      </c>
      <c r="N1231" s="25">
        <f t="shared" si="906"/>
        <v>3.9601243375600035</v>
      </c>
      <c r="O1231" s="106"/>
    </row>
    <row r="1232" spans="1:15" ht="15.75" thickBot="1" x14ac:dyDescent="0.3">
      <c r="A1232" s="145"/>
      <c r="B1232" s="65" t="s">
        <v>18</v>
      </c>
      <c r="C1232" s="10">
        <f>SUM(C1225:C1231)</f>
        <v>3808</v>
      </c>
      <c r="D1232" s="11">
        <f t="shared" si="900"/>
        <v>0</v>
      </c>
      <c r="E1232" s="10">
        <f>SUM(E1225:E1231)</f>
        <v>0</v>
      </c>
      <c r="F1232" s="11">
        <f t="shared" si="901"/>
        <v>0</v>
      </c>
      <c r="G1232" s="10">
        <f>SUM(G1225:G1231)</f>
        <v>0</v>
      </c>
      <c r="H1232" s="73">
        <f t="shared" si="902"/>
        <v>0.49894957983193272</v>
      </c>
      <c r="I1232" s="10">
        <f>SUM(I1225:I1231)</f>
        <v>19</v>
      </c>
      <c r="J1232" s="11">
        <f t="shared" si="903"/>
        <v>0.1496848739495798</v>
      </c>
      <c r="K1232" s="10">
        <f>SUM(K1225:K1231)</f>
        <v>19</v>
      </c>
      <c r="L1232" s="12">
        <f t="shared" si="904"/>
        <v>0.49894957983193272</v>
      </c>
      <c r="M1232" s="15">
        <f t="shared" si="905"/>
        <v>4989.4957983193272</v>
      </c>
      <c r="N1232" s="13">
        <f t="shared" si="906"/>
        <v>4.0765564286839266</v>
      </c>
      <c r="O1232" s="14"/>
    </row>
    <row r="1233" spans="1:15" x14ac:dyDescent="0.25">
      <c r="A1233" s="147" t="s">
        <v>757</v>
      </c>
      <c r="B1233" s="64" t="s">
        <v>754</v>
      </c>
      <c r="C1233" s="1">
        <f>4*32</f>
        <v>128</v>
      </c>
      <c r="D1233" s="62">
        <f t="shared" si="900"/>
        <v>0</v>
      </c>
      <c r="E1233" s="1">
        <v>0</v>
      </c>
      <c r="F1233" s="2">
        <f t="shared" si="901"/>
        <v>0</v>
      </c>
      <c r="G1233" s="1">
        <v>0</v>
      </c>
      <c r="H1233" s="2">
        <f t="shared" si="902"/>
        <v>0.78125</v>
      </c>
      <c r="I1233" s="1">
        <v>1</v>
      </c>
      <c r="J1233" s="2">
        <f t="shared" si="903"/>
        <v>0.234375</v>
      </c>
      <c r="K1233" s="1">
        <f t="shared" ref="K1233:K1240" si="908">+E1233+G1233+I1233</f>
        <v>1</v>
      </c>
      <c r="L1233" s="3">
        <f t="shared" si="904"/>
        <v>0.78125</v>
      </c>
      <c r="M1233" s="9">
        <f t="shared" si="905"/>
        <v>7812.5</v>
      </c>
      <c r="N1233" s="25">
        <f t="shared" si="906"/>
        <v>3.9175590162365048</v>
      </c>
      <c r="O1233" s="106"/>
    </row>
    <row r="1234" spans="1:15" x14ac:dyDescent="0.25">
      <c r="A1234" s="144"/>
      <c r="B1234" s="64" t="s">
        <v>687</v>
      </c>
      <c r="C1234" s="1">
        <f>3*32</f>
        <v>96</v>
      </c>
      <c r="D1234" s="62">
        <f t="shared" si="900"/>
        <v>0</v>
      </c>
      <c r="E1234" s="1">
        <v>0</v>
      </c>
      <c r="F1234" s="2">
        <f t="shared" si="901"/>
        <v>0</v>
      </c>
      <c r="G1234" s="1">
        <v>0</v>
      </c>
      <c r="H1234" s="2">
        <f t="shared" si="902"/>
        <v>0</v>
      </c>
      <c r="I1234" s="1">
        <v>0</v>
      </c>
      <c r="J1234" s="2">
        <f t="shared" si="903"/>
        <v>0</v>
      </c>
      <c r="K1234" s="1">
        <f t="shared" si="908"/>
        <v>0</v>
      </c>
      <c r="L1234" s="3">
        <f t="shared" si="904"/>
        <v>0</v>
      </c>
      <c r="M1234" s="9">
        <f t="shared" si="905"/>
        <v>0</v>
      </c>
      <c r="N1234" s="25" t="e">
        <f t="shared" si="906"/>
        <v>#NUM!</v>
      </c>
      <c r="O1234" s="106"/>
    </row>
    <row r="1235" spans="1:15" ht="30" x14ac:dyDescent="0.25">
      <c r="A1235" s="144"/>
      <c r="B1235" s="64" t="s">
        <v>765</v>
      </c>
      <c r="C1235" s="1">
        <f>4*32</f>
        <v>128</v>
      </c>
      <c r="D1235" s="62">
        <f t="shared" si="900"/>
        <v>0</v>
      </c>
      <c r="E1235" s="1">
        <v>0</v>
      </c>
      <c r="F1235" s="2">
        <f t="shared" si="901"/>
        <v>0</v>
      </c>
      <c r="G1235" s="1">
        <v>0</v>
      </c>
      <c r="H1235" s="2">
        <f t="shared" si="902"/>
        <v>3.125</v>
      </c>
      <c r="I1235" s="1">
        <v>4</v>
      </c>
      <c r="J1235" s="2">
        <f t="shared" si="903"/>
        <v>0.9375</v>
      </c>
      <c r="K1235" s="1">
        <f t="shared" si="908"/>
        <v>4</v>
      </c>
      <c r="L1235" s="3">
        <f t="shared" si="904"/>
        <v>3.125</v>
      </c>
      <c r="M1235" s="9">
        <f t="shared" si="905"/>
        <v>31250</v>
      </c>
      <c r="N1235" s="25">
        <f t="shared" si="906"/>
        <v>3.3627318674216511</v>
      </c>
      <c r="O1235" s="26" t="s">
        <v>766</v>
      </c>
    </row>
    <row r="1236" spans="1:15" x14ac:dyDescent="0.25">
      <c r="A1236" s="144"/>
      <c r="B1236" s="64" t="s">
        <v>623</v>
      </c>
      <c r="C1236" s="1">
        <f>7*32</f>
        <v>224</v>
      </c>
      <c r="D1236" s="62">
        <f t="shared" si="900"/>
        <v>0</v>
      </c>
      <c r="E1236" s="1">
        <v>0</v>
      </c>
      <c r="F1236" s="2">
        <f t="shared" si="901"/>
        <v>0</v>
      </c>
      <c r="G1236" s="1">
        <v>0</v>
      </c>
      <c r="H1236" s="2">
        <f t="shared" si="902"/>
        <v>0</v>
      </c>
      <c r="I1236" s="1">
        <v>0</v>
      </c>
      <c r="J1236" s="2">
        <f t="shared" si="903"/>
        <v>0</v>
      </c>
      <c r="K1236" s="1">
        <f t="shared" si="908"/>
        <v>0</v>
      </c>
      <c r="L1236" s="3">
        <f t="shared" si="904"/>
        <v>0</v>
      </c>
      <c r="M1236" s="9">
        <f t="shared" si="905"/>
        <v>0</v>
      </c>
      <c r="N1236" s="25" t="e">
        <f t="shared" si="906"/>
        <v>#NUM!</v>
      </c>
      <c r="O1236" s="106"/>
    </row>
    <row r="1237" spans="1:15" x14ac:dyDescent="0.25">
      <c r="A1237" s="144"/>
      <c r="B1237" s="64" t="s">
        <v>141</v>
      </c>
      <c r="C1237" s="1">
        <f>28*32</f>
        <v>896</v>
      </c>
      <c r="D1237" s="62">
        <f t="shared" si="900"/>
        <v>0</v>
      </c>
      <c r="E1237" s="1">
        <v>0</v>
      </c>
      <c r="F1237" s="2">
        <f t="shared" si="901"/>
        <v>0</v>
      </c>
      <c r="G1237" s="1">
        <v>0</v>
      </c>
      <c r="H1237" s="2">
        <f t="shared" si="902"/>
        <v>0.2232142857142857</v>
      </c>
      <c r="I1237" s="1">
        <v>2</v>
      </c>
      <c r="J1237" s="2">
        <f t="shared" si="903"/>
        <v>6.6964285714285712E-2</v>
      </c>
      <c r="K1237" s="1">
        <f t="shared" si="908"/>
        <v>2</v>
      </c>
      <c r="L1237" s="3">
        <f t="shared" si="904"/>
        <v>0.2232142857142857</v>
      </c>
      <c r="M1237" s="9">
        <f t="shared" si="905"/>
        <v>2232.1428571428569</v>
      </c>
      <c r="N1237" s="25">
        <f t="shared" si="906"/>
        <v>4.3433440043264477</v>
      </c>
      <c r="O1237" s="106"/>
    </row>
    <row r="1238" spans="1:15" x14ac:dyDescent="0.25">
      <c r="A1238" s="144"/>
      <c r="B1238" s="64" t="s">
        <v>767</v>
      </c>
      <c r="C1238" s="1">
        <f>17*32</f>
        <v>544</v>
      </c>
      <c r="D1238" s="62">
        <f t="shared" si="900"/>
        <v>0</v>
      </c>
      <c r="E1238" s="1">
        <v>0</v>
      </c>
      <c r="F1238" s="2">
        <f t="shared" si="901"/>
        <v>0</v>
      </c>
      <c r="G1238" s="1">
        <v>0</v>
      </c>
      <c r="H1238" s="2">
        <f t="shared" si="902"/>
        <v>0.36764705882352938</v>
      </c>
      <c r="I1238" s="1">
        <v>2</v>
      </c>
      <c r="J1238" s="2">
        <f t="shared" si="903"/>
        <v>0.11029411764705881</v>
      </c>
      <c r="K1238" s="1">
        <f t="shared" si="908"/>
        <v>2</v>
      </c>
      <c r="L1238" s="3">
        <f t="shared" si="904"/>
        <v>0.36764705882352938</v>
      </c>
      <c r="M1238" s="9">
        <f t="shared" si="905"/>
        <v>3676.4705882352937</v>
      </c>
      <c r="N1238" s="25">
        <f t="shared" si="906"/>
        <v>4.1804219396475233</v>
      </c>
      <c r="O1238" s="106"/>
    </row>
    <row r="1239" spans="1:15" x14ac:dyDescent="0.25">
      <c r="A1239" s="144"/>
      <c r="B1239" s="64" t="s">
        <v>763</v>
      </c>
      <c r="C1239" s="1">
        <f>6*32</f>
        <v>192</v>
      </c>
      <c r="D1239" s="62">
        <f t="shared" si="900"/>
        <v>0</v>
      </c>
      <c r="E1239" s="1">
        <v>0</v>
      </c>
      <c r="F1239" s="2">
        <f t="shared" si="901"/>
        <v>0</v>
      </c>
      <c r="G1239" s="1">
        <v>0</v>
      </c>
      <c r="H1239" s="2">
        <f t="shared" si="902"/>
        <v>0</v>
      </c>
      <c r="I1239" s="1">
        <v>0</v>
      </c>
      <c r="J1239" s="2">
        <f t="shared" si="903"/>
        <v>0</v>
      </c>
      <c r="K1239" s="1">
        <f t="shared" si="908"/>
        <v>0</v>
      </c>
      <c r="L1239" s="3">
        <f t="shared" si="904"/>
        <v>0</v>
      </c>
      <c r="M1239" s="9">
        <f t="shared" si="905"/>
        <v>0</v>
      </c>
      <c r="N1239" s="25" t="e">
        <f t="shared" si="906"/>
        <v>#NUM!</v>
      </c>
      <c r="O1239" s="106"/>
    </row>
    <row r="1240" spans="1:15" x14ac:dyDescent="0.25">
      <c r="A1240" s="144"/>
      <c r="B1240" s="64" t="s">
        <v>764</v>
      </c>
      <c r="C1240" s="1">
        <f>7*32</f>
        <v>224</v>
      </c>
      <c r="D1240" s="62">
        <f t="shared" si="900"/>
        <v>0</v>
      </c>
      <c r="E1240" s="1">
        <v>0</v>
      </c>
      <c r="F1240" s="2">
        <f t="shared" si="901"/>
        <v>0</v>
      </c>
      <c r="G1240" s="1">
        <v>0</v>
      </c>
      <c r="H1240" s="2">
        <f t="shared" si="902"/>
        <v>0</v>
      </c>
      <c r="I1240" s="1">
        <v>0</v>
      </c>
      <c r="J1240" s="2">
        <f t="shared" si="903"/>
        <v>0</v>
      </c>
      <c r="K1240" s="1">
        <f t="shared" si="908"/>
        <v>0</v>
      </c>
      <c r="L1240" s="3">
        <f t="shared" si="904"/>
        <v>0</v>
      </c>
      <c r="M1240" s="9">
        <f t="shared" si="905"/>
        <v>0</v>
      </c>
      <c r="N1240" s="25" t="e">
        <f t="shared" si="906"/>
        <v>#NUM!</v>
      </c>
      <c r="O1240" s="106"/>
    </row>
    <row r="1241" spans="1:15" ht="15.75" thickBot="1" x14ac:dyDescent="0.3">
      <c r="A1241" s="145"/>
      <c r="B1241" s="65" t="s">
        <v>18</v>
      </c>
      <c r="C1241" s="10">
        <f>SUM(C1233:C1240)</f>
        <v>2432</v>
      </c>
      <c r="D1241" s="11">
        <f t="shared" si="900"/>
        <v>0</v>
      </c>
      <c r="E1241" s="10">
        <f>SUM(E1233:E1240)</f>
        <v>0</v>
      </c>
      <c r="F1241" s="11">
        <f t="shared" si="901"/>
        <v>0</v>
      </c>
      <c r="G1241" s="10">
        <f>SUM(G1233:G1240)</f>
        <v>0</v>
      </c>
      <c r="H1241" s="73">
        <f t="shared" si="902"/>
        <v>0.37006578947368418</v>
      </c>
      <c r="I1241" s="10">
        <f>SUM(I1233:I1240)</f>
        <v>9</v>
      </c>
      <c r="J1241" s="11">
        <f t="shared" si="903"/>
        <v>0.11101973684210525</v>
      </c>
      <c r="K1241" s="10">
        <f>SUM(K1233:K1240)</f>
        <v>9</v>
      </c>
      <c r="L1241" s="12">
        <f t="shared" si="904"/>
        <v>0.37006578947368418</v>
      </c>
      <c r="M1241" s="15">
        <f t="shared" si="905"/>
        <v>3700.6578947368416</v>
      </c>
      <c r="N1241" s="13">
        <f t="shared" si="906"/>
        <v>4.1782264632242327</v>
      </c>
      <c r="O1241" s="14"/>
    </row>
    <row r="1242" spans="1:15" x14ac:dyDescent="0.25">
      <c r="A1242" s="147" t="s">
        <v>758</v>
      </c>
      <c r="B1242" s="64" t="s">
        <v>754</v>
      </c>
      <c r="C1242" s="1">
        <f>6*32</f>
        <v>192</v>
      </c>
      <c r="D1242" s="62">
        <f t="shared" si="900"/>
        <v>0</v>
      </c>
      <c r="E1242" s="1">
        <v>0</v>
      </c>
      <c r="F1242" s="2">
        <f t="shared" si="901"/>
        <v>0</v>
      </c>
      <c r="G1242" s="1">
        <v>0</v>
      </c>
      <c r="H1242" s="2">
        <f t="shared" si="902"/>
        <v>0.52083333333333326</v>
      </c>
      <c r="I1242" s="1">
        <v>1</v>
      </c>
      <c r="J1242" s="2">
        <f t="shared" si="903"/>
        <v>0.15624999999999997</v>
      </c>
      <c r="K1242" s="1">
        <f t="shared" ref="K1242:K1249" si="909">+E1242+G1242+I1242</f>
        <v>1</v>
      </c>
      <c r="L1242" s="3">
        <f t="shared" si="904"/>
        <v>0.52083333333333326</v>
      </c>
      <c r="M1242" s="9">
        <f t="shared" si="905"/>
        <v>5208.333333333333</v>
      </c>
      <c r="N1242" s="25">
        <f t="shared" si="906"/>
        <v>4.0616819349340219</v>
      </c>
      <c r="O1242" s="106"/>
    </row>
    <row r="1243" spans="1:15" x14ac:dyDescent="0.25">
      <c r="A1243" s="144"/>
      <c r="B1243" s="64" t="s">
        <v>769</v>
      </c>
      <c r="C1243" s="1">
        <f>32*1</f>
        <v>32</v>
      </c>
      <c r="D1243" s="62">
        <f t="shared" si="900"/>
        <v>0</v>
      </c>
      <c r="E1243" s="1">
        <v>0</v>
      </c>
      <c r="F1243" s="2">
        <f t="shared" si="901"/>
        <v>0</v>
      </c>
      <c r="G1243" s="1">
        <v>0</v>
      </c>
      <c r="H1243" s="2">
        <f t="shared" si="902"/>
        <v>0</v>
      </c>
      <c r="I1243" s="1">
        <v>0</v>
      </c>
      <c r="J1243" s="2">
        <f t="shared" si="903"/>
        <v>0</v>
      </c>
      <c r="K1243" s="1">
        <f t="shared" si="909"/>
        <v>0</v>
      </c>
      <c r="L1243" s="3">
        <f t="shared" si="904"/>
        <v>0</v>
      </c>
      <c r="M1243" s="9">
        <f t="shared" si="905"/>
        <v>0</v>
      </c>
      <c r="N1243" s="25" t="e">
        <f t="shared" si="906"/>
        <v>#NUM!</v>
      </c>
      <c r="O1243" s="106"/>
    </row>
    <row r="1244" spans="1:15" x14ac:dyDescent="0.25">
      <c r="A1244" s="144"/>
      <c r="B1244" s="64" t="s">
        <v>770</v>
      </c>
      <c r="C1244" s="1">
        <f>4*32</f>
        <v>128</v>
      </c>
      <c r="D1244" s="62">
        <f t="shared" si="900"/>
        <v>0</v>
      </c>
      <c r="E1244" s="1">
        <v>0</v>
      </c>
      <c r="F1244" s="2">
        <f t="shared" si="901"/>
        <v>0</v>
      </c>
      <c r="G1244" s="1">
        <v>0</v>
      </c>
      <c r="H1244" s="2">
        <f t="shared" si="902"/>
        <v>0</v>
      </c>
      <c r="I1244" s="1">
        <v>0</v>
      </c>
      <c r="J1244" s="2">
        <f t="shared" si="903"/>
        <v>0</v>
      </c>
      <c r="K1244" s="1">
        <f t="shared" si="909"/>
        <v>0</v>
      </c>
      <c r="L1244" s="3">
        <f t="shared" si="904"/>
        <v>0</v>
      </c>
      <c r="M1244" s="9">
        <f t="shared" si="905"/>
        <v>0</v>
      </c>
      <c r="N1244" s="25" t="e">
        <f t="shared" si="906"/>
        <v>#NUM!</v>
      </c>
      <c r="O1244" s="26"/>
    </row>
    <row r="1245" spans="1:15" x14ac:dyDescent="0.25">
      <c r="A1245" s="144"/>
      <c r="B1245" s="64" t="s">
        <v>765</v>
      </c>
      <c r="C1245" s="1">
        <f>4*32</f>
        <v>128</v>
      </c>
      <c r="D1245" s="62">
        <f t="shared" si="900"/>
        <v>0</v>
      </c>
      <c r="E1245" s="1">
        <v>0</v>
      </c>
      <c r="F1245" s="2">
        <f t="shared" si="901"/>
        <v>0</v>
      </c>
      <c r="G1245" s="1">
        <v>0</v>
      </c>
      <c r="H1245" s="2">
        <f t="shared" si="902"/>
        <v>0</v>
      </c>
      <c r="I1245" s="1">
        <v>0</v>
      </c>
      <c r="J1245" s="2">
        <f t="shared" si="903"/>
        <v>0</v>
      </c>
      <c r="K1245" s="1">
        <f t="shared" si="909"/>
        <v>0</v>
      </c>
      <c r="L1245" s="3">
        <f t="shared" si="904"/>
        <v>0</v>
      </c>
      <c r="M1245" s="9">
        <f t="shared" si="905"/>
        <v>0</v>
      </c>
      <c r="N1245" s="25" t="e">
        <f t="shared" si="906"/>
        <v>#NUM!</v>
      </c>
      <c r="O1245" s="26"/>
    </row>
    <row r="1246" spans="1:15" x14ac:dyDescent="0.25">
      <c r="A1246" s="144"/>
      <c r="B1246" s="64" t="s">
        <v>623</v>
      </c>
      <c r="C1246" s="1">
        <f>8*32</f>
        <v>256</v>
      </c>
      <c r="D1246" s="62">
        <f t="shared" si="900"/>
        <v>0</v>
      </c>
      <c r="E1246" s="1">
        <v>0</v>
      </c>
      <c r="F1246" s="2">
        <f t="shared" si="901"/>
        <v>0</v>
      </c>
      <c r="G1246" s="1">
        <v>0</v>
      </c>
      <c r="H1246" s="2">
        <f t="shared" si="902"/>
        <v>0</v>
      </c>
      <c r="I1246" s="1">
        <v>0</v>
      </c>
      <c r="J1246" s="2">
        <f t="shared" si="903"/>
        <v>0</v>
      </c>
      <c r="K1246" s="1">
        <f t="shared" si="909"/>
        <v>0</v>
      </c>
      <c r="L1246" s="3">
        <f t="shared" si="904"/>
        <v>0</v>
      </c>
      <c r="M1246" s="9">
        <f t="shared" si="905"/>
        <v>0</v>
      </c>
      <c r="N1246" s="25" t="e">
        <f t="shared" si="906"/>
        <v>#NUM!</v>
      </c>
      <c r="O1246" s="106"/>
    </row>
    <row r="1247" spans="1:15" x14ac:dyDescent="0.25">
      <c r="A1247" s="144"/>
      <c r="B1247" s="64" t="s">
        <v>141</v>
      </c>
      <c r="C1247" s="1">
        <f>35*32</f>
        <v>1120</v>
      </c>
      <c r="D1247" s="62">
        <f t="shared" si="900"/>
        <v>0</v>
      </c>
      <c r="E1247" s="1">
        <v>0</v>
      </c>
      <c r="F1247" s="2">
        <f t="shared" si="901"/>
        <v>0</v>
      </c>
      <c r="G1247" s="1">
        <v>0</v>
      </c>
      <c r="H1247" s="2">
        <f t="shared" si="902"/>
        <v>0.4464285714285714</v>
      </c>
      <c r="I1247" s="1">
        <v>5</v>
      </c>
      <c r="J1247" s="2">
        <f t="shared" si="903"/>
        <v>0.13392857142857142</v>
      </c>
      <c r="K1247" s="1">
        <f t="shared" si="909"/>
        <v>5</v>
      </c>
      <c r="L1247" s="3">
        <f t="shared" si="904"/>
        <v>0.4464285714285714</v>
      </c>
      <c r="M1247" s="9">
        <f t="shared" si="905"/>
        <v>4464.2857142857138</v>
      </c>
      <c r="N1247" s="25">
        <f t="shared" si="906"/>
        <v>4.1147770556013414</v>
      </c>
      <c r="O1247" s="106"/>
    </row>
    <row r="1248" spans="1:15" x14ac:dyDescent="0.25">
      <c r="A1248" s="144"/>
      <c r="B1248" s="64" t="s">
        <v>767</v>
      </c>
      <c r="C1248" s="1">
        <f>14*32</f>
        <v>448</v>
      </c>
      <c r="D1248" s="62">
        <f t="shared" si="900"/>
        <v>0</v>
      </c>
      <c r="E1248" s="1">
        <v>0</v>
      </c>
      <c r="F1248" s="2">
        <f t="shared" si="901"/>
        <v>0</v>
      </c>
      <c r="G1248" s="1">
        <v>0</v>
      </c>
      <c r="H1248" s="2">
        <f t="shared" si="902"/>
        <v>0.4464285714285714</v>
      </c>
      <c r="I1248" s="1">
        <v>2</v>
      </c>
      <c r="J1248" s="2">
        <f t="shared" si="903"/>
        <v>0.13392857142857142</v>
      </c>
      <c r="K1248" s="1">
        <f t="shared" si="909"/>
        <v>2</v>
      </c>
      <c r="L1248" s="3">
        <f t="shared" si="904"/>
        <v>0.4464285714285714</v>
      </c>
      <c r="M1248" s="9">
        <f t="shared" si="905"/>
        <v>4464.2857142857138</v>
      </c>
      <c r="N1248" s="25">
        <f t="shared" si="906"/>
        <v>4.1147770556013414</v>
      </c>
      <c r="O1248" s="106"/>
    </row>
    <row r="1249" spans="1:15" x14ac:dyDescent="0.25">
      <c r="A1249" s="144"/>
      <c r="B1249" s="64" t="s">
        <v>763</v>
      </c>
      <c r="C1249" s="1">
        <f>20*32</f>
        <v>640</v>
      </c>
      <c r="D1249" s="62">
        <f t="shared" si="900"/>
        <v>0</v>
      </c>
      <c r="E1249" s="1">
        <v>0</v>
      </c>
      <c r="F1249" s="2">
        <f t="shared" si="901"/>
        <v>0</v>
      </c>
      <c r="G1249" s="1">
        <v>0</v>
      </c>
      <c r="H1249" s="2">
        <f t="shared" si="902"/>
        <v>0.15625</v>
      </c>
      <c r="I1249" s="1">
        <v>1</v>
      </c>
      <c r="J1249" s="2">
        <f t="shared" si="903"/>
        <v>4.6875E-2</v>
      </c>
      <c r="K1249" s="1">
        <f t="shared" si="909"/>
        <v>1</v>
      </c>
      <c r="L1249" s="3">
        <f t="shared" si="904"/>
        <v>0.15625</v>
      </c>
      <c r="M1249" s="9">
        <f t="shared" si="905"/>
        <v>1562.5</v>
      </c>
      <c r="N1249" s="25">
        <f t="shared" si="906"/>
        <v>4.4551668474978339</v>
      </c>
      <c r="O1249" s="106"/>
    </row>
    <row r="1250" spans="1:15" ht="15.75" thickBot="1" x14ac:dyDescent="0.3">
      <c r="A1250" s="145"/>
      <c r="B1250" s="65" t="s">
        <v>18</v>
      </c>
      <c r="C1250" s="10">
        <f>SUM(C1242:C1249)</f>
        <v>2944</v>
      </c>
      <c r="D1250" s="11">
        <f t="shared" si="900"/>
        <v>0</v>
      </c>
      <c r="E1250" s="10">
        <f>SUM(E1242:E1249)</f>
        <v>0</v>
      </c>
      <c r="F1250" s="11">
        <f t="shared" si="901"/>
        <v>0</v>
      </c>
      <c r="G1250" s="10">
        <f>SUM(G1242:G1249)</f>
        <v>0</v>
      </c>
      <c r="H1250" s="73">
        <f t="shared" si="902"/>
        <v>0.30570652173913043</v>
      </c>
      <c r="I1250" s="10">
        <f>SUM(I1242:I1249)</f>
        <v>9</v>
      </c>
      <c r="J1250" s="11">
        <f t="shared" si="903"/>
        <v>9.1711956521739121E-2</v>
      </c>
      <c r="K1250" s="10">
        <f>SUM(K1242:K1249)</f>
        <v>9</v>
      </c>
      <c r="L1250" s="12">
        <f t="shared" si="904"/>
        <v>0.30570652173913043</v>
      </c>
      <c r="M1250" s="15">
        <f t="shared" si="905"/>
        <v>3057.0652173913045</v>
      </c>
      <c r="N1250" s="13">
        <f t="shared" si="906"/>
        <v>4.2415970038950004</v>
      </c>
      <c r="O1250" s="14"/>
    </row>
    <row r="1251" spans="1:15" x14ac:dyDescent="0.25">
      <c r="A1251" s="147" t="s">
        <v>759</v>
      </c>
      <c r="B1251" s="64" t="s">
        <v>705</v>
      </c>
      <c r="C1251" s="1">
        <f>7*32</f>
        <v>224</v>
      </c>
      <c r="D1251" s="62">
        <f t="shared" si="900"/>
        <v>0</v>
      </c>
      <c r="E1251" s="1">
        <v>0</v>
      </c>
      <c r="F1251" s="2">
        <f t="shared" si="901"/>
        <v>0</v>
      </c>
      <c r="G1251" s="1">
        <v>0</v>
      </c>
      <c r="H1251" s="2">
        <f t="shared" si="902"/>
        <v>0.4464285714285714</v>
      </c>
      <c r="I1251" s="1">
        <v>1</v>
      </c>
      <c r="J1251" s="2">
        <f t="shared" si="903"/>
        <v>0.13392857142857142</v>
      </c>
      <c r="K1251" s="1">
        <f t="shared" ref="K1251:K1259" si="910">+E1251+G1251+I1251</f>
        <v>1</v>
      </c>
      <c r="L1251" s="3">
        <f t="shared" si="904"/>
        <v>0.4464285714285714</v>
      </c>
      <c r="M1251" s="9">
        <f t="shared" si="905"/>
        <v>4464.2857142857138</v>
      </c>
      <c r="N1251" s="25">
        <f t="shared" si="906"/>
        <v>4.1147770556013414</v>
      </c>
      <c r="O1251" s="106"/>
    </row>
    <row r="1252" spans="1:15" x14ac:dyDescent="0.25">
      <c r="A1252" s="144"/>
      <c r="B1252" s="64" t="s">
        <v>771</v>
      </c>
      <c r="C1252" s="1">
        <f>22*32</f>
        <v>704</v>
      </c>
      <c r="D1252" s="62">
        <f t="shared" si="900"/>
        <v>0</v>
      </c>
      <c r="E1252" s="1">
        <v>0</v>
      </c>
      <c r="F1252" s="2">
        <f t="shared" si="901"/>
        <v>0</v>
      </c>
      <c r="G1252" s="1">
        <v>0</v>
      </c>
      <c r="H1252" s="2">
        <f t="shared" si="902"/>
        <v>0.28409090909090912</v>
      </c>
      <c r="I1252" s="1">
        <v>2</v>
      </c>
      <c r="J1252" s="2">
        <f t="shared" si="903"/>
        <v>8.5227272727272735E-2</v>
      </c>
      <c r="K1252" s="1">
        <f t="shared" si="910"/>
        <v>2</v>
      </c>
      <c r="L1252" s="3">
        <f t="shared" si="904"/>
        <v>0.28409090909090912</v>
      </c>
      <c r="M1252" s="9">
        <f t="shared" si="905"/>
        <v>2840.909090909091</v>
      </c>
      <c r="N1252" s="25">
        <f t="shared" si="906"/>
        <v>4.2655999974794465</v>
      </c>
      <c r="O1252" s="106"/>
    </row>
    <row r="1253" spans="1:15" x14ac:dyDescent="0.25">
      <c r="A1253" s="144"/>
      <c r="B1253" s="64" t="s">
        <v>770</v>
      </c>
      <c r="C1253" s="1">
        <f>5*32</f>
        <v>160</v>
      </c>
      <c r="D1253" s="62">
        <f t="shared" si="900"/>
        <v>0</v>
      </c>
      <c r="E1253" s="1">
        <v>0</v>
      </c>
      <c r="F1253" s="2">
        <f t="shared" si="901"/>
        <v>0</v>
      </c>
      <c r="G1253" s="1">
        <v>0</v>
      </c>
      <c r="H1253" s="2">
        <f t="shared" si="902"/>
        <v>0.625</v>
      </c>
      <c r="I1253" s="1">
        <v>1</v>
      </c>
      <c r="J1253" s="2">
        <f t="shared" si="903"/>
        <v>0.1875</v>
      </c>
      <c r="K1253" s="1">
        <f t="shared" si="910"/>
        <v>1</v>
      </c>
      <c r="L1253" s="3">
        <f t="shared" si="904"/>
        <v>0.625</v>
      </c>
      <c r="M1253" s="9">
        <f t="shared" si="905"/>
        <v>6250</v>
      </c>
      <c r="N1253" s="25">
        <f t="shared" si="906"/>
        <v>3.9977054744123737</v>
      </c>
      <c r="O1253" s="26"/>
    </row>
    <row r="1254" spans="1:15" x14ac:dyDescent="0.25">
      <c r="A1254" s="144"/>
      <c r="B1254" s="64" t="s">
        <v>772</v>
      </c>
      <c r="C1254" s="1">
        <f>3*32</f>
        <v>96</v>
      </c>
      <c r="D1254" s="62">
        <f t="shared" si="900"/>
        <v>0</v>
      </c>
      <c r="E1254" s="1">
        <v>0</v>
      </c>
      <c r="F1254" s="2">
        <f t="shared" si="901"/>
        <v>0</v>
      </c>
      <c r="G1254" s="1">
        <v>0</v>
      </c>
      <c r="H1254" s="2">
        <f t="shared" si="902"/>
        <v>2.083333333333333</v>
      </c>
      <c r="I1254" s="1">
        <v>2</v>
      </c>
      <c r="J1254" s="2">
        <f t="shared" si="903"/>
        <v>0.62499999999999989</v>
      </c>
      <c r="K1254" s="1">
        <f t="shared" si="910"/>
        <v>2</v>
      </c>
      <c r="L1254" s="3">
        <f t="shared" si="904"/>
        <v>2.083333333333333</v>
      </c>
      <c r="M1254" s="9">
        <f t="shared" si="905"/>
        <v>20833.333333333332</v>
      </c>
      <c r="N1254" s="25">
        <f t="shared" si="906"/>
        <v>3.5368341317013874</v>
      </c>
      <c r="O1254" s="26"/>
    </row>
    <row r="1255" spans="1:15" x14ac:dyDescent="0.25">
      <c r="A1255" s="144"/>
      <c r="B1255" s="64" t="s">
        <v>623</v>
      </c>
      <c r="C1255" s="1">
        <f>1*32</f>
        <v>32</v>
      </c>
      <c r="D1255" s="62">
        <f t="shared" si="900"/>
        <v>0</v>
      </c>
      <c r="E1255" s="1">
        <v>0</v>
      </c>
      <c r="F1255" s="2">
        <f t="shared" si="901"/>
        <v>0</v>
      </c>
      <c r="G1255" s="1">
        <v>0</v>
      </c>
      <c r="H1255" s="2">
        <f t="shared" si="902"/>
        <v>0</v>
      </c>
      <c r="I1255" s="1">
        <v>0</v>
      </c>
      <c r="J1255" s="2">
        <f t="shared" si="903"/>
        <v>0</v>
      </c>
      <c r="K1255" s="1">
        <f t="shared" si="910"/>
        <v>0</v>
      </c>
      <c r="L1255" s="3">
        <f t="shared" si="904"/>
        <v>0</v>
      </c>
      <c r="M1255" s="9">
        <f t="shared" si="905"/>
        <v>0</v>
      </c>
      <c r="N1255" s="25" t="e">
        <f t="shared" si="906"/>
        <v>#NUM!</v>
      </c>
      <c r="O1255" s="106"/>
    </row>
    <row r="1256" spans="1:15" x14ac:dyDescent="0.25">
      <c r="A1256" s="144"/>
      <c r="B1256" s="64" t="s">
        <v>143</v>
      </c>
      <c r="C1256" s="1">
        <f>20*32</f>
        <v>640</v>
      </c>
      <c r="D1256" s="62">
        <f t="shared" si="900"/>
        <v>0</v>
      </c>
      <c r="E1256" s="1">
        <v>0</v>
      </c>
      <c r="F1256" s="2">
        <f t="shared" si="901"/>
        <v>0</v>
      </c>
      <c r="G1256" s="1">
        <v>0</v>
      </c>
      <c r="H1256" s="2">
        <f t="shared" si="902"/>
        <v>0.625</v>
      </c>
      <c r="I1256" s="1">
        <v>4</v>
      </c>
      <c r="J1256" s="2">
        <f t="shared" si="903"/>
        <v>0.1875</v>
      </c>
      <c r="K1256" s="1">
        <f t="shared" si="910"/>
        <v>4</v>
      </c>
      <c r="L1256" s="3">
        <f t="shared" si="904"/>
        <v>0.625</v>
      </c>
      <c r="M1256" s="9">
        <f t="shared" si="905"/>
        <v>6250</v>
      </c>
      <c r="N1256" s="25">
        <f t="shared" si="906"/>
        <v>3.9977054744123737</v>
      </c>
      <c r="O1256" s="106"/>
    </row>
    <row r="1257" spans="1:15" x14ac:dyDescent="0.25">
      <c r="A1257" s="144"/>
      <c r="B1257" s="64" t="s">
        <v>167</v>
      </c>
      <c r="C1257" s="1">
        <f>9*32</f>
        <v>288</v>
      </c>
      <c r="D1257" s="62">
        <f t="shared" si="900"/>
        <v>0</v>
      </c>
      <c r="E1257" s="1">
        <v>0</v>
      </c>
      <c r="F1257" s="2">
        <f t="shared" si="901"/>
        <v>0</v>
      </c>
      <c r="G1257" s="1">
        <v>0</v>
      </c>
      <c r="H1257" s="2">
        <f t="shared" si="902"/>
        <v>0.69444444444444442</v>
      </c>
      <c r="I1257" s="1">
        <v>2</v>
      </c>
      <c r="J1257" s="2">
        <f t="shared" si="903"/>
        <v>0.20833333333333331</v>
      </c>
      <c r="K1257" s="1">
        <f t="shared" si="910"/>
        <v>2</v>
      </c>
      <c r="L1257" s="3">
        <f t="shared" si="904"/>
        <v>0.69444444444444442</v>
      </c>
      <c r="M1257" s="9">
        <f t="shared" si="905"/>
        <v>6944.4444444444443</v>
      </c>
      <c r="N1257" s="25">
        <f t="shared" si="906"/>
        <v>3.9601243375600035</v>
      </c>
      <c r="O1257" s="106"/>
    </row>
    <row r="1258" spans="1:15" x14ac:dyDescent="0.25">
      <c r="A1258" s="144"/>
      <c r="B1258" s="64" t="s">
        <v>763</v>
      </c>
      <c r="C1258" s="1">
        <f>4*32</f>
        <v>128</v>
      </c>
      <c r="D1258" s="62">
        <f t="shared" si="900"/>
        <v>0</v>
      </c>
      <c r="E1258" s="1">
        <v>0</v>
      </c>
      <c r="F1258" s="2">
        <f t="shared" si="901"/>
        <v>0</v>
      </c>
      <c r="G1258" s="1">
        <v>0</v>
      </c>
      <c r="H1258" s="2">
        <f t="shared" si="902"/>
        <v>0</v>
      </c>
      <c r="I1258" s="1">
        <v>0</v>
      </c>
      <c r="J1258" s="2">
        <f t="shared" si="903"/>
        <v>0</v>
      </c>
      <c r="K1258" s="1">
        <f t="shared" si="910"/>
        <v>0</v>
      </c>
      <c r="L1258" s="3">
        <f t="shared" si="904"/>
        <v>0</v>
      </c>
      <c r="M1258" s="9">
        <f t="shared" si="905"/>
        <v>0</v>
      </c>
      <c r="N1258" s="25" t="e">
        <f t="shared" si="906"/>
        <v>#NUM!</v>
      </c>
      <c r="O1258" s="106"/>
    </row>
    <row r="1259" spans="1:15" x14ac:dyDescent="0.25">
      <c r="A1259" s="144"/>
      <c r="B1259" s="64" t="s">
        <v>773</v>
      </c>
      <c r="C1259" s="1">
        <f>4*32</f>
        <v>128</v>
      </c>
      <c r="D1259" s="62">
        <f t="shared" si="900"/>
        <v>0</v>
      </c>
      <c r="E1259" s="1">
        <v>0</v>
      </c>
      <c r="F1259" s="2">
        <f t="shared" si="901"/>
        <v>0</v>
      </c>
      <c r="G1259" s="1">
        <v>0</v>
      </c>
      <c r="H1259" s="2">
        <f t="shared" si="902"/>
        <v>0.78125</v>
      </c>
      <c r="I1259" s="1">
        <v>1</v>
      </c>
      <c r="J1259" s="2">
        <f t="shared" si="903"/>
        <v>0.234375</v>
      </c>
      <c r="K1259" s="1">
        <f t="shared" si="910"/>
        <v>1</v>
      </c>
      <c r="L1259" s="3">
        <f t="shared" si="904"/>
        <v>0.78125</v>
      </c>
      <c r="M1259" s="9">
        <f t="shared" si="905"/>
        <v>7812.5</v>
      </c>
      <c r="N1259" s="25">
        <f t="shared" si="906"/>
        <v>3.9175590162365048</v>
      </c>
      <c r="O1259" s="106"/>
    </row>
    <row r="1260" spans="1:15" ht="15.75" thickBot="1" x14ac:dyDescent="0.3">
      <c r="A1260" s="145"/>
      <c r="B1260" s="65" t="s">
        <v>18</v>
      </c>
      <c r="C1260" s="10">
        <f>SUM(C1251:C1259)</f>
        <v>2400</v>
      </c>
      <c r="D1260" s="11">
        <f t="shared" si="900"/>
        <v>0</v>
      </c>
      <c r="E1260" s="10">
        <f>SUM(E1251:E1259)</f>
        <v>0</v>
      </c>
      <c r="F1260" s="11">
        <f t="shared" si="901"/>
        <v>0</v>
      </c>
      <c r="G1260" s="10">
        <f>SUM(G1251:G1259)</f>
        <v>0</v>
      </c>
      <c r="H1260" s="73">
        <f t="shared" si="902"/>
        <v>0.54166666666666674</v>
      </c>
      <c r="I1260" s="10">
        <f>SUM(I1251:I1259)</f>
        <v>13</v>
      </c>
      <c r="J1260" s="11">
        <f t="shared" si="903"/>
        <v>0.16250000000000001</v>
      </c>
      <c r="K1260" s="10">
        <f>SUM(K1251:K1259)</f>
        <v>13</v>
      </c>
      <c r="L1260" s="12">
        <f t="shared" si="904"/>
        <v>0.54166666666666674</v>
      </c>
      <c r="M1260" s="15">
        <f t="shared" si="905"/>
        <v>5416.666666666667</v>
      </c>
      <c r="N1260" s="13">
        <f t="shared" si="906"/>
        <v>4.0480294239317924</v>
      </c>
      <c r="O1260" s="14"/>
    </row>
    <row r="1261" spans="1:15" x14ac:dyDescent="0.25">
      <c r="A1261" s="147" t="s">
        <v>760</v>
      </c>
      <c r="B1261" s="64" t="s">
        <v>705</v>
      </c>
      <c r="C1261" s="1">
        <f>7*32</f>
        <v>224</v>
      </c>
      <c r="D1261" s="62">
        <f t="shared" si="900"/>
        <v>0</v>
      </c>
      <c r="E1261" s="1">
        <v>0</v>
      </c>
      <c r="F1261" s="2">
        <f t="shared" si="901"/>
        <v>0</v>
      </c>
      <c r="G1261" s="1">
        <v>0</v>
      </c>
      <c r="H1261" s="2">
        <f t="shared" si="902"/>
        <v>0.4464285714285714</v>
      </c>
      <c r="I1261" s="1">
        <v>1</v>
      </c>
      <c r="J1261" s="2">
        <f t="shared" si="903"/>
        <v>0.13392857142857142</v>
      </c>
      <c r="K1261" s="1">
        <f t="shared" ref="K1261:K1266" si="911">+E1261+G1261+I1261</f>
        <v>1</v>
      </c>
      <c r="L1261" s="3">
        <f t="shared" si="904"/>
        <v>0.4464285714285714</v>
      </c>
      <c r="M1261" s="9">
        <f t="shared" si="905"/>
        <v>4464.2857142857138</v>
      </c>
      <c r="N1261" s="25">
        <f t="shared" si="906"/>
        <v>4.1147770556013414</v>
      </c>
      <c r="O1261" s="106"/>
    </row>
    <row r="1262" spans="1:15" x14ac:dyDescent="0.25">
      <c r="A1262" s="144"/>
      <c r="B1262" s="64" t="s">
        <v>771</v>
      </c>
      <c r="C1262" s="1">
        <f>6*32</f>
        <v>192</v>
      </c>
      <c r="D1262" s="62">
        <f t="shared" si="900"/>
        <v>0</v>
      </c>
      <c r="E1262" s="1">
        <v>0</v>
      </c>
      <c r="F1262" s="2">
        <f t="shared" si="901"/>
        <v>0</v>
      </c>
      <c r="G1262" s="1">
        <v>0</v>
      </c>
      <c r="H1262" s="2">
        <f t="shared" si="902"/>
        <v>0.52083333333333326</v>
      </c>
      <c r="I1262" s="1">
        <v>1</v>
      </c>
      <c r="J1262" s="2">
        <f t="shared" si="903"/>
        <v>0.15624999999999997</v>
      </c>
      <c r="K1262" s="1">
        <f t="shared" si="911"/>
        <v>1</v>
      </c>
      <c r="L1262" s="3">
        <f t="shared" si="904"/>
        <v>0.52083333333333326</v>
      </c>
      <c r="M1262" s="9">
        <f t="shared" si="905"/>
        <v>5208.333333333333</v>
      </c>
      <c r="N1262" s="25">
        <f t="shared" si="906"/>
        <v>4.0616819349340219</v>
      </c>
      <c r="O1262" s="106"/>
    </row>
    <row r="1263" spans="1:15" x14ac:dyDescent="0.25">
      <c r="A1263" s="144"/>
      <c r="B1263" s="64" t="s">
        <v>770</v>
      </c>
      <c r="C1263" s="1">
        <f>7*32</f>
        <v>224</v>
      </c>
      <c r="D1263" s="62">
        <f t="shared" si="900"/>
        <v>0</v>
      </c>
      <c r="E1263" s="1">
        <v>0</v>
      </c>
      <c r="F1263" s="2">
        <f t="shared" si="901"/>
        <v>0</v>
      </c>
      <c r="G1263" s="1">
        <v>0</v>
      </c>
      <c r="H1263" s="2">
        <f t="shared" si="902"/>
        <v>0</v>
      </c>
      <c r="I1263" s="1">
        <v>0</v>
      </c>
      <c r="J1263" s="2">
        <f t="shared" si="903"/>
        <v>0</v>
      </c>
      <c r="K1263" s="1">
        <f t="shared" si="911"/>
        <v>0</v>
      </c>
      <c r="L1263" s="3">
        <f t="shared" si="904"/>
        <v>0</v>
      </c>
      <c r="M1263" s="9">
        <f t="shared" si="905"/>
        <v>0</v>
      </c>
      <c r="N1263" s="25" t="e">
        <f t="shared" si="906"/>
        <v>#NUM!</v>
      </c>
      <c r="O1263" s="26"/>
    </row>
    <row r="1264" spans="1:15" x14ac:dyDescent="0.25">
      <c r="A1264" s="144"/>
      <c r="B1264" s="64" t="s">
        <v>143</v>
      </c>
      <c r="C1264" s="1">
        <f>38*32</f>
        <v>1216</v>
      </c>
      <c r="D1264" s="62">
        <f t="shared" si="900"/>
        <v>0</v>
      </c>
      <c r="E1264" s="1">
        <v>0</v>
      </c>
      <c r="F1264" s="2">
        <f t="shared" si="901"/>
        <v>0</v>
      </c>
      <c r="G1264" s="1">
        <v>0</v>
      </c>
      <c r="H1264" s="2">
        <f t="shared" si="902"/>
        <v>0.24671052631578946</v>
      </c>
      <c r="I1264" s="1">
        <v>3</v>
      </c>
      <c r="J1264" s="2">
        <f t="shared" si="903"/>
        <v>7.4013157894736836E-2</v>
      </c>
      <c r="K1264" s="1">
        <f t="shared" si="911"/>
        <v>3</v>
      </c>
      <c r="L1264" s="3">
        <f t="shared" si="904"/>
        <v>0.24671052631578946</v>
      </c>
      <c r="M1264" s="9">
        <f t="shared" si="905"/>
        <v>2467.1052631578946</v>
      </c>
      <c r="N1264" s="25">
        <f t="shared" si="906"/>
        <v>4.3112977219053157</v>
      </c>
      <c r="O1264" s="106"/>
    </row>
    <row r="1265" spans="1:15" x14ac:dyDescent="0.25">
      <c r="A1265" s="144"/>
      <c r="B1265" s="64" t="s">
        <v>167</v>
      </c>
      <c r="C1265" s="1">
        <f>24*32</f>
        <v>768</v>
      </c>
      <c r="D1265" s="62">
        <f t="shared" si="900"/>
        <v>0</v>
      </c>
      <c r="E1265" s="1">
        <v>0</v>
      </c>
      <c r="F1265" s="2">
        <f t="shared" si="901"/>
        <v>0</v>
      </c>
      <c r="G1265" s="1">
        <v>0</v>
      </c>
      <c r="H1265" s="2">
        <f t="shared" si="902"/>
        <v>0.65104166666666674</v>
      </c>
      <c r="I1265" s="1">
        <v>5</v>
      </c>
      <c r="J1265" s="2">
        <f t="shared" si="903"/>
        <v>0.19531250000000003</v>
      </c>
      <c r="K1265" s="1">
        <f t="shared" si="911"/>
        <v>5</v>
      </c>
      <c r="L1265" s="3">
        <f t="shared" si="904"/>
        <v>0.65104166666666674</v>
      </c>
      <c r="M1265" s="9">
        <f t="shared" si="905"/>
        <v>6510.416666666667</v>
      </c>
      <c r="N1265" s="25">
        <f t="shared" si="906"/>
        <v>3.9831989762916411</v>
      </c>
      <c r="O1265" s="106"/>
    </row>
    <row r="1266" spans="1:15" x14ac:dyDescent="0.25">
      <c r="A1266" s="144"/>
      <c r="B1266" s="64" t="s">
        <v>773</v>
      </c>
      <c r="C1266" s="1">
        <f>14*32</f>
        <v>448</v>
      </c>
      <c r="D1266" s="62">
        <f t="shared" si="900"/>
        <v>0</v>
      </c>
      <c r="E1266" s="1">
        <v>0</v>
      </c>
      <c r="F1266" s="2">
        <f t="shared" si="901"/>
        <v>0</v>
      </c>
      <c r="G1266" s="1">
        <v>0</v>
      </c>
      <c r="H1266" s="2">
        <f t="shared" si="902"/>
        <v>0.4464285714285714</v>
      </c>
      <c r="I1266" s="1">
        <v>2</v>
      </c>
      <c r="J1266" s="2">
        <f t="shared" si="903"/>
        <v>0.13392857142857142</v>
      </c>
      <c r="K1266" s="1">
        <f t="shared" si="911"/>
        <v>2</v>
      </c>
      <c r="L1266" s="3">
        <f t="shared" si="904"/>
        <v>0.4464285714285714</v>
      </c>
      <c r="M1266" s="9">
        <f t="shared" si="905"/>
        <v>4464.2857142857138</v>
      </c>
      <c r="N1266" s="25">
        <f t="shared" si="906"/>
        <v>4.1147770556013414</v>
      </c>
      <c r="O1266" s="106"/>
    </row>
    <row r="1267" spans="1:15" ht="15.75" thickBot="1" x14ac:dyDescent="0.3">
      <c r="A1267" s="145"/>
      <c r="B1267" s="65" t="s">
        <v>18</v>
      </c>
      <c r="C1267" s="10">
        <f>SUM(C1261:C1266)</f>
        <v>3072</v>
      </c>
      <c r="D1267" s="11">
        <f t="shared" si="900"/>
        <v>0</v>
      </c>
      <c r="E1267" s="10">
        <f>SUM(E1261:E1266)</f>
        <v>0</v>
      </c>
      <c r="F1267" s="11">
        <f t="shared" si="901"/>
        <v>0</v>
      </c>
      <c r="G1267" s="10">
        <f>SUM(G1261:G1266)</f>
        <v>0</v>
      </c>
      <c r="H1267" s="73">
        <f t="shared" si="902"/>
        <v>0.390625</v>
      </c>
      <c r="I1267" s="10">
        <f>SUM(I1261:I1266)</f>
        <v>12</v>
      </c>
      <c r="J1267" s="11">
        <f t="shared" si="903"/>
        <v>0.1171875</v>
      </c>
      <c r="K1267" s="10">
        <f>SUM(K1261:K1266)</f>
        <v>12</v>
      </c>
      <c r="L1267" s="12">
        <f t="shared" si="904"/>
        <v>0.390625</v>
      </c>
      <c r="M1267" s="15">
        <f t="shared" si="905"/>
        <v>3906.25</v>
      </c>
      <c r="N1267" s="13">
        <f t="shared" si="906"/>
        <v>4.1600674686174592</v>
      </c>
      <c r="O1267" s="14"/>
    </row>
    <row r="1268" spans="1:15" x14ac:dyDescent="0.25">
      <c r="A1268" s="147" t="s">
        <v>761</v>
      </c>
      <c r="B1268" s="64" t="s">
        <v>775</v>
      </c>
      <c r="C1268" s="1">
        <f>5*32</f>
        <v>160</v>
      </c>
      <c r="D1268" s="62">
        <f t="shared" si="900"/>
        <v>0</v>
      </c>
      <c r="E1268" s="1">
        <v>0</v>
      </c>
      <c r="F1268" s="2">
        <f t="shared" si="901"/>
        <v>0</v>
      </c>
      <c r="G1268" s="1">
        <v>0</v>
      </c>
      <c r="H1268" s="2">
        <f t="shared" si="902"/>
        <v>0.625</v>
      </c>
      <c r="I1268" s="1">
        <v>1</v>
      </c>
      <c r="J1268" s="2">
        <f t="shared" si="903"/>
        <v>0.1875</v>
      </c>
      <c r="K1268" s="1">
        <f>+E1268+G1268+I1268</f>
        <v>1</v>
      </c>
      <c r="L1268" s="3">
        <f t="shared" si="904"/>
        <v>0.625</v>
      </c>
      <c r="M1268" s="9">
        <f t="shared" si="905"/>
        <v>6250</v>
      </c>
      <c r="N1268" s="25">
        <f t="shared" si="906"/>
        <v>3.9977054744123737</v>
      </c>
      <c r="O1268" s="106"/>
    </row>
    <row r="1269" spans="1:15" x14ac:dyDescent="0.25">
      <c r="A1269" s="144"/>
      <c r="B1269" s="64" t="s">
        <v>776</v>
      </c>
      <c r="C1269" s="1">
        <f>1*32</f>
        <v>32</v>
      </c>
      <c r="D1269" s="62">
        <f t="shared" si="900"/>
        <v>0</v>
      </c>
      <c r="E1269" s="1">
        <v>0</v>
      </c>
      <c r="F1269" s="2">
        <f t="shared" si="901"/>
        <v>0</v>
      </c>
      <c r="G1269" s="1">
        <v>0</v>
      </c>
      <c r="H1269" s="2">
        <f t="shared" si="902"/>
        <v>0</v>
      </c>
      <c r="I1269" s="1">
        <v>0</v>
      </c>
      <c r="J1269" s="2">
        <f t="shared" si="903"/>
        <v>0</v>
      </c>
      <c r="K1269" s="1">
        <f>+E1269+G1269+I1269</f>
        <v>0</v>
      </c>
      <c r="L1269" s="3">
        <f t="shared" si="904"/>
        <v>0</v>
      </c>
      <c r="M1269" s="9">
        <f t="shared" si="905"/>
        <v>0</v>
      </c>
      <c r="N1269" s="25" t="e">
        <f t="shared" si="906"/>
        <v>#NUM!</v>
      </c>
      <c r="O1269" s="26"/>
    </row>
    <row r="1270" spans="1:15" x14ac:dyDescent="0.25">
      <c r="A1270" s="144"/>
      <c r="B1270" s="64" t="s">
        <v>154</v>
      </c>
      <c r="C1270" s="1">
        <f>17*32</f>
        <v>544</v>
      </c>
      <c r="D1270" s="62">
        <f t="shared" si="900"/>
        <v>0</v>
      </c>
      <c r="E1270" s="1">
        <v>0</v>
      </c>
      <c r="F1270" s="2">
        <f t="shared" si="901"/>
        <v>0</v>
      </c>
      <c r="G1270" s="1">
        <v>0</v>
      </c>
      <c r="H1270" s="2">
        <f t="shared" si="902"/>
        <v>0.18382352941176469</v>
      </c>
      <c r="I1270" s="1">
        <v>1</v>
      </c>
      <c r="J1270" s="2">
        <f t="shared" si="903"/>
        <v>5.5147058823529403E-2</v>
      </c>
      <c r="K1270" s="1">
        <f>+E1270+G1270+I1270</f>
        <v>1</v>
      </c>
      <c r="L1270" s="3">
        <f t="shared" si="904"/>
        <v>0.18382352941176469</v>
      </c>
      <c r="M1270" s="9">
        <f t="shared" si="905"/>
        <v>1838.2352941176468</v>
      </c>
      <c r="N1270" s="25">
        <f t="shared" si="906"/>
        <v>4.4046644093742788</v>
      </c>
      <c r="O1270" s="106"/>
    </row>
    <row r="1271" spans="1:15" x14ac:dyDescent="0.25">
      <c r="A1271" s="144"/>
      <c r="B1271" s="64" t="s">
        <v>167</v>
      </c>
      <c r="C1271" s="1">
        <f>18*32</f>
        <v>576</v>
      </c>
      <c r="D1271" s="62">
        <f t="shared" si="900"/>
        <v>0</v>
      </c>
      <c r="E1271" s="1">
        <v>0</v>
      </c>
      <c r="F1271" s="2">
        <f t="shared" si="901"/>
        <v>0</v>
      </c>
      <c r="G1271" s="1">
        <v>0</v>
      </c>
      <c r="H1271" s="2">
        <f t="shared" si="902"/>
        <v>0.69444444444444442</v>
      </c>
      <c r="I1271" s="1">
        <v>4</v>
      </c>
      <c r="J1271" s="2">
        <f t="shared" si="903"/>
        <v>0.20833333333333331</v>
      </c>
      <c r="K1271" s="1">
        <f>+E1271+G1271+I1271</f>
        <v>4</v>
      </c>
      <c r="L1271" s="3">
        <f t="shared" si="904"/>
        <v>0.69444444444444442</v>
      </c>
      <c r="M1271" s="9">
        <f t="shared" si="905"/>
        <v>6944.4444444444443</v>
      </c>
      <c r="N1271" s="25">
        <f t="shared" si="906"/>
        <v>3.9601243375600035</v>
      </c>
      <c r="O1271" s="106"/>
    </row>
    <row r="1272" spans="1:15" x14ac:dyDescent="0.25">
      <c r="A1272" s="144"/>
      <c r="B1272" s="64" t="s">
        <v>777</v>
      </c>
      <c r="C1272" s="1">
        <f>19*32</f>
        <v>608</v>
      </c>
      <c r="D1272" s="62">
        <f t="shared" si="900"/>
        <v>0</v>
      </c>
      <c r="E1272" s="1">
        <v>0</v>
      </c>
      <c r="F1272" s="2">
        <f t="shared" si="901"/>
        <v>0</v>
      </c>
      <c r="G1272" s="1">
        <v>0</v>
      </c>
      <c r="H1272" s="2">
        <f t="shared" si="902"/>
        <v>0.1644736842105263</v>
      </c>
      <c r="I1272" s="1">
        <v>1</v>
      </c>
      <c r="J1272" s="2">
        <f t="shared" si="903"/>
        <v>4.9342105263157889E-2</v>
      </c>
      <c r="K1272" s="1">
        <f>+E1272+G1272+I1272</f>
        <v>1</v>
      </c>
      <c r="L1272" s="3">
        <f t="shared" si="904"/>
        <v>0.1644736842105263</v>
      </c>
      <c r="M1272" s="9">
        <f t="shared" si="905"/>
        <v>1644.7368421052629</v>
      </c>
      <c r="N1272" s="25">
        <f t="shared" si="906"/>
        <v>4.4393067172935847</v>
      </c>
      <c r="O1272" s="106"/>
    </row>
    <row r="1273" spans="1:15" ht="15.75" thickBot="1" x14ac:dyDescent="0.3">
      <c r="A1273" s="145"/>
      <c r="B1273" s="65" t="s">
        <v>18</v>
      </c>
      <c r="C1273" s="10">
        <f>SUM(C1268:C1272)</f>
        <v>1920</v>
      </c>
      <c r="D1273" s="11">
        <f t="shared" si="900"/>
        <v>0</v>
      </c>
      <c r="E1273" s="10">
        <f>SUM(E1268:E1272)</f>
        <v>0</v>
      </c>
      <c r="F1273" s="11">
        <f t="shared" si="901"/>
        <v>0</v>
      </c>
      <c r="G1273" s="10">
        <f>SUM(G1268:G1272)</f>
        <v>0</v>
      </c>
      <c r="H1273" s="73">
        <f t="shared" si="902"/>
        <v>0.36458333333333331</v>
      </c>
      <c r="I1273" s="10">
        <f>SUM(I1268:I1272)</f>
        <v>7</v>
      </c>
      <c r="J1273" s="11">
        <f t="shared" si="903"/>
        <v>0.10937499999999999</v>
      </c>
      <c r="K1273" s="10">
        <f>SUM(K1268:K1272)</f>
        <v>7</v>
      </c>
      <c r="L1273" s="12">
        <f t="shared" si="904"/>
        <v>0.36458333333333331</v>
      </c>
      <c r="M1273" s="15">
        <f t="shared" si="905"/>
        <v>3645.833333333333</v>
      </c>
      <c r="N1273" s="13">
        <f t="shared" si="906"/>
        <v>4.1832215546893963</v>
      </c>
      <c r="O1273" s="14"/>
    </row>
    <row r="1274" spans="1:15" x14ac:dyDescent="0.25">
      <c r="A1274" s="147" t="s">
        <v>762</v>
      </c>
      <c r="B1274" s="64" t="s">
        <v>778</v>
      </c>
      <c r="C1274" s="1">
        <v>32</v>
      </c>
      <c r="D1274" s="62">
        <f t="shared" si="900"/>
        <v>0</v>
      </c>
      <c r="E1274" s="1">
        <v>0</v>
      </c>
      <c r="F1274" s="2">
        <f t="shared" si="901"/>
        <v>0</v>
      </c>
      <c r="G1274" s="1">
        <v>0</v>
      </c>
      <c r="H1274" s="2">
        <f t="shared" si="902"/>
        <v>0</v>
      </c>
      <c r="I1274" s="1">
        <v>0</v>
      </c>
      <c r="J1274" s="2">
        <f t="shared" si="903"/>
        <v>0</v>
      </c>
      <c r="K1274" s="1">
        <f t="shared" ref="K1274:K1279" si="912">+E1274+G1274+I1274</f>
        <v>0</v>
      </c>
      <c r="L1274" s="3">
        <f t="shared" si="904"/>
        <v>0</v>
      </c>
      <c r="M1274" s="9">
        <f t="shared" si="905"/>
        <v>0</v>
      </c>
      <c r="N1274" s="25" t="e">
        <f t="shared" si="906"/>
        <v>#NUM!</v>
      </c>
      <c r="O1274" s="106"/>
    </row>
    <row r="1275" spans="1:15" x14ac:dyDescent="0.25">
      <c r="A1275" s="144"/>
      <c r="B1275" s="64" t="s">
        <v>776</v>
      </c>
      <c r="C1275" s="1">
        <f>3*32</f>
        <v>96</v>
      </c>
      <c r="D1275" s="62">
        <f t="shared" si="900"/>
        <v>0</v>
      </c>
      <c r="E1275" s="1">
        <v>0</v>
      </c>
      <c r="F1275" s="2">
        <f t="shared" si="901"/>
        <v>0</v>
      </c>
      <c r="G1275" s="1">
        <v>0</v>
      </c>
      <c r="H1275" s="2">
        <f t="shared" si="902"/>
        <v>1.0416666666666665</v>
      </c>
      <c r="I1275" s="1">
        <v>1</v>
      </c>
      <c r="J1275" s="2">
        <f t="shared" si="903"/>
        <v>0.31249999999999994</v>
      </c>
      <c r="K1275" s="1">
        <f t="shared" si="912"/>
        <v>1</v>
      </c>
      <c r="L1275" s="3">
        <f t="shared" si="904"/>
        <v>1.0416666666666665</v>
      </c>
      <c r="M1275" s="9">
        <f t="shared" si="905"/>
        <v>10416.666666666666</v>
      </c>
      <c r="N1275" s="25">
        <f t="shared" si="906"/>
        <v>3.8109913382574203</v>
      </c>
      <c r="O1275" s="26"/>
    </row>
    <row r="1276" spans="1:15" x14ac:dyDescent="0.25">
      <c r="A1276" s="144"/>
      <c r="B1276" s="64" t="s">
        <v>154</v>
      </c>
      <c r="C1276" s="1">
        <f>7*32</f>
        <v>224</v>
      </c>
      <c r="D1276" s="62">
        <f t="shared" si="900"/>
        <v>0</v>
      </c>
      <c r="E1276" s="1">
        <v>0</v>
      </c>
      <c r="F1276" s="2">
        <f t="shared" si="901"/>
        <v>0</v>
      </c>
      <c r="G1276" s="1">
        <v>0</v>
      </c>
      <c r="H1276" s="2">
        <f t="shared" si="902"/>
        <v>0.89285714285714279</v>
      </c>
      <c r="I1276" s="1">
        <v>2</v>
      </c>
      <c r="J1276" s="2">
        <f t="shared" si="903"/>
        <v>0.26785714285714285</v>
      </c>
      <c r="K1276" s="1">
        <f t="shared" si="912"/>
        <v>2</v>
      </c>
      <c r="L1276" s="3">
        <f t="shared" si="904"/>
        <v>0.89285714285714279</v>
      </c>
      <c r="M1276" s="9">
        <f t="shared" si="905"/>
        <v>8928.5714285714275</v>
      </c>
      <c r="N1276" s="25">
        <f t="shared" si="906"/>
        <v>3.8685670592678738</v>
      </c>
      <c r="O1276" s="106"/>
    </row>
    <row r="1277" spans="1:15" x14ac:dyDescent="0.25">
      <c r="A1277" s="144"/>
      <c r="B1277" s="64" t="s">
        <v>779</v>
      </c>
      <c r="C1277" s="1">
        <f>18*32</f>
        <v>576</v>
      </c>
      <c r="D1277" s="62">
        <f t="shared" si="900"/>
        <v>0</v>
      </c>
      <c r="E1277" s="1">
        <v>0</v>
      </c>
      <c r="F1277" s="2">
        <f t="shared" si="901"/>
        <v>0</v>
      </c>
      <c r="G1277" s="1">
        <v>0</v>
      </c>
      <c r="H1277" s="2">
        <f t="shared" si="902"/>
        <v>0.52083333333333326</v>
      </c>
      <c r="I1277" s="1">
        <v>3</v>
      </c>
      <c r="J1277" s="2">
        <f t="shared" si="903"/>
        <v>0.15624999999999997</v>
      </c>
      <c r="K1277" s="1">
        <f t="shared" si="912"/>
        <v>3</v>
      </c>
      <c r="L1277" s="3">
        <f t="shared" si="904"/>
        <v>0.52083333333333326</v>
      </c>
      <c r="M1277" s="9">
        <f t="shared" si="905"/>
        <v>5208.333333333333</v>
      </c>
      <c r="N1277" s="25">
        <f t="shared" si="906"/>
        <v>4.0616819349340219</v>
      </c>
      <c r="O1277" s="106"/>
    </row>
    <row r="1278" spans="1:15" x14ac:dyDescent="0.25">
      <c r="A1278" s="144"/>
      <c r="B1278" s="64" t="s">
        <v>539</v>
      </c>
      <c r="C1278" s="1">
        <f>4*32</f>
        <v>128</v>
      </c>
      <c r="D1278" s="62">
        <f t="shared" si="900"/>
        <v>0</v>
      </c>
      <c r="E1278" s="1">
        <v>0</v>
      </c>
      <c r="F1278" s="2">
        <f t="shared" si="901"/>
        <v>0</v>
      </c>
      <c r="G1278" s="1">
        <v>0</v>
      </c>
      <c r="H1278" s="2">
        <f t="shared" si="902"/>
        <v>0</v>
      </c>
      <c r="I1278" s="1">
        <v>0</v>
      </c>
      <c r="J1278" s="2">
        <f t="shared" si="903"/>
        <v>0</v>
      </c>
      <c r="K1278" s="1">
        <f t="shared" si="912"/>
        <v>0</v>
      </c>
      <c r="L1278" s="3">
        <f t="shared" si="904"/>
        <v>0</v>
      </c>
      <c r="M1278" s="9">
        <f t="shared" si="905"/>
        <v>0</v>
      </c>
      <c r="N1278" s="25" t="e">
        <f t="shared" si="906"/>
        <v>#NUM!</v>
      </c>
      <c r="O1278" s="106"/>
    </row>
    <row r="1279" spans="1:15" x14ac:dyDescent="0.25">
      <c r="A1279" s="144"/>
      <c r="B1279" s="64" t="s">
        <v>780</v>
      </c>
      <c r="C1279" s="1">
        <f>24*32</f>
        <v>768</v>
      </c>
      <c r="D1279" s="62">
        <f t="shared" si="900"/>
        <v>0</v>
      </c>
      <c r="E1279" s="1">
        <v>0</v>
      </c>
      <c r="F1279" s="2">
        <f t="shared" si="901"/>
        <v>0</v>
      </c>
      <c r="G1279" s="1">
        <v>0</v>
      </c>
      <c r="H1279" s="2">
        <f t="shared" si="902"/>
        <v>0.78125</v>
      </c>
      <c r="I1279" s="1">
        <v>6</v>
      </c>
      <c r="J1279" s="2">
        <f t="shared" si="903"/>
        <v>0.234375</v>
      </c>
      <c r="K1279" s="1">
        <f t="shared" si="912"/>
        <v>6</v>
      </c>
      <c r="L1279" s="3">
        <f t="shared" si="904"/>
        <v>0.78125</v>
      </c>
      <c r="M1279" s="9">
        <f t="shared" si="905"/>
        <v>7812.5</v>
      </c>
      <c r="N1279" s="25">
        <f t="shared" si="906"/>
        <v>3.9175590162365048</v>
      </c>
      <c r="O1279" s="106"/>
    </row>
    <row r="1280" spans="1:15" ht="15.75" thickBot="1" x14ac:dyDescent="0.3">
      <c r="A1280" s="145"/>
      <c r="B1280" s="65" t="s">
        <v>18</v>
      </c>
      <c r="C1280" s="10">
        <f>SUM(C1274:C1279)</f>
        <v>1824</v>
      </c>
      <c r="D1280" s="11">
        <f t="shared" si="900"/>
        <v>0</v>
      </c>
      <c r="E1280" s="10">
        <f>SUM(E1274:E1279)</f>
        <v>0</v>
      </c>
      <c r="F1280" s="11">
        <f t="shared" si="901"/>
        <v>0</v>
      </c>
      <c r="G1280" s="10">
        <f>SUM(G1274:G1279)</f>
        <v>0</v>
      </c>
      <c r="H1280" s="73">
        <f t="shared" si="902"/>
        <v>0.6578947368421052</v>
      </c>
      <c r="I1280" s="10">
        <f>SUM(I1274:I1279)</f>
        <v>12</v>
      </c>
      <c r="J1280" s="11">
        <f t="shared" si="903"/>
        <v>0.19736842105263155</v>
      </c>
      <c r="K1280" s="10">
        <f>SUM(K1274:K1279)</f>
        <v>12</v>
      </c>
      <c r="L1280" s="12">
        <f t="shared" si="904"/>
        <v>0.6578947368421052</v>
      </c>
      <c r="M1280" s="15">
        <f t="shared" si="905"/>
        <v>6578.9473684210516</v>
      </c>
      <c r="N1280" s="13">
        <f t="shared" si="906"/>
        <v>3.9794668853016666</v>
      </c>
      <c r="O1280" s="14"/>
    </row>
    <row r="1281" spans="1:15" x14ac:dyDescent="0.25">
      <c r="A1281" s="147" t="s">
        <v>781</v>
      </c>
      <c r="B1281" s="64" t="s">
        <v>778</v>
      </c>
      <c r="C1281" s="1">
        <f>12*32</f>
        <v>384</v>
      </c>
      <c r="D1281" s="62">
        <f t="shared" si="900"/>
        <v>0</v>
      </c>
      <c r="E1281" s="1">
        <v>0</v>
      </c>
      <c r="F1281" s="2">
        <f t="shared" si="901"/>
        <v>0</v>
      </c>
      <c r="G1281" s="1">
        <v>0</v>
      </c>
      <c r="H1281" s="2">
        <f t="shared" si="902"/>
        <v>0.78125</v>
      </c>
      <c r="I1281" s="1">
        <v>3</v>
      </c>
      <c r="J1281" s="2">
        <f t="shared" si="903"/>
        <v>0.234375</v>
      </c>
      <c r="K1281" s="1">
        <f>+E1281+G1281+I1281</f>
        <v>3</v>
      </c>
      <c r="L1281" s="3">
        <f t="shared" si="904"/>
        <v>0.78125</v>
      </c>
      <c r="M1281" s="9">
        <f t="shared" si="905"/>
        <v>7812.5</v>
      </c>
      <c r="N1281" s="25">
        <f t="shared" si="906"/>
        <v>3.9175590162365048</v>
      </c>
      <c r="O1281" s="106"/>
    </row>
    <row r="1282" spans="1:15" x14ac:dyDescent="0.25">
      <c r="A1282" s="144"/>
      <c r="B1282" s="64" t="s">
        <v>137</v>
      </c>
      <c r="C1282" s="1">
        <f>9*32</f>
        <v>288</v>
      </c>
      <c r="D1282" s="62">
        <f t="shared" si="900"/>
        <v>0</v>
      </c>
      <c r="E1282" s="1">
        <v>0</v>
      </c>
      <c r="F1282" s="2">
        <f t="shared" si="901"/>
        <v>0</v>
      </c>
      <c r="G1282" s="1">
        <v>0</v>
      </c>
      <c r="H1282" s="2">
        <f t="shared" si="902"/>
        <v>1.0416666666666665</v>
      </c>
      <c r="I1282" s="1">
        <v>3</v>
      </c>
      <c r="J1282" s="2">
        <f t="shared" si="903"/>
        <v>0.31249999999999994</v>
      </c>
      <c r="K1282" s="1">
        <f>+E1282+G1282+I1282</f>
        <v>3</v>
      </c>
      <c r="L1282" s="3">
        <f t="shared" si="904"/>
        <v>1.0416666666666665</v>
      </c>
      <c r="M1282" s="9">
        <f t="shared" si="905"/>
        <v>10416.666666666666</v>
      </c>
      <c r="N1282" s="25">
        <f t="shared" si="906"/>
        <v>3.8109913382574203</v>
      </c>
      <c r="O1282" s="106"/>
    </row>
    <row r="1283" spans="1:15" x14ac:dyDescent="0.25">
      <c r="A1283" s="144"/>
      <c r="B1283" s="64" t="s">
        <v>779</v>
      </c>
      <c r="C1283" s="1">
        <f>23*32</f>
        <v>736</v>
      </c>
      <c r="D1283" s="62">
        <f t="shared" ref="D1283:D1302" si="913">E1283/C1283*100</f>
        <v>0</v>
      </c>
      <c r="E1283" s="1">
        <v>0</v>
      </c>
      <c r="F1283" s="2">
        <f t="shared" ref="F1283:F1302" si="914">+G1283/C1283*100</f>
        <v>0</v>
      </c>
      <c r="G1283" s="1">
        <v>0</v>
      </c>
      <c r="H1283" s="2">
        <f t="shared" ref="H1283:H1302" si="915">+I1283/C1283*100</f>
        <v>0.40760869565217389</v>
      </c>
      <c r="I1283" s="1">
        <v>3</v>
      </c>
      <c r="J1283" s="2">
        <f t="shared" ref="J1283:J1302" si="916">(1*D1283)+(0.65*F1283)+(0.3*H1283)</f>
        <v>0.12228260869565216</v>
      </c>
      <c r="K1283" s="1">
        <f>+E1283+G1283+I1283</f>
        <v>3</v>
      </c>
      <c r="L1283" s="3">
        <f t="shared" ref="L1283:L1302" si="917">K1283/C1283*100</f>
        <v>0.40760869565217389</v>
      </c>
      <c r="M1283" s="9">
        <f t="shared" ref="M1283:M1302" si="918">L1283*10000</f>
        <v>4076.086956521739</v>
      </c>
      <c r="N1283" s="25">
        <f t="shared" ref="N1283:N1302" si="919">(NORMSINV(1-M1283/1000000))+1.5</f>
        <v>4.1457014132111123</v>
      </c>
      <c r="O1283" s="106"/>
    </row>
    <row r="1284" spans="1:15" x14ac:dyDescent="0.25">
      <c r="A1284" s="144"/>
      <c r="B1284" s="64" t="s">
        <v>539</v>
      </c>
      <c r="C1284" s="1">
        <f>19*32</f>
        <v>608</v>
      </c>
      <c r="D1284" s="62">
        <f t="shared" si="913"/>
        <v>0</v>
      </c>
      <c r="E1284" s="1">
        <v>0</v>
      </c>
      <c r="F1284" s="2">
        <f t="shared" si="914"/>
        <v>0</v>
      </c>
      <c r="G1284" s="1">
        <v>0</v>
      </c>
      <c r="H1284" s="2">
        <f t="shared" si="915"/>
        <v>0.82236842105263153</v>
      </c>
      <c r="I1284" s="1">
        <v>5</v>
      </c>
      <c r="J1284" s="2">
        <f t="shared" si="916"/>
        <v>0.24671052631578944</v>
      </c>
      <c r="K1284" s="1">
        <f>+E1284+G1284+I1284</f>
        <v>5</v>
      </c>
      <c r="L1284" s="3">
        <f t="shared" si="917"/>
        <v>0.82236842105263153</v>
      </c>
      <c r="M1284" s="9">
        <f t="shared" si="918"/>
        <v>8223.6842105263149</v>
      </c>
      <c r="N1284" s="25">
        <f t="shared" si="919"/>
        <v>3.8988340133814372</v>
      </c>
      <c r="O1284" s="106"/>
    </row>
    <row r="1285" spans="1:15" x14ac:dyDescent="0.25">
      <c r="A1285" s="144"/>
      <c r="B1285" s="64" t="s">
        <v>782</v>
      </c>
      <c r="C1285" s="1">
        <f>12*32</f>
        <v>384</v>
      </c>
      <c r="D1285" s="62">
        <f t="shared" si="913"/>
        <v>0</v>
      </c>
      <c r="E1285" s="1">
        <v>0</v>
      </c>
      <c r="F1285" s="2">
        <f t="shared" si="914"/>
        <v>0</v>
      </c>
      <c r="G1285" s="1">
        <v>0</v>
      </c>
      <c r="H1285" s="2">
        <f t="shared" si="915"/>
        <v>0.52083333333333326</v>
      </c>
      <c r="I1285" s="1">
        <v>2</v>
      </c>
      <c r="J1285" s="2">
        <f t="shared" si="916"/>
        <v>0.15624999999999997</v>
      </c>
      <c r="K1285" s="1">
        <f>+E1285+G1285+I1285</f>
        <v>2</v>
      </c>
      <c r="L1285" s="3">
        <f t="shared" si="917"/>
        <v>0.52083333333333326</v>
      </c>
      <c r="M1285" s="9">
        <f t="shared" si="918"/>
        <v>5208.333333333333</v>
      </c>
      <c r="N1285" s="25">
        <f t="shared" si="919"/>
        <v>4.0616819349340219</v>
      </c>
      <c r="O1285" s="106"/>
    </row>
    <row r="1286" spans="1:15" ht="15.75" thickBot="1" x14ac:dyDescent="0.3">
      <c r="A1286" s="145"/>
      <c r="B1286" s="65" t="s">
        <v>18</v>
      </c>
      <c r="C1286" s="10">
        <f>SUM(C1281:C1285)</f>
        <v>2400</v>
      </c>
      <c r="D1286" s="11">
        <f t="shared" si="913"/>
        <v>0</v>
      </c>
      <c r="E1286" s="10">
        <f>SUM(E1281:E1285)</f>
        <v>0</v>
      </c>
      <c r="F1286" s="11">
        <f t="shared" si="914"/>
        <v>0</v>
      </c>
      <c r="G1286" s="10">
        <f>SUM(G1281:G1285)</f>
        <v>0</v>
      </c>
      <c r="H1286" s="73">
        <f t="shared" si="915"/>
        <v>0.66666666666666674</v>
      </c>
      <c r="I1286" s="10">
        <f>SUM(I1281:I1285)</f>
        <v>16</v>
      </c>
      <c r="J1286" s="11">
        <f t="shared" si="916"/>
        <v>0.2</v>
      </c>
      <c r="K1286" s="10">
        <f>SUM(K1281:K1285)</f>
        <v>16</v>
      </c>
      <c r="L1286" s="12">
        <f t="shared" si="917"/>
        <v>0.66666666666666674</v>
      </c>
      <c r="M1286" s="15">
        <f t="shared" si="918"/>
        <v>6666.666666666667</v>
      </c>
      <c r="N1286" s="13">
        <f t="shared" si="919"/>
        <v>3.9747396492194813</v>
      </c>
      <c r="O1286" s="14"/>
    </row>
    <row r="1287" spans="1:15" x14ac:dyDescent="0.25">
      <c r="A1287" s="147" t="s">
        <v>783</v>
      </c>
      <c r="B1287" s="64" t="s">
        <v>778</v>
      </c>
      <c r="C1287" s="1">
        <f>5*32</f>
        <v>160</v>
      </c>
      <c r="D1287" s="62">
        <f t="shared" si="913"/>
        <v>0</v>
      </c>
      <c r="E1287" s="1">
        <v>0</v>
      </c>
      <c r="F1287" s="2">
        <f t="shared" si="914"/>
        <v>0</v>
      </c>
      <c r="G1287" s="1">
        <v>0</v>
      </c>
      <c r="H1287" s="2">
        <f t="shared" si="915"/>
        <v>1.25</v>
      </c>
      <c r="I1287" s="1">
        <v>2</v>
      </c>
      <c r="J1287" s="2">
        <f t="shared" si="916"/>
        <v>0.375</v>
      </c>
      <c r="K1287" s="1">
        <f t="shared" ref="K1287:K1292" si="920">+E1287+G1287+I1287</f>
        <v>2</v>
      </c>
      <c r="L1287" s="3">
        <f t="shared" si="917"/>
        <v>1.25</v>
      </c>
      <c r="M1287" s="9">
        <f t="shared" si="918"/>
        <v>12500</v>
      </c>
      <c r="N1287" s="25">
        <f t="shared" si="919"/>
        <v>3.7414027276049464</v>
      </c>
      <c r="O1287" s="106"/>
    </row>
    <row r="1288" spans="1:15" x14ac:dyDescent="0.25">
      <c r="A1288" s="144"/>
      <c r="B1288" s="64" t="s">
        <v>784</v>
      </c>
      <c r="C1288" s="1">
        <f>8*32</f>
        <v>256</v>
      </c>
      <c r="D1288" s="62">
        <f t="shared" si="913"/>
        <v>0</v>
      </c>
      <c r="E1288" s="1">
        <v>0</v>
      </c>
      <c r="F1288" s="2">
        <f t="shared" si="914"/>
        <v>0</v>
      </c>
      <c r="G1288" s="1">
        <v>0</v>
      </c>
      <c r="H1288" s="2">
        <f t="shared" si="915"/>
        <v>0.78125</v>
      </c>
      <c r="I1288" s="1">
        <v>2</v>
      </c>
      <c r="J1288" s="2">
        <f t="shared" si="916"/>
        <v>0.234375</v>
      </c>
      <c r="K1288" s="1">
        <f t="shared" si="920"/>
        <v>2</v>
      </c>
      <c r="L1288" s="3">
        <f t="shared" si="917"/>
        <v>0.78125</v>
      </c>
      <c r="M1288" s="9">
        <f t="shared" si="918"/>
        <v>7812.5</v>
      </c>
      <c r="N1288" s="25">
        <f t="shared" si="919"/>
        <v>3.9175590162365048</v>
      </c>
      <c r="O1288" s="26"/>
    </row>
    <row r="1289" spans="1:15" x14ac:dyDescent="0.25">
      <c r="A1289" s="144"/>
      <c r="B1289" s="64" t="s">
        <v>137</v>
      </c>
      <c r="C1289" s="1">
        <f>13*32</f>
        <v>416</v>
      </c>
      <c r="D1289" s="62">
        <f t="shared" si="913"/>
        <v>0</v>
      </c>
      <c r="E1289" s="1">
        <v>0</v>
      </c>
      <c r="F1289" s="2">
        <f t="shared" si="914"/>
        <v>0</v>
      </c>
      <c r="G1289" s="1">
        <v>0</v>
      </c>
      <c r="H1289" s="2">
        <f t="shared" si="915"/>
        <v>0.48076923076923078</v>
      </c>
      <c r="I1289" s="1">
        <v>2</v>
      </c>
      <c r="J1289" s="2">
        <f t="shared" si="916"/>
        <v>0.14423076923076922</v>
      </c>
      <c r="K1289" s="1">
        <f t="shared" si="920"/>
        <v>2</v>
      </c>
      <c r="L1289" s="3">
        <f t="shared" si="917"/>
        <v>0.48076923076923078</v>
      </c>
      <c r="M1289" s="9">
        <f t="shared" si="918"/>
        <v>4807.6923076923076</v>
      </c>
      <c r="N1289" s="25">
        <f t="shared" si="919"/>
        <v>4.089362386704396</v>
      </c>
      <c r="O1289" s="106"/>
    </row>
    <row r="1290" spans="1:15" x14ac:dyDescent="0.25">
      <c r="A1290" s="144"/>
      <c r="B1290" s="64" t="s">
        <v>779</v>
      </c>
      <c r="C1290" s="1">
        <f>4*32</f>
        <v>128</v>
      </c>
      <c r="D1290" s="62">
        <f t="shared" si="913"/>
        <v>0</v>
      </c>
      <c r="E1290" s="1">
        <v>0</v>
      </c>
      <c r="F1290" s="2">
        <f t="shared" si="914"/>
        <v>0</v>
      </c>
      <c r="G1290" s="1">
        <v>0</v>
      </c>
      <c r="H1290" s="2">
        <f t="shared" si="915"/>
        <v>0</v>
      </c>
      <c r="I1290" s="1">
        <v>0</v>
      </c>
      <c r="J1290" s="2">
        <f t="shared" si="916"/>
        <v>0</v>
      </c>
      <c r="K1290" s="1">
        <f t="shared" si="920"/>
        <v>0</v>
      </c>
      <c r="L1290" s="3">
        <f t="shared" si="917"/>
        <v>0</v>
      </c>
      <c r="M1290" s="9">
        <f t="shared" si="918"/>
        <v>0</v>
      </c>
      <c r="N1290" s="25" t="e">
        <f t="shared" si="919"/>
        <v>#NUM!</v>
      </c>
      <c r="O1290" s="106"/>
    </row>
    <row r="1291" spans="1:15" x14ac:dyDescent="0.25">
      <c r="A1291" s="144"/>
      <c r="B1291" s="64" t="s">
        <v>785</v>
      </c>
      <c r="C1291" s="1">
        <f>22*32</f>
        <v>704</v>
      </c>
      <c r="D1291" s="62">
        <f t="shared" si="913"/>
        <v>0</v>
      </c>
      <c r="E1291" s="1">
        <v>0</v>
      </c>
      <c r="F1291" s="2">
        <f t="shared" si="914"/>
        <v>0</v>
      </c>
      <c r="G1291" s="1">
        <v>0</v>
      </c>
      <c r="H1291" s="2">
        <f t="shared" si="915"/>
        <v>0.42613636363636359</v>
      </c>
      <c r="I1291" s="1">
        <v>3</v>
      </c>
      <c r="J1291" s="2">
        <f t="shared" si="916"/>
        <v>0.12784090909090906</v>
      </c>
      <c r="K1291" s="1">
        <f t="shared" si="920"/>
        <v>3</v>
      </c>
      <c r="L1291" s="3">
        <f t="shared" si="917"/>
        <v>0.42613636363636359</v>
      </c>
      <c r="M1291" s="9">
        <f t="shared" si="918"/>
        <v>4261.363636363636</v>
      </c>
      <c r="N1291" s="25">
        <f t="shared" si="919"/>
        <v>4.1306279831561152</v>
      </c>
      <c r="O1291" s="106"/>
    </row>
    <row r="1292" spans="1:15" x14ac:dyDescent="0.25">
      <c r="A1292" s="144"/>
      <c r="B1292" s="64" t="s">
        <v>780</v>
      </c>
      <c r="C1292" s="1">
        <f>3*32</f>
        <v>96</v>
      </c>
      <c r="D1292" s="62">
        <f t="shared" si="913"/>
        <v>0</v>
      </c>
      <c r="E1292" s="1">
        <v>0</v>
      </c>
      <c r="F1292" s="2">
        <f t="shared" si="914"/>
        <v>0</v>
      </c>
      <c r="G1292" s="1">
        <v>0</v>
      </c>
      <c r="H1292" s="2">
        <f t="shared" si="915"/>
        <v>2.083333333333333</v>
      </c>
      <c r="I1292" s="1">
        <v>2</v>
      </c>
      <c r="J1292" s="2">
        <f t="shared" si="916"/>
        <v>0.62499999999999989</v>
      </c>
      <c r="K1292" s="1">
        <f t="shared" si="920"/>
        <v>2</v>
      </c>
      <c r="L1292" s="3">
        <f t="shared" si="917"/>
        <v>2.083333333333333</v>
      </c>
      <c r="M1292" s="9">
        <f t="shared" si="918"/>
        <v>20833.333333333332</v>
      </c>
      <c r="N1292" s="25">
        <f t="shared" si="919"/>
        <v>3.5368341317013874</v>
      </c>
      <c r="O1292" s="106"/>
    </row>
    <row r="1293" spans="1:15" ht="15.75" thickBot="1" x14ac:dyDescent="0.3">
      <c r="A1293" s="144"/>
      <c r="B1293" s="86" t="s">
        <v>18</v>
      </c>
      <c r="C1293" s="75">
        <f>SUM(C1287:C1292)</f>
        <v>1760</v>
      </c>
      <c r="D1293" s="76">
        <f t="shared" si="913"/>
        <v>0</v>
      </c>
      <c r="E1293" s="75">
        <f>SUM(E1287:E1292)</f>
        <v>0</v>
      </c>
      <c r="F1293" s="76">
        <f t="shared" si="914"/>
        <v>0</v>
      </c>
      <c r="G1293" s="75">
        <f>SUM(G1287:G1292)</f>
        <v>0</v>
      </c>
      <c r="H1293" s="77">
        <f t="shared" si="915"/>
        <v>0.625</v>
      </c>
      <c r="I1293" s="75">
        <f>SUM(I1287:I1292)</f>
        <v>11</v>
      </c>
      <c r="J1293" s="76">
        <f t="shared" si="916"/>
        <v>0.1875</v>
      </c>
      <c r="K1293" s="75">
        <f>SUM(K1287:K1292)</f>
        <v>11</v>
      </c>
      <c r="L1293" s="78">
        <f t="shared" si="917"/>
        <v>0.625</v>
      </c>
      <c r="M1293" s="79">
        <f t="shared" si="918"/>
        <v>6250</v>
      </c>
      <c r="N1293" s="80">
        <f t="shared" si="919"/>
        <v>3.9977054744123737</v>
      </c>
      <c r="O1293" s="81"/>
    </row>
    <row r="1294" spans="1:15" x14ac:dyDescent="0.25">
      <c r="A1294" s="147" t="s">
        <v>786</v>
      </c>
      <c r="B1294" s="63" t="s">
        <v>787</v>
      </c>
      <c r="C1294" s="56">
        <f>1*32</f>
        <v>32</v>
      </c>
      <c r="D1294" s="70">
        <f t="shared" si="913"/>
        <v>0</v>
      </c>
      <c r="E1294" s="56">
        <v>0</v>
      </c>
      <c r="F1294" s="57">
        <f t="shared" si="914"/>
        <v>0</v>
      </c>
      <c r="G1294" s="56">
        <v>0</v>
      </c>
      <c r="H1294" s="57">
        <f t="shared" si="915"/>
        <v>0</v>
      </c>
      <c r="I1294" s="56">
        <v>0</v>
      </c>
      <c r="J1294" s="57">
        <f t="shared" si="916"/>
        <v>0</v>
      </c>
      <c r="K1294" s="56">
        <f t="shared" ref="K1294:K1301" si="921">+E1294+G1294+I1294</f>
        <v>0</v>
      </c>
      <c r="L1294" s="58">
        <f t="shared" si="917"/>
        <v>0</v>
      </c>
      <c r="M1294" s="59">
        <f t="shared" si="918"/>
        <v>0</v>
      </c>
      <c r="N1294" s="68" t="e">
        <f t="shared" si="919"/>
        <v>#NUM!</v>
      </c>
      <c r="O1294" s="105"/>
    </row>
    <row r="1295" spans="1:15" x14ac:dyDescent="0.25">
      <c r="A1295" s="144"/>
      <c r="B1295" s="64" t="s">
        <v>788</v>
      </c>
      <c r="C1295" s="1">
        <f>5*32</f>
        <v>160</v>
      </c>
      <c r="D1295" s="62">
        <f t="shared" si="913"/>
        <v>0</v>
      </c>
      <c r="E1295" s="1">
        <v>0</v>
      </c>
      <c r="F1295" s="2">
        <f t="shared" si="914"/>
        <v>0</v>
      </c>
      <c r="G1295" s="1">
        <v>0</v>
      </c>
      <c r="H1295" s="2">
        <f t="shared" si="915"/>
        <v>0</v>
      </c>
      <c r="I1295" s="1">
        <v>0</v>
      </c>
      <c r="J1295" s="2">
        <f t="shared" si="916"/>
        <v>0</v>
      </c>
      <c r="K1295" s="1">
        <f t="shared" si="921"/>
        <v>0</v>
      </c>
      <c r="L1295" s="3">
        <f t="shared" si="917"/>
        <v>0</v>
      </c>
      <c r="M1295" s="9">
        <f t="shared" si="918"/>
        <v>0</v>
      </c>
      <c r="N1295" s="25" t="e">
        <f t="shared" si="919"/>
        <v>#NUM!</v>
      </c>
      <c r="O1295" s="106"/>
    </row>
    <row r="1296" spans="1:15" x14ac:dyDescent="0.25">
      <c r="A1296" s="144"/>
      <c r="B1296" s="64" t="s">
        <v>789</v>
      </c>
      <c r="C1296" s="1">
        <f>18*32</f>
        <v>576</v>
      </c>
      <c r="D1296" s="62">
        <f t="shared" si="913"/>
        <v>0</v>
      </c>
      <c r="E1296" s="1">
        <v>0</v>
      </c>
      <c r="F1296" s="2">
        <f t="shared" si="914"/>
        <v>0</v>
      </c>
      <c r="G1296" s="1">
        <v>0</v>
      </c>
      <c r="H1296" s="2">
        <f t="shared" si="915"/>
        <v>0.34722222222222221</v>
      </c>
      <c r="I1296" s="1">
        <v>2</v>
      </c>
      <c r="J1296" s="2">
        <f t="shared" si="916"/>
        <v>0.10416666666666666</v>
      </c>
      <c r="K1296" s="1">
        <f t="shared" si="921"/>
        <v>2</v>
      </c>
      <c r="L1296" s="3">
        <f t="shared" si="917"/>
        <v>0.34722222222222221</v>
      </c>
      <c r="M1296" s="9">
        <f t="shared" si="918"/>
        <v>3472.2222222222222</v>
      </c>
      <c r="N1296" s="25">
        <f t="shared" si="919"/>
        <v>4.1994967002249748</v>
      </c>
      <c r="O1296" s="106"/>
    </row>
    <row r="1297" spans="1:15" x14ac:dyDescent="0.25">
      <c r="A1297" s="144"/>
      <c r="B1297" s="64" t="s">
        <v>790</v>
      </c>
      <c r="C1297" s="1">
        <f>2*32</f>
        <v>64</v>
      </c>
      <c r="D1297" s="62">
        <f t="shared" si="913"/>
        <v>0</v>
      </c>
      <c r="E1297" s="1">
        <v>0</v>
      </c>
      <c r="F1297" s="2">
        <f t="shared" si="914"/>
        <v>0</v>
      </c>
      <c r="G1297" s="1">
        <v>0</v>
      </c>
      <c r="H1297" s="2">
        <f t="shared" si="915"/>
        <v>0</v>
      </c>
      <c r="I1297" s="1">
        <v>0</v>
      </c>
      <c r="J1297" s="2">
        <f t="shared" si="916"/>
        <v>0</v>
      </c>
      <c r="K1297" s="1">
        <f t="shared" si="921"/>
        <v>0</v>
      </c>
      <c r="L1297" s="3">
        <f t="shared" si="917"/>
        <v>0</v>
      </c>
      <c r="M1297" s="9">
        <f t="shared" si="918"/>
        <v>0</v>
      </c>
      <c r="N1297" s="25" t="e">
        <f t="shared" si="919"/>
        <v>#NUM!</v>
      </c>
      <c r="O1297" s="106"/>
    </row>
    <row r="1298" spans="1:15" x14ac:dyDescent="0.25">
      <c r="A1298" s="144"/>
      <c r="B1298" s="64" t="s">
        <v>791</v>
      </c>
      <c r="C1298" s="1">
        <f>25*32</f>
        <v>800</v>
      </c>
      <c r="D1298" s="62">
        <f t="shared" si="913"/>
        <v>0</v>
      </c>
      <c r="E1298" s="1">
        <v>0</v>
      </c>
      <c r="F1298" s="2">
        <f t="shared" si="914"/>
        <v>0</v>
      </c>
      <c r="G1298" s="1">
        <v>0</v>
      </c>
      <c r="H1298" s="2">
        <f t="shared" si="915"/>
        <v>0.375</v>
      </c>
      <c r="I1298" s="1">
        <v>3</v>
      </c>
      <c r="J1298" s="2">
        <f t="shared" si="916"/>
        <v>0.11249999999999999</v>
      </c>
      <c r="K1298" s="1">
        <f t="shared" si="921"/>
        <v>3</v>
      </c>
      <c r="L1298" s="3">
        <f t="shared" si="917"/>
        <v>0.375</v>
      </c>
      <c r="M1298" s="9">
        <f t="shared" si="918"/>
        <v>3750</v>
      </c>
      <c r="N1298" s="25">
        <f t="shared" si="919"/>
        <v>4.1737873154729108</v>
      </c>
      <c r="O1298" s="26"/>
    </row>
    <row r="1299" spans="1:15" x14ac:dyDescent="0.25">
      <c r="A1299" s="144"/>
      <c r="B1299" s="64" t="s">
        <v>792</v>
      </c>
      <c r="C1299" s="1">
        <f>19*32</f>
        <v>608</v>
      </c>
      <c r="D1299" s="62">
        <f t="shared" si="913"/>
        <v>0</v>
      </c>
      <c r="E1299" s="1">
        <v>0</v>
      </c>
      <c r="F1299" s="2">
        <f t="shared" si="914"/>
        <v>0</v>
      </c>
      <c r="G1299" s="1">
        <v>0</v>
      </c>
      <c r="H1299" s="2">
        <f t="shared" si="915"/>
        <v>0.49342105263157893</v>
      </c>
      <c r="I1299" s="1">
        <v>3</v>
      </c>
      <c r="J1299" s="2">
        <f t="shared" si="916"/>
        <v>0.14802631578947367</v>
      </c>
      <c r="K1299" s="1">
        <f t="shared" si="921"/>
        <v>3</v>
      </c>
      <c r="L1299" s="3">
        <f t="shared" si="917"/>
        <v>0.49342105263157893</v>
      </c>
      <c r="M1299" s="9">
        <f t="shared" si="918"/>
        <v>4934.2105263157891</v>
      </c>
      <c r="N1299" s="25">
        <f t="shared" si="919"/>
        <v>4.0804060278595689</v>
      </c>
      <c r="O1299" s="106"/>
    </row>
    <row r="1300" spans="1:15" x14ac:dyDescent="0.25">
      <c r="A1300" s="144"/>
      <c r="B1300" s="64" t="s">
        <v>793</v>
      </c>
      <c r="C1300" s="1">
        <f>1*32</f>
        <v>32</v>
      </c>
      <c r="D1300" s="62">
        <f t="shared" si="913"/>
        <v>0</v>
      </c>
      <c r="E1300" s="1">
        <v>0</v>
      </c>
      <c r="F1300" s="2">
        <f t="shared" si="914"/>
        <v>0</v>
      </c>
      <c r="G1300" s="1">
        <v>0</v>
      </c>
      <c r="H1300" s="2">
        <f t="shared" si="915"/>
        <v>0</v>
      </c>
      <c r="I1300" s="1">
        <v>0</v>
      </c>
      <c r="J1300" s="2">
        <f t="shared" si="916"/>
        <v>0</v>
      </c>
      <c r="K1300" s="1">
        <f t="shared" si="921"/>
        <v>0</v>
      </c>
      <c r="L1300" s="3">
        <f t="shared" si="917"/>
        <v>0</v>
      </c>
      <c r="M1300" s="9">
        <f t="shared" si="918"/>
        <v>0</v>
      </c>
      <c r="N1300" s="25" t="e">
        <f t="shared" si="919"/>
        <v>#NUM!</v>
      </c>
      <c r="O1300" s="106"/>
    </row>
    <row r="1301" spans="1:15" x14ac:dyDescent="0.25">
      <c r="A1301" s="144"/>
      <c r="B1301" s="64" t="s">
        <v>794</v>
      </c>
      <c r="C1301" s="109">
        <f>1*32</f>
        <v>32</v>
      </c>
      <c r="D1301" s="62">
        <f t="shared" si="913"/>
        <v>0</v>
      </c>
      <c r="E1301" s="109">
        <f>SUM(E1297:E1300)</f>
        <v>0</v>
      </c>
      <c r="F1301" s="62">
        <f t="shared" si="914"/>
        <v>0</v>
      </c>
      <c r="G1301" s="109">
        <f>SUM(G1297:G1300)</f>
        <v>0</v>
      </c>
      <c r="H1301" s="2">
        <f t="shared" si="915"/>
        <v>0</v>
      </c>
      <c r="I1301" s="109">
        <v>0</v>
      </c>
      <c r="J1301" s="62">
        <f t="shared" si="916"/>
        <v>0</v>
      </c>
      <c r="K1301" s="1">
        <f t="shared" si="921"/>
        <v>0</v>
      </c>
      <c r="L1301" s="110">
        <f t="shared" si="917"/>
        <v>0</v>
      </c>
      <c r="M1301" s="24">
        <f t="shared" si="918"/>
        <v>0</v>
      </c>
      <c r="N1301" s="25" t="e">
        <f t="shared" si="919"/>
        <v>#NUM!</v>
      </c>
      <c r="O1301" s="106"/>
    </row>
    <row r="1302" spans="1:15" ht="15.75" thickBot="1" x14ac:dyDescent="0.3">
      <c r="A1302" s="145"/>
      <c r="B1302" s="65" t="s">
        <v>18</v>
      </c>
      <c r="C1302" s="10">
        <f>SUM(C1294:C1301)</f>
        <v>2304</v>
      </c>
      <c r="D1302" s="11">
        <f t="shared" si="913"/>
        <v>0</v>
      </c>
      <c r="E1302" s="10">
        <f>SUM(E1294:E1301)</f>
        <v>0</v>
      </c>
      <c r="F1302" s="11">
        <f t="shared" si="914"/>
        <v>0</v>
      </c>
      <c r="G1302" s="10">
        <f>SUM(G1294:G1301)</f>
        <v>0</v>
      </c>
      <c r="H1302" s="73">
        <f t="shared" si="915"/>
        <v>0.34722222222222221</v>
      </c>
      <c r="I1302" s="10">
        <f>SUM(I1294:I1301)</f>
        <v>8</v>
      </c>
      <c r="J1302" s="11">
        <f t="shared" si="916"/>
        <v>0.10416666666666666</v>
      </c>
      <c r="K1302" s="10">
        <f>SUM(K1294:K1301)</f>
        <v>8</v>
      </c>
      <c r="L1302" s="12">
        <f t="shared" si="917"/>
        <v>0.34722222222222221</v>
      </c>
      <c r="M1302" s="15">
        <f t="shared" si="918"/>
        <v>3472.2222222222222</v>
      </c>
      <c r="N1302" s="13">
        <f t="shared" si="919"/>
        <v>4.1994967002249748</v>
      </c>
      <c r="O1302" s="14"/>
    </row>
  </sheetData>
  <sheetProtection formatCells="0" formatColumns="0" formatRows="0" insertColumns="0" insertRows="0" insertHyperlinks="0" deleteColumns="0" deleteRows="0" sort="0" autoFilter="0" pivotTables="0"/>
  <mergeCells count="247">
    <mergeCell ref="A1294:A1302"/>
    <mergeCell ref="A1225:A1232"/>
    <mergeCell ref="A1233:A1241"/>
    <mergeCell ref="A1242:A1250"/>
    <mergeCell ref="A1251:A1260"/>
    <mergeCell ref="A1261:A1267"/>
    <mergeCell ref="A1268:A1273"/>
    <mergeCell ref="A1274:A1280"/>
    <mergeCell ref="A1281:A1286"/>
    <mergeCell ref="A1287:A1293"/>
    <mergeCell ref="A1218:A1224"/>
    <mergeCell ref="A1189:A1196"/>
    <mergeCell ref="A1197:A1202"/>
    <mergeCell ref="A1203:A1210"/>
    <mergeCell ref="A1211:A1217"/>
    <mergeCell ref="A1145:A1152"/>
    <mergeCell ref="A1138:A1144"/>
    <mergeCell ref="A1130:A1137"/>
    <mergeCell ref="A1077:A1082"/>
    <mergeCell ref="A1100:A1108"/>
    <mergeCell ref="A1091:A1099"/>
    <mergeCell ref="A1180:A1188"/>
    <mergeCell ref="A1162:A1170"/>
    <mergeCell ref="A1171:A1179"/>
    <mergeCell ref="A1153:A1161"/>
    <mergeCell ref="A1124:A1129"/>
    <mergeCell ref="A1117:A1123"/>
    <mergeCell ref="A1109:A1116"/>
    <mergeCell ref="A979:A986"/>
    <mergeCell ref="A974:A978"/>
    <mergeCell ref="A956:A960"/>
    <mergeCell ref="A1017:A1023"/>
    <mergeCell ref="A1083:A1090"/>
    <mergeCell ref="A1064:A1069"/>
    <mergeCell ref="A1070:A1076"/>
    <mergeCell ref="A1059:A1063"/>
    <mergeCell ref="A1053:A1058"/>
    <mergeCell ref="A1047:A1052"/>
    <mergeCell ref="A1041:A1046"/>
    <mergeCell ref="A1004:A1009"/>
    <mergeCell ref="A999:A1003"/>
    <mergeCell ref="A987:A992"/>
    <mergeCell ref="A993:A998"/>
    <mergeCell ref="A1024:A1031"/>
    <mergeCell ref="A1032:A1040"/>
    <mergeCell ref="A1010:A1016"/>
    <mergeCell ref="A773:A774"/>
    <mergeCell ref="A767:A769"/>
    <mergeCell ref="A763:A766"/>
    <mergeCell ref="A756:A759"/>
    <mergeCell ref="A760:A762"/>
    <mergeCell ref="A752:A755"/>
    <mergeCell ref="A876:A880"/>
    <mergeCell ref="A941:A945"/>
    <mergeCell ref="A946:A950"/>
    <mergeCell ref="A852:A855"/>
    <mergeCell ref="A848:A851"/>
    <mergeCell ref="A856:A860"/>
    <mergeCell ref="A892:A895"/>
    <mergeCell ref="A881:A885"/>
    <mergeCell ref="A886:A888"/>
    <mergeCell ref="A780:A782"/>
    <mergeCell ref="A827:A832"/>
    <mergeCell ref="A820:A826"/>
    <mergeCell ref="A870:A875"/>
    <mergeCell ref="A866:A869"/>
    <mergeCell ref="A927:A931"/>
    <mergeCell ref="A920:A926"/>
    <mergeCell ref="A901:A904"/>
    <mergeCell ref="A905:A910"/>
    <mergeCell ref="O731:O733"/>
    <mergeCell ref="A645:A647"/>
    <mergeCell ref="A717:A722"/>
    <mergeCell ref="A711:A716"/>
    <mergeCell ref="A683:A690"/>
    <mergeCell ref="A691:A696"/>
    <mergeCell ref="A697:A702"/>
    <mergeCell ref="A703:A706"/>
    <mergeCell ref="A707:A710"/>
    <mergeCell ref="A650:A653"/>
    <mergeCell ref="A648:A649"/>
    <mergeCell ref="A667:A671"/>
    <mergeCell ref="A654:A660"/>
    <mergeCell ref="A661:A666"/>
    <mergeCell ref="A678:A682"/>
    <mergeCell ref="A672:A677"/>
    <mergeCell ref="A723:A727"/>
    <mergeCell ref="A415:A420"/>
    <mergeCell ref="A475:A478"/>
    <mergeCell ref="A425:A430"/>
    <mergeCell ref="A470:A474"/>
    <mergeCell ref="A642:A644"/>
    <mergeCell ref="A628:A632"/>
    <mergeCell ref="A637:A638"/>
    <mergeCell ref="A535:A538"/>
    <mergeCell ref="A529:A534"/>
    <mergeCell ref="A618:A621"/>
    <mergeCell ref="A613:A617"/>
    <mergeCell ref="A633:A636"/>
    <mergeCell ref="A596:A599"/>
    <mergeCell ref="A600:A603"/>
    <mergeCell ref="A604:A608"/>
    <mergeCell ref="A609:A612"/>
    <mergeCell ref="A551:A555"/>
    <mergeCell ref="A580:A588"/>
    <mergeCell ref="A556:A562"/>
    <mergeCell ref="A479:A483"/>
    <mergeCell ref="A421:A424"/>
    <mergeCell ref="A573:A579"/>
    <mergeCell ref="A431:A434"/>
    <mergeCell ref="A522:A528"/>
    <mergeCell ref="C1:C2"/>
    <mergeCell ref="A358:A363"/>
    <mergeCell ref="A364:A369"/>
    <mergeCell ref="A317:A321"/>
    <mergeCell ref="A281:A288"/>
    <mergeCell ref="A328:A332"/>
    <mergeCell ref="A180:A183"/>
    <mergeCell ref="A188:A191"/>
    <mergeCell ref="A184:A187"/>
    <mergeCell ref="B1:B2"/>
    <mergeCell ref="A3:A9"/>
    <mergeCell ref="A22:A26"/>
    <mergeCell ref="A1:A2"/>
    <mergeCell ref="A10:A15"/>
    <mergeCell ref="A69:A73"/>
    <mergeCell ref="A36:A40"/>
    <mergeCell ref="A64:A68"/>
    <mergeCell ref="A74:A78"/>
    <mergeCell ref="A27:A31"/>
    <mergeCell ref="A32:A35"/>
    <mergeCell ref="A16:A21"/>
    <mergeCell ref="A41:A44"/>
    <mergeCell ref="A56:A63"/>
    <mergeCell ref="A50:A55"/>
    <mergeCell ref="O79:O83"/>
    <mergeCell ref="A79:A83"/>
    <mergeCell ref="A95:A100"/>
    <mergeCell ref="A163:A166"/>
    <mergeCell ref="A137:A142"/>
    <mergeCell ref="A114:A118"/>
    <mergeCell ref="A131:A136"/>
    <mergeCell ref="A124:A130"/>
    <mergeCell ref="A119:A123"/>
    <mergeCell ref="A84:A89"/>
    <mergeCell ref="A90:A94"/>
    <mergeCell ref="A143:A147"/>
    <mergeCell ref="A154:A158"/>
    <mergeCell ref="A108:A113"/>
    <mergeCell ref="A159:A162"/>
    <mergeCell ref="A148:A153"/>
    <mergeCell ref="A101:A107"/>
    <mergeCell ref="O1:O2"/>
    <mergeCell ref="N1:N2"/>
    <mergeCell ref="H1:I1"/>
    <mergeCell ref="J1:J2"/>
    <mergeCell ref="K1:K2"/>
    <mergeCell ref="L1:L2"/>
    <mergeCell ref="M1:M2"/>
    <mergeCell ref="F1:G1"/>
    <mergeCell ref="D1:E1"/>
    <mergeCell ref="A45:A49"/>
    <mergeCell ref="A375:A380"/>
    <mergeCell ref="A338:A342"/>
    <mergeCell ref="A311:A316"/>
    <mergeCell ref="A351:A357"/>
    <mergeCell ref="A333:A337"/>
    <mergeCell ref="A208:A211"/>
    <mergeCell ref="A192:A195"/>
    <mergeCell ref="A200:A203"/>
    <mergeCell ref="A274:A280"/>
    <mergeCell ref="A343:A350"/>
    <mergeCell ref="A167:A171"/>
    <mergeCell ref="A172:A175"/>
    <mergeCell ref="A176:A179"/>
    <mergeCell ref="A381:A387"/>
    <mergeCell ref="A196:A199"/>
    <mergeCell ref="A204:A207"/>
    <mergeCell ref="A227:A231"/>
    <mergeCell ref="A232:A235"/>
    <mergeCell ref="A247:A253"/>
    <mergeCell ref="A236:A239"/>
    <mergeCell ref="A240:A246"/>
    <mergeCell ref="A459:A463"/>
    <mergeCell ref="A212:A217"/>
    <mergeCell ref="A260:A267"/>
    <mergeCell ref="A222:A226"/>
    <mergeCell ref="A254:A259"/>
    <mergeCell ref="A218:A221"/>
    <mergeCell ref="A394:A398"/>
    <mergeCell ref="A410:A414"/>
    <mergeCell ref="A453:A458"/>
    <mergeCell ref="A435:A439"/>
    <mergeCell ref="A322:A327"/>
    <mergeCell ref="A289:A297"/>
    <mergeCell ref="A298:A304"/>
    <mergeCell ref="A370:A374"/>
    <mergeCell ref="A305:A310"/>
    <mergeCell ref="A268:A273"/>
    <mergeCell ref="A388:A393"/>
    <mergeCell ref="A833:A837"/>
    <mergeCell ref="A801:A805"/>
    <mergeCell ref="A783:A788"/>
    <mergeCell ref="A794:A800"/>
    <mergeCell ref="A806:A811"/>
    <mergeCell ref="A812:A819"/>
    <mergeCell ref="A789:A793"/>
    <mergeCell ref="A775:A776"/>
    <mergeCell ref="A777:A779"/>
    <mergeCell ref="A399:A403"/>
    <mergeCell ref="A404:A409"/>
    <mergeCell ref="A440:A446"/>
    <mergeCell ref="A589:A595"/>
    <mergeCell ref="A563:A572"/>
    <mergeCell ref="A545:A550"/>
    <mergeCell ref="A639:A641"/>
    <mergeCell ref="A489:A493"/>
    <mergeCell ref="A622:A627"/>
    <mergeCell ref="A498:A503"/>
    <mergeCell ref="A504:A510"/>
    <mergeCell ref="A494:A497"/>
    <mergeCell ref="A484:A488"/>
    <mergeCell ref="A447:A452"/>
    <mergeCell ref="A539:A544"/>
    <mergeCell ref="A511:A515"/>
    <mergeCell ref="A516:A521"/>
    <mergeCell ref="A464:A469"/>
    <mergeCell ref="A936:A940"/>
    <mergeCell ref="A951:A955"/>
    <mergeCell ref="A969:A973"/>
    <mergeCell ref="A961:A968"/>
    <mergeCell ref="A932:A935"/>
    <mergeCell ref="A911:A914"/>
    <mergeCell ref="A915:A919"/>
    <mergeCell ref="A737:A739"/>
    <mergeCell ref="A770:A772"/>
    <mergeCell ref="A728:A730"/>
    <mergeCell ref="A731:A733"/>
    <mergeCell ref="A734:A736"/>
    <mergeCell ref="A748:A751"/>
    <mergeCell ref="A745:A747"/>
    <mergeCell ref="A740:A744"/>
    <mergeCell ref="A896:A900"/>
    <mergeCell ref="A889:A891"/>
    <mergeCell ref="A843:A847"/>
    <mergeCell ref="A838:A842"/>
    <mergeCell ref="A861:A865"/>
  </mergeCells>
  <conditionalFormatting sqref="N8">
    <cfRule type="cellIs" dxfId="30599" priority="18072" operator="between">
      <formula>6</formula>
      <formula>4.5</formula>
    </cfRule>
  </conditionalFormatting>
  <conditionalFormatting sqref="N8">
    <cfRule type="cellIs" dxfId="30598" priority="18071" operator="between">
      <formula>6</formula>
      <formula>4.495</formula>
    </cfRule>
  </conditionalFormatting>
  <conditionalFormatting sqref="N8">
    <cfRule type="cellIs" dxfId="30597" priority="18070" operator="between">
      <formula>4.5</formula>
      <formula>3.495</formula>
    </cfRule>
  </conditionalFormatting>
  <conditionalFormatting sqref="N8">
    <cfRule type="cellIs" dxfId="30596" priority="18068" operator="between">
      <formula>3.5</formula>
      <formula>2.495</formula>
    </cfRule>
    <cfRule type="cellIs" dxfId="30595" priority="18069" operator="between">
      <formula>3.5</formula>
      <formula>2.495</formula>
    </cfRule>
  </conditionalFormatting>
  <conditionalFormatting sqref="N8">
    <cfRule type="cellIs" dxfId="30594" priority="18067" operator="between">
      <formula>3.5</formula>
      <formula>2.495</formula>
    </cfRule>
  </conditionalFormatting>
  <conditionalFormatting sqref="N8">
    <cfRule type="cellIs" dxfId="30593" priority="18066" operator="between">
      <formula>3.5</formula>
      <formula>2.494</formula>
    </cfRule>
  </conditionalFormatting>
  <conditionalFormatting sqref="N8">
    <cfRule type="cellIs" dxfId="30592" priority="18065" operator="between">
      <formula>2.5</formula>
      <formula>0</formula>
    </cfRule>
  </conditionalFormatting>
  <conditionalFormatting sqref="N8">
    <cfRule type="cellIs" dxfId="30591" priority="18061" operator="between">
      <formula>4.501</formula>
      <formula>6</formula>
    </cfRule>
    <cfRule type="cellIs" dxfId="30590" priority="18062" operator="between">
      <formula>3.001</formula>
      <formula>4.5</formula>
    </cfRule>
    <cfRule type="cellIs" dxfId="30589" priority="18063" operator="between">
      <formula>2.001</formula>
      <formula>3</formula>
    </cfRule>
    <cfRule type="cellIs" dxfId="30588" priority="18064" operator="between">
      <formula>0</formula>
      <formula>2</formula>
    </cfRule>
  </conditionalFormatting>
  <conditionalFormatting sqref="N3">
    <cfRule type="cellIs" dxfId="30587" priority="18060" operator="between">
      <formula>6</formula>
      <formula>4.5</formula>
    </cfRule>
  </conditionalFormatting>
  <conditionalFormatting sqref="N3">
    <cfRule type="cellIs" dxfId="30586" priority="18059" operator="between">
      <formula>6</formula>
      <formula>4.495</formula>
    </cfRule>
  </conditionalFormatting>
  <conditionalFormatting sqref="N3">
    <cfRule type="cellIs" dxfId="30585" priority="18058" operator="between">
      <formula>4.5</formula>
      <formula>3.495</formula>
    </cfRule>
  </conditionalFormatting>
  <conditionalFormatting sqref="N3">
    <cfRule type="cellIs" dxfId="30584" priority="18056" operator="between">
      <formula>3.5</formula>
      <formula>2.495</formula>
    </cfRule>
    <cfRule type="cellIs" dxfId="30583" priority="18057" operator="between">
      <formula>3.5</formula>
      <formula>2.495</formula>
    </cfRule>
  </conditionalFormatting>
  <conditionalFormatting sqref="N3">
    <cfRule type="cellIs" dxfId="30582" priority="18055" operator="between">
      <formula>3.5</formula>
      <formula>2.495</formula>
    </cfRule>
  </conditionalFormatting>
  <conditionalFormatting sqref="N3">
    <cfRule type="cellIs" dxfId="30581" priority="18054" operator="between">
      <formula>3.5</formula>
      <formula>2.494</formula>
    </cfRule>
  </conditionalFormatting>
  <conditionalFormatting sqref="N3">
    <cfRule type="cellIs" dxfId="30580" priority="18053" operator="between">
      <formula>2.5</formula>
      <formula>0</formula>
    </cfRule>
  </conditionalFormatting>
  <conditionalFormatting sqref="N3">
    <cfRule type="cellIs" dxfId="30579" priority="18049" operator="between">
      <formula>4.501</formula>
      <formula>6</formula>
    </cfRule>
    <cfRule type="cellIs" dxfId="30578" priority="18050" operator="between">
      <formula>3.001</formula>
      <formula>4.5</formula>
    </cfRule>
    <cfRule type="cellIs" dxfId="30577" priority="18051" operator="between">
      <formula>2.001</formula>
      <formula>3</formula>
    </cfRule>
    <cfRule type="cellIs" dxfId="30576" priority="18052" operator="between">
      <formula>0</formula>
      <formula>2</formula>
    </cfRule>
  </conditionalFormatting>
  <conditionalFormatting sqref="N6">
    <cfRule type="cellIs" dxfId="30575" priority="18048" operator="between">
      <formula>6</formula>
      <formula>4.5</formula>
    </cfRule>
  </conditionalFormatting>
  <conditionalFormatting sqref="N6">
    <cfRule type="cellIs" dxfId="30574" priority="18047" operator="between">
      <formula>6</formula>
      <formula>4.495</formula>
    </cfRule>
  </conditionalFormatting>
  <conditionalFormatting sqref="N6">
    <cfRule type="cellIs" dxfId="30573" priority="18046" operator="between">
      <formula>4.5</formula>
      <formula>3.495</formula>
    </cfRule>
  </conditionalFormatting>
  <conditionalFormatting sqref="N6">
    <cfRule type="cellIs" dxfId="30572" priority="18044" operator="between">
      <formula>3.5</formula>
      <formula>2.495</formula>
    </cfRule>
    <cfRule type="cellIs" dxfId="30571" priority="18045" operator="between">
      <formula>3.5</formula>
      <formula>2.495</formula>
    </cfRule>
  </conditionalFormatting>
  <conditionalFormatting sqref="N6">
    <cfRule type="cellIs" dxfId="30570" priority="18043" operator="between">
      <formula>3.5</formula>
      <formula>2.495</formula>
    </cfRule>
  </conditionalFormatting>
  <conditionalFormatting sqref="N6">
    <cfRule type="cellIs" dxfId="30569" priority="18042" operator="between">
      <formula>3.5</formula>
      <formula>2.494</formula>
    </cfRule>
  </conditionalFormatting>
  <conditionalFormatting sqref="N6">
    <cfRule type="cellIs" dxfId="30568" priority="18041" operator="between">
      <formula>2.5</formula>
      <formula>0</formula>
    </cfRule>
  </conditionalFormatting>
  <conditionalFormatting sqref="N6">
    <cfRule type="cellIs" dxfId="30567" priority="18037" operator="between">
      <formula>4.501</formula>
      <formula>6</formula>
    </cfRule>
    <cfRule type="cellIs" dxfId="30566" priority="18038" operator="between">
      <formula>3.001</formula>
      <formula>4.5</formula>
    </cfRule>
    <cfRule type="cellIs" dxfId="30565" priority="18039" operator="between">
      <formula>2.001</formula>
      <formula>3</formula>
    </cfRule>
    <cfRule type="cellIs" dxfId="30564" priority="18040" operator="between">
      <formula>0</formula>
      <formula>2</formula>
    </cfRule>
  </conditionalFormatting>
  <conditionalFormatting sqref="N4">
    <cfRule type="cellIs" dxfId="30563" priority="18036" operator="between">
      <formula>6</formula>
      <formula>4.5</formula>
    </cfRule>
  </conditionalFormatting>
  <conditionalFormatting sqref="N4">
    <cfRule type="cellIs" dxfId="30562" priority="18035" operator="between">
      <formula>6</formula>
      <formula>4.495</formula>
    </cfRule>
  </conditionalFormatting>
  <conditionalFormatting sqref="N4">
    <cfRule type="cellIs" dxfId="30561" priority="18034" operator="between">
      <formula>4.5</formula>
      <formula>3.495</formula>
    </cfRule>
  </conditionalFormatting>
  <conditionalFormatting sqref="N4">
    <cfRule type="cellIs" dxfId="30560" priority="18032" operator="between">
      <formula>3.5</formula>
      <formula>2.495</formula>
    </cfRule>
    <cfRule type="cellIs" dxfId="30559" priority="18033" operator="between">
      <formula>3.5</formula>
      <formula>2.495</formula>
    </cfRule>
  </conditionalFormatting>
  <conditionalFormatting sqref="N4">
    <cfRule type="cellIs" dxfId="30558" priority="18031" operator="between">
      <formula>3.5</formula>
      <formula>2.495</formula>
    </cfRule>
  </conditionalFormatting>
  <conditionalFormatting sqref="N4">
    <cfRule type="cellIs" dxfId="30557" priority="18030" operator="between">
      <formula>3.5</formula>
      <formula>2.494</formula>
    </cfRule>
  </conditionalFormatting>
  <conditionalFormatting sqref="N4">
    <cfRule type="cellIs" dxfId="30556" priority="18029" operator="between">
      <formula>2.5</formula>
      <formula>0</formula>
    </cfRule>
  </conditionalFormatting>
  <conditionalFormatting sqref="N4">
    <cfRule type="cellIs" dxfId="30555" priority="18025" operator="between">
      <formula>4.501</formula>
      <formula>6</formula>
    </cfRule>
    <cfRule type="cellIs" dxfId="30554" priority="18026" operator="between">
      <formula>3.001</formula>
      <formula>4.5</formula>
    </cfRule>
    <cfRule type="cellIs" dxfId="30553" priority="18027" operator="between">
      <formula>2.001</formula>
      <formula>3</formula>
    </cfRule>
    <cfRule type="cellIs" dxfId="30552" priority="18028" operator="between">
      <formula>0</formula>
      <formula>2</formula>
    </cfRule>
  </conditionalFormatting>
  <conditionalFormatting sqref="N7">
    <cfRule type="cellIs" dxfId="30551" priority="18024" operator="between">
      <formula>6</formula>
      <formula>4.5</formula>
    </cfRule>
  </conditionalFormatting>
  <conditionalFormatting sqref="N7">
    <cfRule type="cellIs" dxfId="30550" priority="18023" operator="between">
      <formula>6</formula>
      <formula>4.495</formula>
    </cfRule>
  </conditionalFormatting>
  <conditionalFormatting sqref="N7">
    <cfRule type="cellIs" dxfId="30549" priority="18022" operator="between">
      <formula>4.5</formula>
      <formula>3.495</formula>
    </cfRule>
  </conditionalFormatting>
  <conditionalFormatting sqref="N7">
    <cfRule type="cellIs" dxfId="30548" priority="18020" operator="between">
      <formula>3.5</formula>
      <formula>2.495</formula>
    </cfRule>
    <cfRule type="cellIs" dxfId="30547" priority="18021" operator="between">
      <formula>3.5</formula>
      <formula>2.495</formula>
    </cfRule>
  </conditionalFormatting>
  <conditionalFormatting sqref="N7">
    <cfRule type="cellIs" dxfId="30546" priority="18019" operator="between">
      <formula>3.5</formula>
      <formula>2.495</formula>
    </cfRule>
  </conditionalFormatting>
  <conditionalFormatting sqref="N7">
    <cfRule type="cellIs" dxfId="30545" priority="18018" operator="between">
      <formula>3.5</formula>
      <formula>2.494</formula>
    </cfRule>
  </conditionalFormatting>
  <conditionalFormatting sqref="N7">
    <cfRule type="cellIs" dxfId="30544" priority="18017" operator="between">
      <formula>2.5</formula>
      <formula>0</formula>
    </cfRule>
  </conditionalFormatting>
  <conditionalFormatting sqref="N7">
    <cfRule type="cellIs" dxfId="30543" priority="18013" operator="between">
      <formula>4.501</formula>
      <formula>6</formula>
    </cfRule>
    <cfRule type="cellIs" dxfId="30542" priority="18014" operator="between">
      <formula>3.001</formula>
      <formula>4.5</formula>
    </cfRule>
    <cfRule type="cellIs" dxfId="30541" priority="18015" operator="between">
      <formula>2.001</formula>
      <formula>3</formula>
    </cfRule>
    <cfRule type="cellIs" dxfId="30540" priority="18016" operator="between">
      <formula>0</formula>
      <formula>2</formula>
    </cfRule>
  </conditionalFormatting>
  <conditionalFormatting sqref="N5">
    <cfRule type="cellIs" dxfId="30539" priority="18012" operator="between">
      <formula>6</formula>
      <formula>4.5</formula>
    </cfRule>
  </conditionalFormatting>
  <conditionalFormatting sqref="N5">
    <cfRule type="cellIs" dxfId="30538" priority="18011" operator="between">
      <formula>6</formula>
      <formula>4.495</formula>
    </cfRule>
  </conditionalFormatting>
  <conditionalFormatting sqref="N5">
    <cfRule type="cellIs" dxfId="30537" priority="18010" operator="between">
      <formula>4.5</formula>
      <formula>3.495</formula>
    </cfRule>
  </conditionalFormatting>
  <conditionalFormatting sqref="N5">
    <cfRule type="cellIs" dxfId="30536" priority="18008" operator="between">
      <formula>3.5</formula>
      <formula>2.495</formula>
    </cfRule>
    <cfRule type="cellIs" dxfId="30535" priority="18009" operator="between">
      <formula>3.5</formula>
      <formula>2.495</formula>
    </cfRule>
  </conditionalFormatting>
  <conditionalFormatting sqref="N5">
    <cfRule type="cellIs" dxfId="30534" priority="18007" operator="between">
      <formula>3.5</formula>
      <formula>2.495</formula>
    </cfRule>
  </conditionalFormatting>
  <conditionalFormatting sqref="N5">
    <cfRule type="cellIs" dxfId="30533" priority="18006" operator="between">
      <formula>3.5</formula>
      <formula>2.494</formula>
    </cfRule>
  </conditionalFormatting>
  <conditionalFormatting sqref="N5">
    <cfRule type="cellIs" dxfId="30532" priority="18005" operator="between">
      <formula>2.5</formula>
      <formula>0</formula>
    </cfRule>
  </conditionalFormatting>
  <conditionalFormatting sqref="N5">
    <cfRule type="cellIs" dxfId="30531" priority="18001" operator="between">
      <formula>4.501</formula>
      <formula>6</formula>
    </cfRule>
    <cfRule type="cellIs" dxfId="30530" priority="18002" operator="between">
      <formula>3.001</formula>
      <formula>4.5</formula>
    </cfRule>
    <cfRule type="cellIs" dxfId="30529" priority="18003" operator="between">
      <formula>2.001</formula>
      <formula>3</formula>
    </cfRule>
    <cfRule type="cellIs" dxfId="30528" priority="18004" operator="between">
      <formula>0</formula>
      <formula>2</formula>
    </cfRule>
  </conditionalFormatting>
  <conditionalFormatting sqref="N9">
    <cfRule type="cellIs" dxfId="30527" priority="18000" operator="between">
      <formula>6</formula>
      <formula>4.5</formula>
    </cfRule>
  </conditionalFormatting>
  <conditionalFormatting sqref="N9">
    <cfRule type="cellIs" dxfId="30526" priority="17999" operator="between">
      <formula>6</formula>
      <formula>4.495</formula>
    </cfRule>
  </conditionalFormatting>
  <conditionalFormatting sqref="N9">
    <cfRule type="cellIs" dxfId="30525" priority="17998" operator="between">
      <formula>4.5</formula>
      <formula>3.495</formula>
    </cfRule>
  </conditionalFormatting>
  <conditionalFormatting sqref="N9">
    <cfRule type="cellIs" dxfId="30524" priority="17996" operator="between">
      <formula>3.5</formula>
      <formula>2.495</formula>
    </cfRule>
    <cfRule type="cellIs" dxfId="30523" priority="17997" operator="between">
      <formula>3.5</formula>
      <formula>2.495</formula>
    </cfRule>
  </conditionalFormatting>
  <conditionalFormatting sqref="N9">
    <cfRule type="cellIs" dxfId="30522" priority="17995" operator="between">
      <formula>3.5</formula>
      <formula>2.495</formula>
    </cfRule>
  </conditionalFormatting>
  <conditionalFormatting sqref="N9">
    <cfRule type="cellIs" dxfId="30521" priority="17994" operator="between">
      <formula>3.5</formula>
      <formula>2.494</formula>
    </cfRule>
  </conditionalFormatting>
  <conditionalFormatting sqref="N9">
    <cfRule type="cellIs" dxfId="30520" priority="17993" operator="between">
      <formula>2.5</formula>
      <formula>0</formula>
    </cfRule>
  </conditionalFormatting>
  <conditionalFormatting sqref="N9">
    <cfRule type="cellIs" dxfId="30519" priority="17989" operator="between">
      <formula>4.501</formula>
      <formula>6</formula>
    </cfRule>
    <cfRule type="cellIs" dxfId="30518" priority="17990" operator="between">
      <formula>3.001</formula>
      <formula>4.5</formula>
    </cfRule>
    <cfRule type="cellIs" dxfId="30517" priority="17991" operator="between">
      <formula>2.001</formula>
      <formula>3</formula>
    </cfRule>
    <cfRule type="cellIs" dxfId="30516" priority="17992" operator="between">
      <formula>0</formula>
      <formula>2</formula>
    </cfRule>
  </conditionalFormatting>
  <conditionalFormatting sqref="N14">
    <cfRule type="cellIs" dxfId="30515" priority="17928" operator="between">
      <formula>6</formula>
      <formula>4.5</formula>
    </cfRule>
  </conditionalFormatting>
  <conditionalFormatting sqref="N14">
    <cfRule type="cellIs" dxfId="30514" priority="17927" operator="between">
      <formula>6</formula>
      <formula>4.495</formula>
    </cfRule>
  </conditionalFormatting>
  <conditionalFormatting sqref="N14">
    <cfRule type="cellIs" dxfId="30513" priority="17926" operator="between">
      <formula>4.5</formula>
      <formula>3.495</formula>
    </cfRule>
  </conditionalFormatting>
  <conditionalFormatting sqref="N14">
    <cfRule type="cellIs" dxfId="30512" priority="17924" operator="between">
      <formula>3.5</formula>
      <formula>2.495</formula>
    </cfRule>
    <cfRule type="cellIs" dxfId="30511" priority="17925" operator="between">
      <formula>3.5</formula>
      <formula>2.495</formula>
    </cfRule>
  </conditionalFormatting>
  <conditionalFormatting sqref="N14">
    <cfRule type="cellIs" dxfId="30510" priority="17923" operator="between">
      <formula>3.5</formula>
      <formula>2.495</formula>
    </cfRule>
  </conditionalFormatting>
  <conditionalFormatting sqref="N14">
    <cfRule type="cellIs" dxfId="30509" priority="17922" operator="between">
      <formula>3.5</formula>
      <formula>2.494</formula>
    </cfRule>
  </conditionalFormatting>
  <conditionalFormatting sqref="N14">
    <cfRule type="cellIs" dxfId="30508" priority="17921" operator="between">
      <formula>2.5</formula>
      <formula>0</formula>
    </cfRule>
  </conditionalFormatting>
  <conditionalFormatting sqref="N14">
    <cfRule type="cellIs" dxfId="30507" priority="17917" operator="between">
      <formula>4.501</formula>
      <formula>6</formula>
    </cfRule>
    <cfRule type="cellIs" dxfId="30506" priority="17918" operator="between">
      <formula>3.001</formula>
      <formula>4.5</formula>
    </cfRule>
    <cfRule type="cellIs" dxfId="30505" priority="17919" operator="between">
      <formula>2.001</formula>
      <formula>3</formula>
    </cfRule>
    <cfRule type="cellIs" dxfId="30504" priority="17920" operator="between">
      <formula>0</formula>
      <formula>2</formula>
    </cfRule>
  </conditionalFormatting>
  <conditionalFormatting sqref="N10">
    <cfRule type="cellIs" dxfId="30503" priority="17916" operator="between">
      <formula>6</formula>
      <formula>4.5</formula>
    </cfRule>
  </conditionalFormatting>
  <conditionalFormatting sqref="N10">
    <cfRule type="cellIs" dxfId="30502" priority="17915" operator="between">
      <formula>6</formula>
      <formula>4.495</formula>
    </cfRule>
  </conditionalFormatting>
  <conditionalFormatting sqref="N10">
    <cfRule type="cellIs" dxfId="30501" priority="17914" operator="between">
      <formula>4.5</formula>
      <formula>3.495</formula>
    </cfRule>
  </conditionalFormatting>
  <conditionalFormatting sqref="N10">
    <cfRule type="cellIs" dxfId="30500" priority="17912" operator="between">
      <formula>3.5</formula>
      <formula>2.495</formula>
    </cfRule>
    <cfRule type="cellIs" dxfId="30499" priority="17913" operator="between">
      <formula>3.5</formula>
      <formula>2.495</formula>
    </cfRule>
  </conditionalFormatting>
  <conditionalFormatting sqref="N10">
    <cfRule type="cellIs" dxfId="30498" priority="17911" operator="between">
      <formula>3.5</formula>
      <formula>2.495</formula>
    </cfRule>
  </conditionalFormatting>
  <conditionalFormatting sqref="N10">
    <cfRule type="cellIs" dxfId="30497" priority="17910" operator="between">
      <formula>3.5</formula>
      <formula>2.494</formula>
    </cfRule>
  </conditionalFormatting>
  <conditionalFormatting sqref="N10">
    <cfRule type="cellIs" dxfId="30496" priority="17909" operator="between">
      <formula>2.5</formula>
      <formula>0</formula>
    </cfRule>
  </conditionalFormatting>
  <conditionalFormatting sqref="N10">
    <cfRule type="cellIs" dxfId="30495" priority="17905" operator="between">
      <formula>4.501</formula>
      <formula>6</formula>
    </cfRule>
    <cfRule type="cellIs" dxfId="30494" priority="17906" operator="between">
      <formula>3.001</formula>
      <formula>4.5</formula>
    </cfRule>
    <cfRule type="cellIs" dxfId="30493" priority="17907" operator="between">
      <formula>2.001</formula>
      <formula>3</formula>
    </cfRule>
    <cfRule type="cellIs" dxfId="30492" priority="17908" operator="between">
      <formula>0</formula>
      <formula>2</formula>
    </cfRule>
  </conditionalFormatting>
  <conditionalFormatting sqref="N12">
    <cfRule type="cellIs" dxfId="30491" priority="17880" operator="between">
      <formula>6</formula>
      <formula>4.5</formula>
    </cfRule>
  </conditionalFormatting>
  <conditionalFormatting sqref="N12">
    <cfRule type="cellIs" dxfId="30490" priority="17879" operator="between">
      <formula>6</formula>
      <formula>4.495</formula>
    </cfRule>
  </conditionalFormatting>
  <conditionalFormatting sqref="N12">
    <cfRule type="cellIs" dxfId="30489" priority="17878" operator="between">
      <formula>4.5</formula>
      <formula>3.495</formula>
    </cfRule>
  </conditionalFormatting>
  <conditionalFormatting sqref="N12">
    <cfRule type="cellIs" dxfId="30488" priority="17876" operator="between">
      <formula>3.5</formula>
      <formula>2.495</formula>
    </cfRule>
    <cfRule type="cellIs" dxfId="30487" priority="17877" operator="between">
      <formula>3.5</formula>
      <formula>2.495</formula>
    </cfRule>
  </conditionalFormatting>
  <conditionalFormatting sqref="N12">
    <cfRule type="cellIs" dxfId="30486" priority="17875" operator="between">
      <formula>3.5</formula>
      <formula>2.495</formula>
    </cfRule>
  </conditionalFormatting>
  <conditionalFormatting sqref="N12">
    <cfRule type="cellIs" dxfId="30485" priority="17874" operator="between">
      <formula>3.5</formula>
      <formula>2.494</formula>
    </cfRule>
  </conditionalFormatting>
  <conditionalFormatting sqref="N12">
    <cfRule type="cellIs" dxfId="30484" priority="17873" operator="between">
      <formula>2.5</formula>
      <formula>0</formula>
    </cfRule>
  </conditionalFormatting>
  <conditionalFormatting sqref="N12">
    <cfRule type="cellIs" dxfId="30483" priority="17869" operator="between">
      <formula>4.501</formula>
      <formula>6</formula>
    </cfRule>
    <cfRule type="cellIs" dxfId="30482" priority="17870" operator="between">
      <formula>3.001</formula>
      <formula>4.5</formula>
    </cfRule>
    <cfRule type="cellIs" dxfId="30481" priority="17871" operator="between">
      <formula>2.001</formula>
      <formula>3</formula>
    </cfRule>
    <cfRule type="cellIs" dxfId="30480" priority="17872" operator="between">
      <formula>0</formula>
      <formula>2</formula>
    </cfRule>
  </conditionalFormatting>
  <conditionalFormatting sqref="N11">
    <cfRule type="cellIs" dxfId="30479" priority="17868" operator="between">
      <formula>6</formula>
      <formula>4.5</formula>
    </cfRule>
  </conditionalFormatting>
  <conditionalFormatting sqref="N11">
    <cfRule type="cellIs" dxfId="30478" priority="17867" operator="between">
      <formula>6</formula>
      <formula>4.495</formula>
    </cfRule>
  </conditionalFormatting>
  <conditionalFormatting sqref="N11">
    <cfRule type="cellIs" dxfId="30477" priority="17866" operator="between">
      <formula>4.5</formula>
      <formula>3.495</formula>
    </cfRule>
  </conditionalFormatting>
  <conditionalFormatting sqref="N11">
    <cfRule type="cellIs" dxfId="30476" priority="17864" operator="between">
      <formula>3.5</formula>
      <formula>2.495</formula>
    </cfRule>
    <cfRule type="cellIs" dxfId="30475" priority="17865" operator="between">
      <formula>3.5</formula>
      <formula>2.495</formula>
    </cfRule>
  </conditionalFormatting>
  <conditionalFormatting sqref="N11">
    <cfRule type="cellIs" dxfId="30474" priority="17863" operator="between">
      <formula>3.5</formula>
      <formula>2.495</formula>
    </cfRule>
  </conditionalFormatting>
  <conditionalFormatting sqref="N11">
    <cfRule type="cellIs" dxfId="30473" priority="17862" operator="between">
      <formula>3.5</formula>
      <formula>2.494</formula>
    </cfRule>
  </conditionalFormatting>
  <conditionalFormatting sqref="N11">
    <cfRule type="cellIs" dxfId="30472" priority="17861" operator="between">
      <formula>2.5</formula>
      <formula>0</formula>
    </cfRule>
  </conditionalFormatting>
  <conditionalFormatting sqref="N11">
    <cfRule type="cellIs" dxfId="30471" priority="17857" operator="between">
      <formula>4.501</formula>
      <formula>6</formula>
    </cfRule>
    <cfRule type="cellIs" dxfId="30470" priority="17858" operator="between">
      <formula>3.001</formula>
      <formula>4.5</formula>
    </cfRule>
    <cfRule type="cellIs" dxfId="30469" priority="17859" operator="between">
      <formula>2.001</formula>
      <formula>3</formula>
    </cfRule>
    <cfRule type="cellIs" dxfId="30468" priority="17860" operator="between">
      <formula>0</formula>
      <formula>2</formula>
    </cfRule>
  </conditionalFormatting>
  <conditionalFormatting sqref="N15">
    <cfRule type="cellIs" dxfId="30467" priority="17856" operator="between">
      <formula>6</formula>
      <formula>4.5</formula>
    </cfRule>
  </conditionalFormatting>
  <conditionalFormatting sqref="N15">
    <cfRule type="cellIs" dxfId="30466" priority="17855" operator="between">
      <formula>6</formula>
      <formula>4.495</formula>
    </cfRule>
  </conditionalFormatting>
  <conditionalFormatting sqref="N15">
    <cfRule type="cellIs" dxfId="30465" priority="17854" operator="between">
      <formula>4.5</formula>
      <formula>3.495</formula>
    </cfRule>
  </conditionalFormatting>
  <conditionalFormatting sqref="N15">
    <cfRule type="cellIs" dxfId="30464" priority="17852" operator="between">
      <formula>3.5</formula>
      <formula>2.495</formula>
    </cfRule>
    <cfRule type="cellIs" dxfId="30463" priority="17853" operator="between">
      <formula>3.5</formula>
      <formula>2.495</formula>
    </cfRule>
  </conditionalFormatting>
  <conditionalFormatting sqref="N15">
    <cfRule type="cellIs" dxfId="30462" priority="17851" operator="between">
      <formula>3.5</formula>
      <formula>2.495</formula>
    </cfRule>
  </conditionalFormatting>
  <conditionalFormatting sqref="N15">
    <cfRule type="cellIs" dxfId="30461" priority="17850" operator="between">
      <formula>3.5</formula>
      <formula>2.494</formula>
    </cfRule>
  </conditionalFormatting>
  <conditionalFormatting sqref="N15">
    <cfRule type="cellIs" dxfId="30460" priority="17849" operator="between">
      <formula>2.5</formula>
      <formula>0</formula>
    </cfRule>
  </conditionalFormatting>
  <conditionalFormatting sqref="N15">
    <cfRule type="cellIs" dxfId="30459" priority="17845" operator="between">
      <formula>4.501</formula>
      <formula>6</formula>
    </cfRule>
    <cfRule type="cellIs" dxfId="30458" priority="17846" operator="between">
      <formula>3.001</formula>
      <formula>4.5</formula>
    </cfRule>
    <cfRule type="cellIs" dxfId="30457" priority="17847" operator="between">
      <formula>2.001</formula>
      <formula>3</formula>
    </cfRule>
    <cfRule type="cellIs" dxfId="30456" priority="17848" operator="between">
      <formula>0</formula>
      <formula>2</formula>
    </cfRule>
  </conditionalFormatting>
  <conditionalFormatting sqref="N13">
    <cfRule type="cellIs" dxfId="30455" priority="17784" operator="between">
      <formula>6</formula>
      <formula>4.5</formula>
    </cfRule>
  </conditionalFormatting>
  <conditionalFormatting sqref="N13">
    <cfRule type="cellIs" dxfId="30454" priority="17783" operator="between">
      <formula>6</formula>
      <formula>4.495</formula>
    </cfRule>
  </conditionalFormatting>
  <conditionalFormatting sqref="N13">
    <cfRule type="cellIs" dxfId="30453" priority="17782" operator="between">
      <formula>4.5</formula>
      <formula>3.495</formula>
    </cfRule>
  </conditionalFormatting>
  <conditionalFormatting sqref="N13">
    <cfRule type="cellIs" dxfId="30452" priority="17780" operator="between">
      <formula>3.5</formula>
      <formula>2.495</formula>
    </cfRule>
    <cfRule type="cellIs" dxfId="30451" priority="17781" operator="between">
      <formula>3.5</formula>
      <formula>2.495</formula>
    </cfRule>
  </conditionalFormatting>
  <conditionalFormatting sqref="N13">
    <cfRule type="cellIs" dxfId="30450" priority="17779" operator="between">
      <formula>3.5</formula>
      <formula>2.495</formula>
    </cfRule>
  </conditionalFormatting>
  <conditionalFormatting sqref="N13">
    <cfRule type="cellIs" dxfId="30449" priority="17778" operator="between">
      <formula>3.5</formula>
      <formula>2.494</formula>
    </cfRule>
  </conditionalFormatting>
  <conditionalFormatting sqref="N13">
    <cfRule type="cellIs" dxfId="30448" priority="17777" operator="between">
      <formula>2.5</formula>
      <formula>0</formula>
    </cfRule>
  </conditionalFormatting>
  <conditionalFormatting sqref="N13">
    <cfRule type="cellIs" dxfId="30447" priority="17773" operator="between">
      <formula>4.501</formula>
      <formula>6</formula>
    </cfRule>
    <cfRule type="cellIs" dxfId="30446" priority="17774" operator="between">
      <formula>3.001</formula>
      <formula>4.5</formula>
    </cfRule>
    <cfRule type="cellIs" dxfId="30445" priority="17775" operator="between">
      <formula>2.001</formula>
      <formula>3</formula>
    </cfRule>
    <cfRule type="cellIs" dxfId="30444" priority="17776" operator="between">
      <formula>0</formula>
      <formula>2</formula>
    </cfRule>
  </conditionalFormatting>
  <conditionalFormatting sqref="N20">
    <cfRule type="cellIs" dxfId="30443" priority="17772" operator="between">
      <formula>6</formula>
      <formula>4.5</formula>
    </cfRule>
  </conditionalFormatting>
  <conditionalFormatting sqref="N20">
    <cfRule type="cellIs" dxfId="30442" priority="17771" operator="between">
      <formula>6</formula>
      <formula>4.495</formula>
    </cfRule>
  </conditionalFormatting>
  <conditionalFormatting sqref="N20">
    <cfRule type="cellIs" dxfId="30441" priority="17770" operator="between">
      <formula>4.5</formula>
      <formula>3.495</formula>
    </cfRule>
  </conditionalFormatting>
  <conditionalFormatting sqref="N20">
    <cfRule type="cellIs" dxfId="30440" priority="17768" operator="between">
      <formula>3.5</formula>
      <formula>2.495</formula>
    </cfRule>
    <cfRule type="cellIs" dxfId="30439" priority="17769" operator="between">
      <formula>3.5</formula>
      <formula>2.495</formula>
    </cfRule>
  </conditionalFormatting>
  <conditionalFormatting sqref="N20">
    <cfRule type="cellIs" dxfId="30438" priority="17767" operator="between">
      <formula>3.5</formula>
      <formula>2.495</formula>
    </cfRule>
  </conditionalFormatting>
  <conditionalFormatting sqref="N20">
    <cfRule type="cellIs" dxfId="30437" priority="17766" operator="between">
      <formula>3.5</formula>
      <formula>2.494</formula>
    </cfRule>
  </conditionalFormatting>
  <conditionalFormatting sqref="N20">
    <cfRule type="cellIs" dxfId="30436" priority="17765" operator="between">
      <formula>2.5</formula>
      <formula>0</formula>
    </cfRule>
  </conditionalFormatting>
  <conditionalFormatting sqref="N20">
    <cfRule type="cellIs" dxfId="30435" priority="17761" operator="between">
      <formula>4.501</formula>
      <formula>6</formula>
    </cfRule>
    <cfRule type="cellIs" dxfId="30434" priority="17762" operator="between">
      <formula>3.001</formula>
      <formula>4.5</formula>
    </cfRule>
    <cfRule type="cellIs" dxfId="30433" priority="17763" operator="between">
      <formula>2.001</formula>
      <formula>3</formula>
    </cfRule>
    <cfRule type="cellIs" dxfId="30432" priority="17764" operator="between">
      <formula>0</formula>
      <formula>2</formula>
    </cfRule>
  </conditionalFormatting>
  <conditionalFormatting sqref="N16">
    <cfRule type="cellIs" dxfId="30431" priority="17760" operator="between">
      <formula>6</formula>
      <formula>4.5</formula>
    </cfRule>
  </conditionalFormatting>
  <conditionalFormatting sqref="N16">
    <cfRule type="cellIs" dxfId="30430" priority="17759" operator="between">
      <formula>6</formula>
      <formula>4.495</formula>
    </cfRule>
  </conditionalFormatting>
  <conditionalFormatting sqref="N16">
    <cfRule type="cellIs" dxfId="30429" priority="17758" operator="between">
      <formula>4.5</formula>
      <formula>3.495</formula>
    </cfRule>
  </conditionalFormatting>
  <conditionalFormatting sqref="N16">
    <cfRule type="cellIs" dxfId="30428" priority="17756" operator="between">
      <formula>3.5</formula>
      <formula>2.495</formula>
    </cfRule>
    <cfRule type="cellIs" dxfId="30427" priority="17757" operator="between">
      <formula>3.5</formula>
      <formula>2.495</formula>
    </cfRule>
  </conditionalFormatting>
  <conditionalFormatting sqref="N16">
    <cfRule type="cellIs" dxfId="30426" priority="17755" operator="between">
      <formula>3.5</formula>
      <formula>2.495</formula>
    </cfRule>
  </conditionalFormatting>
  <conditionalFormatting sqref="N16">
    <cfRule type="cellIs" dxfId="30425" priority="17754" operator="between">
      <formula>3.5</formula>
      <formula>2.494</formula>
    </cfRule>
  </conditionalFormatting>
  <conditionalFormatting sqref="N16">
    <cfRule type="cellIs" dxfId="30424" priority="17753" operator="between">
      <formula>2.5</formula>
      <formula>0</formula>
    </cfRule>
  </conditionalFormatting>
  <conditionalFormatting sqref="N16">
    <cfRule type="cellIs" dxfId="30423" priority="17749" operator="between">
      <formula>4.501</formula>
      <formula>6</formula>
    </cfRule>
    <cfRule type="cellIs" dxfId="30422" priority="17750" operator="between">
      <formula>3.001</formula>
      <formula>4.5</formula>
    </cfRule>
    <cfRule type="cellIs" dxfId="30421" priority="17751" operator="between">
      <formula>2.001</formula>
      <formula>3</formula>
    </cfRule>
    <cfRule type="cellIs" dxfId="30420" priority="17752" operator="between">
      <formula>0</formula>
      <formula>2</formula>
    </cfRule>
  </conditionalFormatting>
  <conditionalFormatting sqref="N19">
    <cfRule type="cellIs" dxfId="30419" priority="17748" operator="between">
      <formula>6</formula>
      <formula>4.5</formula>
    </cfRule>
  </conditionalFormatting>
  <conditionalFormatting sqref="N19">
    <cfRule type="cellIs" dxfId="30418" priority="17747" operator="between">
      <formula>6</formula>
      <formula>4.495</formula>
    </cfRule>
  </conditionalFormatting>
  <conditionalFormatting sqref="N19">
    <cfRule type="cellIs" dxfId="30417" priority="17746" operator="between">
      <formula>4.5</formula>
      <formula>3.495</formula>
    </cfRule>
  </conditionalFormatting>
  <conditionalFormatting sqref="N19">
    <cfRule type="cellIs" dxfId="30416" priority="17744" operator="between">
      <formula>3.5</formula>
      <formula>2.495</formula>
    </cfRule>
    <cfRule type="cellIs" dxfId="30415" priority="17745" operator="between">
      <formula>3.5</formula>
      <formula>2.495</formula>
    </cfRule>
  </conditionalFormatting>
  <conditionalFormatting sqref="N19">
    <cfRule type="cellIs" dxfId="30414" priority="17743" operator="between">
      <formula>3.5</formula>
      <formula>2.495</formula>
    </cfRule>
  </conditionalFormatting>
  <conditionalFormatting sqref="N19">
    <cfRule type="cellIs" dxfId="30413" priority="17742" operator="between">
      <formula>3.5</formula>
      <formula>2.494</formula>
    </cfRule>
  </conditionalFormatting>
  <conditionalFormatting sqref="N19">
    <cfRule type="cellIs" dxfId="30412" priority="17741" operator="between">
      <formula>2.5</formula>
      <formula>0</formula>
    </cfRule>
  </conditionalFormatting>
  <conditionalFormatting sqref="N19">
    <cfRule type="cellIs" dxfId="30411" priority="17737" operator="between">
      <formula>4.501</formula>
      <formula>6</formula>
    </cfRule>
    <cfRule type="cellIs" dxfId="30410" priority="17738" operator="between">
      <formula>3.001</formula>
      <formula>4.5</formula>
    </cfRule>
    <cfRule type="cellIs" dxfId="30409" priority="17739" operator="between">
      <formula>2.001</formula>
      <formula>3</formula>
    </cfRule>
    <cfRule type="cellIs" dxfId="30408" priority="17740" operator="between">
      <formula>0</formula>
      <formula>2</formula>
    </cfRule>
  </conditionalFormatting>
  <conditionalFormatting sqref="N18">
    <cfRule type="cellIs" dxfId="30407" priority="17736" operator="between">
      <formula>6</formula>
      <formula>4.5</formula>
    </cfRule>
  </conditionalFormatting>
  <conditionalFormatting sqref="N18">
    <cfRule type="cellIs" dxfId="30406" priority="17735" operator="between">
      <formula>6</formula>
      <formula>4.495</formula>
    </cfRule>
  </conditionalFormatting>
  <conditionalFormatting sqref="N18">
    <cfRule type="cellIs" dxfId="30405" priority="17734" operator="between">
      <formula>4.5</formula>
      <formula>3.495</formula>
    </cfRule>
  </conditionalFormatting>
  <conditionalFormatting sqref="N18">
    <cfRule type="cellIs" dxfId="30404" priority="17732" operator="between">
      <formula>3.5</formula>
      <formula>2.495</formula>
    </cfRule>
    <cfRule type="cellIs" dxfId="30403" priority="17733" operator="between">
      <formula>3.5</formula>
      <formula>2.495</formula>
    </cfRule>
  </conditionalFormatting>
  <conditionalFormatting sqref="N18">
    <cfRule type="cellIs" dxfId="30402" priority="17731" operator="between">
      <formula>3.5</formula>
      <formula>2.495</formula>
    </cfRule>
  </conditionalFormatting>
  <conditionalFormatting sqref="N18">
    <cfRule type="cellIs" dxfId="30401" priority="17730" operator="between">
      <formula>3.5</formula>
      <formula>2.494</formula>
    </cfRule>
  </conditionalFormatting>
  <conditionalFormatting sqref="N18">
    <cfRule type="cellIs" dxfId="30400" priority="17729" operator="between">
      <formula>2.5</formula>
      <formula>0</formula>
    </cfRule>
  </conditionalFormatting>
  <conditionalFormatting sqref="N18">
    <cfRule type="cellIs" dxfId="30399" priority="17725" operator="between">
      <formula>4.501</formula>
      <formula>6</formula>
    </cfRule>
    <cfRule type="cellIs" dxfId="30398" priority="17726" operator="between">
      <formula>3.001</formula>
      <formula>4.5</formula>
    </cfRule>
    <cfRule type="cellIs" dxfId="30397" priority="17727" operator="between">
      <formula>2.001</formula>
      <formula>3</formula>
    </cfRule>
    <cfRule type="cellIs" dxfId="30396" priority="17728" operator="between">
      <formula>0</formula>
      <formula>2</formula>
    </cfRule>
  </conditionalFormatting>
  <conditionalFormatting sqref="N21">
    <cfRule type="cellIs" dxfId="30395" priority="17724" operator="between">
      <formula>6</formula>
      <formula>4.5</formula>
    </cfRule>
  </conditionalFormatting>
  <conditionalFormatting sqref="N21">
    <cfRule type="cellIs" dxfId="30394" priority="17723" operator="between">
      <formula>6</formula>
      <formula>4.495</formula>
    </cfRule>
  </conditionalFormatting>
  <conditionalFormatting sqref="N21">
    <cfRule type="cellIs" dxfId="30393" priority="17722" operator="between">
      <formula>4.5</formula>
      <formula>3.495</formula>
    </cfRule>
  </conditionalFormatting>
  <conditionalFormatting sqref="N21">
    <cfRule type="cellIs" dxfId="30392" priority="17720" operator="between">
      <formula>3.5</formula>
      <formula>2.495</formula>
    </cfRule>
    <cfRule type="cellIs" dxfId="30391" priority="17721" operator="between">
      <formula>3.5</formula>
      <formula>2.495</formula>
    </cfRule>
  </conditionalFormatting>
  <conditionalFormatting sqref="N21">
    <cfRule type="cellIs" dxfId="30390" priority="17719" operator="between">
      <formula>3.5</formula>
      <formula>2.495</formula>
    </cfRule>
  </conditionalFormatting>
  <conditionalFormatting sqref="N21">
    <cfRule type="cellIs" dxfId="30389" priority="17718" operator="between">
      <formula>3.5</formula>
      <formula>2.494</formula>
    </cfRule>
  </conditionalFormatting>
  <conditionalFormatting sqref="N21">
    <cfRule type="cellIs" dxfId="30388" priority="17717" operator="between">
      <formula>2.5</formula>
      <formula>0</formula>
    </cfRule>
  </conditionalFormatting>
  <conditionalFormatting sqref="N21">
    <cfRule type="cellIs" dxfId="30387" priority="17713" operator="between">
      <formula>4.501</formula>
      <formula>6</formula>
    </cfRule>
    <cfRule type="cellIs" dxfId="30386" priority="17714" operator="between">
      <formula>3.001</formula>
      <formula>4.5</formula>
    </cfRule>
    <cfRule type="cellIs" dxfId="30385" priority="17715" operator="between">
      <formula>2.001</formula>
      <formula>3</formula>
    </cfRule>
    <cfRule type="cellIs" dxfId="30384" priority="17716" operator="between">
      <formula>0</formula>
      <formula>2</formula>
    </cfRule>
  </conditionalFormatting>
  <conditionalFormatting sqref="N17">
    <cfRule type="cellIs" dxfId="30383" priority="17700" operator="between">
      <formula>6</formula>
      <formula>4.5</formula>
    </cfRule>
  </conditionalFormatting>
  <conditionalFormatting sqref="N17">
    <cfRule type="cellIs" dxfId="30382" priority="17699" operator="between">
      <formula>6</formula>
      <formula>4.495</formula>
    </cfRule>
  </conditionalFormatting>
  <conditionalFormatting sqref="N17">
    <cfRule type="cellIs" dxfId="30381" priority="17698" operator="between">
      <formula>4.5</formula>
      <formula>3.495</formula>
    </cfRule>
  </conditionalFormatting>
  <conditionalFormatting sqref="N17">
    <cfRule type="cellIs" dxfId="30380" priority="17696" operator="between">
      <formula>3.5</formula>
      <formula>2.495</formula>
    </cfRule>
    <cfRule type="cellIs" dxfId="30379" priority="17697" operator="between">
      <formula>3.5</formula>
      <formula>2.495</formula>
    </cfRule>
  </conditionalFormatting>
  <conditionalFormatting sqref="N17">
    <cfRule type="cellIs" dxfId="30378" priority="17695" operator="between">
      <formula>3.5</formula>
      <formula>2.495</formula>
    </cfRule>
  </conditionalFormatting>
  <conditionalFormatting sqref="N17">
    <cfRule type="cellIs" dxfId="30377" priority="17694" operator="between">
      <formula>3.5</formula>
      <formula>2.494</formula>
    </cfRule>
  </conditionalFormatting>
  <conditionalFormatting sqref="N17">
    <cfRule type="cellIs" dxfId="30376" priority="17693" operator="between">
      <formula>2.5</formula>
      <formula>0</formula>
    </cfRule>
  </conditionalFormatting>
  <conditionalFormatting sqref="N17">
    <cfRule type="cellIs" dxfId="30375" priority="17689" operator="between">
      <formula>4.501</formula>
      <formula>6</formula>
    </cfRule>
    <cfRule type="cellIs" dxfId="30374" priority="17690" operator="between">
      <formula>3.001</formula>
      <formula>4.5</formula>
    </cfRule>
    <cfRule type="cellIs" dxfId="30373" priority="17691" operator="between">
      <formula>2.001</formula>
      <formula>3</formula>
    </cfRule>
    <cfRule type="cellIs" dxfId="30372" priority="17692" operator="between">
      <formula>0</formula>
      <formula>2</formula>
    </cfRule>
  </conditionalFormatting>
  <conditionalFormatting sqref="N25">
    <cfRule type="cellIs" dxfId="30371" priority="17688" operator="between">
      <formula>6</formula>
      <formula>4.5</formula>
    </cfRule>
  </conditionalFormatting>
  <conditionalFormatting sqref="N25">
    <cfRule type="cellIs" dxfId="30370" priority="17687" operator="between">
      <formula>6</formula>
      <formula>4.495</formula>
    </cfRule>
  </conditionalFormatting>
  <conditionalFormatting sqref="N25">
    <cfRule type="cellIs" dxfId="30369" priority="17686" operator="between">
      <formula>4.5</formula>
      <formula>3.495</formula>
    </cfRule>
  </conditionalFormatting>
  <conditionalFormatting sqref="N25">
    <cfRule type="cellIs" dxfId="30368" priority="17684" operator="between">
      <formula>3.5</formula>
      <formula>2.495</formula>
    </cfRule>
    <cfRule type="cellIs" dxfId="30367" priority="17685" operator="between">
      <formula>3.5</formula>
      <formula>2.495</formula>
    </cfRule>
  </conditionalFormatting>
  <conditionalFormatting sqref="N25">
    <cfRule type="cellIs" dxfId="30366" priority="17683" operator="between">
      <formula>3.5</formula>
      <formula>2.495</formula>
    </cfRule>
  </conditionalFormatting>
  <conditionalFormatting sqref="N25">
    <cfRule type="cellIs" dxfId="30365" priority="17682" operator="between">
      <formula>3.5</formula>
      <formula>2.494</formula>
    </cfRule>
  </conditionalFormatting>
  <conditionalFormatting sqref="N25">
    <cfRule type="cellIs" dxfId="30364" priority="17681" operator="between">
      <formula>2.5</formula>
      <formula>0</formula>
    </cfRule>
  </conditionalFormatting>
  <conditionalFormatting sqref="N25">
    <cfRule type="cellIs" dxfId="30363" priority="17677" operator="between">
      <formula>4.501</formula>
      <formula>6</formula>
    </cfRule>
    <cfRule type="cellIs" dxfId="30362" priority="17678" operator="between">
      <formula>3.001</formula>
      <formula>4.5</formula>
    </cfRule>
    <cfRule type="cellIs" dxfId="30361" priority="17679" operator="between">
      <formula>2.001</formula>
      <formula>3</formula>
    </cfRule>
    <cfRule type="cellIs" dxfId="30360" priority="17680" operator="between">
      <formula>0</formula>
      <formula>2</formula>
    </cfRule>
  </conditionalFormatting>
  <conditionalFormatting sqref="N24">
    <cfRule type="cellIs" dxfId="30359" priority="17664" operator="between">
      <formula>6</formula>
      <formula>4.5</formula>
    </cfRule>
  </conditionalFormatting>
  <conditionalFormatting sqref="N24">
    <cfRule type="cellIs" dxfId="30358" priority="17663" operator="between">
      <formula>6</formula>
      <formula>4.495</formula>
    </cfRule>
  </conditionalFormatting>
  <conditionalFormatting sqref="N24">
    <cfRule type="cellIs" dxfId="30357" priority="17662" operator="between">
      <formula>4.5</formula>
      <formula>3.495</formula>
    </cfRule>
  </conditionalFormatting>
  <conditionalFormatting sqref="N24">
    <cfRule type="cellIs" dxfId="30356" priority="17660" operator="between">
      <formula>3.5</formula>
      <formula>2.495</formula>
    </cfRule>
    <cfRule type="cellIs" dxfId="30355" priority="17661" operator="between">
      <formula>3.5</formula>
      <formula>2.495</formula>
    </cfRule>
  </conditionalFormatting>
  <conditionalFormatting sqref="N24">
    <cfRule type="cellIs" dxfId="30354" priority="17659" operator="between">
      <formula>3.5</formula>
      <formula>2.495</formula>
    </cfRule>
  </conditionalFormatting>
  <conditionalFormatting sqref="N24">
    <cfRule type="cellIs" dxfId="30353" priority="17658" operator="between">
      <formula>3.5</formula>
      <formula>2.494</formula>
    </cfRule>
  </conditionalFormatting>
  <conditionalFormatting sqref="N24">
    <cfRule type="cellIs" dxfId="30352" priority="17657" operator="between">
      <formula>2.5</formula>
      <formula>0</formula>
    </cfRule>
  </conditionalFormatting>
  <conditionalFormatting sqref="N24">
    <cfRule type="cellIs" dxfId="30351" priority="17653" operator="between">
      <formula>4.501</formula>
      <formula>6</formula>
    </cfRule>
    <cfRule type="cellIs" dxfId="30350" priority="17654" operator="between">
      <formula>3.001</formula>
      <formula>4.5</formula>
    </cfRule>
    <cfRule type="cellIs" dxfId="30349" priority="17655" operator="between">
      <formula>2.001</formula>
      <formula>3</formula>
    </cfRule>
    <cfRule type="cellIs" dxfId="30348" priority="17656" operator="between">
      <formula>0</formula>
      <formula>2</formula>
    </cfRule>
  </conditionalFormatting>
  <conditionalFormatting sqref="N23">
    <cfRule type="cellIs" dxfId="30347" priority="17652" operator="between">
      <formula>6</formula>
      <formula>4.5</formula>
    </cfRule>
  </conditionalFormatting>
  <conditionalFormatting sqref="N23">
    <cfRule type="cellIs" dxfId="30346" priority="17651" operator="between">
      <formula>6</formula>
      <formula>4.495</formula>
    </cfRule>
  </conditionalFormatting>
  <conditionalFormatting sqref="N23">
    <cfRule type="cellIs" dxfId="30345" priority="17650" operator="between">
      <formula>4.5</formula>
      <formula>3.495</formula>
    </cfRule>
  </conditionalFormatting>
  <conditionalFormatting sqref="N23">
    <cfRule type="cellIs" dxfId="30344" priority="17648" operator="between">
      <formula>3.5</formula>
      <formula>2.495</formula>
    </cfRule>
    <cfRule type="cellIs" dxfId="30343" priority="17649" operator="between">
      <formula>3.5</formula>
      <formula>2.495</formula>
    </cfRule>
  </conditionalFormatting>
  <conditionalFormatting sqref="N23">
    <cfRule type="cellIs" dxfId="30342" priority="17647" operator="between">
      <formula>3.5</formula>
      <formula>2.495</formula>
    </cfRule>
  </conditionalFormatting>
  <conditionalFormatting sqref="N23">
    <cfRule type="cellIs" dxfId="30341" priority="17646" operator="between">
      <formula>3.5</formula>
      <formula>2.494</formula>
    </cfRule>
  </conditionalFormatting>
  <conditionalFormatting sqref="N23">
    <cfRule type="cellIs" dxfId="30340" priority="17645" operator="between">
      <formula>2.5</formula>
      <formula>0</formula>
    </cfRule>
  </conditionalFormatting>
  <conditionalFormatting sqref="N23">
    <cfRule type="cellIs" dxfId="30339" priority="17641" operator="between">
      <formula>4.501</formula>
      <formula>6</formula>
    </cfRule>
    <cfRule type="cellIs" dxfId="30338" priority="17642" operator="between">
      <formula>3.001</formula>
      <formula>4.5</formula>
    </cfRule>
    <cfRule type="cellIs" dxfId="30337" priority="17643" operator="between">
      <formula>2.001</formula>
      <formula>3</formula>
    </cfRule>
    <cfRule type="cellIs" dxfId="30336" priority="17644" operator="between">
      <formula>0</formula>
      <formula>2</formula>
    </cfRule>
  </conditionalFormatting>
  <conditionalFormatting sqref="N26">
    <cfRule type="cellIs" dxfId="30335" priority="17640" operator="between">
      <formula>6</formula>
      <formula>4.5</formula>
    </cfRule>
  </conditionalFormatting>
  <conditionalFormatting sqref="N26">
    <cfRule type="cellIs" dxfId="30334" priority="17639" operator="between">
      <formula>6</formula>
      <formula>4.495</formula>
    </cfRule>
  </conditionalFormatting>
  <conditionalFormatting sqref="N26">
    <cfRule type="cellIs" dxfId="30333" priority="17638" operator="between">
      <formula>4.5</formula>
      <formula>3.495</formula>
    </cfRule>
  </conditionalFormatting>
  <conditionalFormatting sqref="N26">
    <cfRule type="cellIs" dxfId="30332" priority="17636" operator="between">
      <formula>3.5</formula>
      <formula>2.495</formula>
    </cfRule>
    <cfRule type="cellIs" dxfId="30331" priority="17637" operator="between">
      <formula>3.5</formula>
      <formula>2.495</formula>
    </cfRule>
  </conditionalFormatting>
  <conditionalFormatting sqref="N26">
    <cfRule type="cellIs" dxfId="30330" priority="17635" operator="between">
      <formula>3.5</formula>
      <formula>2.495</formula>
    </cfRule>
  </conditionalFormatting>
  <conditionalFormatting sqref="N26">
    <cfRule type="cellIs" dxfId="30329" priority="17634" operator="between">
      <formula>3.5</formula>
      <formula>2.494</formula>
    </cfRule>
  </conditionalFormatting>
  <conditionalFormatting sqref="N26">
    <cfRule type="cellIs" dxfId="30328" priority="17633" operator="between">
      <formula>2.5</formula>
      <formula>0</formula>
    </cfRule>
  </conditionalFormatting>
  <conditionalFormatting sqref="N26">
    <cfRule type="cellIs" dxfId="30327" priority="17629" operator="between">
      <formula>4.501</formula>
      <formula>6</formula>
    </cfRule>
    <cfRule type="cellIs" dxfId="30326" priority="17630" operator="between">
      <formula>3.001</formula>
      <formula>4.5</formula>
    </cfRule>
    <cfRule type="cellIs" dxfId="30325" priority="17631" operator="between">
      <formula>2.001</formula>
      <formula>3</formula>
    </cfRule>
    <cfRule type="cellIs" dxfId="30324" priority="17632" operator="between">
      <formula>0</formula>
      <formula>2</formula>
    </cfRule>
  </conditionalFormatting>
  <conditionalFormatting sqref="N22">
    <cfRule type="cellIs" dxfId="30323" priority="17628" operator="between">
      <formula>6</formula>
      <formula>4.5</formula>
    </cfRule>
  </conditionalFormatting>
  <conditionalFormatting sqref="N22">
    <cfRule type="cellIs" dxfId="30322" priority="17627" operator="between">
      <formula>6</formula>
      <formula>4.495</formula>
    </cfRule>
  </conditionalFormatting>
  <conditionalFormatting sqref="N22">
    <cfRule type="cellIs" dxfId="30321" priority="17626" operator="between">
      <formula>4.5</formula>
      <formula>3.495</formula>
    </cfRule>
  </conditionalFormatting>
  <conditionalFormatting sqref="N22">
    <cfRule type="cellIs" dxfId="30320" priority="17624" operator="between">
      <formula>3.5</formula>
      <formula>2.495</formula>
    </cfRule>
    <cfRule type="cellIs" dxfId="30319" priority="17625" operator="between">
      <formula>3.5</formula>
      <formula>2.495</formula>
    </cfRule>
  </conditionalFormatting>
  <conditionalFormatting sqref="N22">
    <cfRule type="cellIs" dxfId="30318" priority="17623" operator="between">
      <formula>3.5</formula>
      <formula>2.495</formula>
    </cfRule>
  </conditionalFormatting>
  <conditionalFormatting sqref="N22">
    <cfRule type="cellIs" dxfId="30317" priority="17622" operator="between">
      <formula>3.5</formula>
      <formula>2.494</formula>
    </cfRule>
  </conditionalFormatting>
  <conditionalFormatting sqref="N22">
    <cfRule type="cellIs" dxfId="30316" priority="17621" operator="between">
      <formula>2.5</formula>
      <formula>0</formula>
    </cfRule>
  </conditionalFormatting>
  <conditionalFormatting sqref="N22">
    <cfRule type="cellIs" dxfId="30315" priority="17617" operator="between">
      <formula>4.501</formula>
      <formula>6</formula>
    </cfRule>
    <cfRule type="cellIs" dxfId="30314" priority="17618" operator="between">
      <formula>3.001</formula>
      <formula>4.5</formula>
    </cfRule>
    <cfRule type="cellIs" dxfId="30313" priority="17619" operator="between">
      <formula>2.001</formula>
      <formula>3</formula>
    </cfRule>
    <cfRule type="cellIs" dxfId="30312" priority="17620" operator="between">
      <formula>0</formula>
      <formula>2</formula>
    </cfRule>
  </conditionalFormatting>
  <conditionalFormatting sqref="N30">
    <cfRule type="cellIs" dxfId="30311" priority="17616" operator="between">
      <formula>6</formula>
      <formula>4.5</formula>
    </cfRule>
  </conditionalFormatting>
  <conditionalFormatting sqref="N30">
    <cfRule type="cellIs" dxfId="30310" priority="17615" operator="between">
      <formula>6</formula>
      <formula>4.495</formula>
    </cfRule>
  </conditionalFormatting>
  <conditionalFormatting sqref="N30">
    <cfRule type="cellIs" dxfId="30309" priority="17614" operator="between">
      <formula>4.5</formula>
      <formula>3.495</formula>
    </cfRule>
  </conditionalFormatting>
  <conditionalFormatting sqref="N30">
    <cfRule type="cellIs" dxfId="30308" priority="17612" operator="between">
      <formula>3.5</formula>
      <formula>2.495</formula>
    </cfRule>
    <cfRule type="cellIs" dxfId="30307" priority="17613" operator="between">
      <formula>3.5</formula>
      <formula>2.495</formula>
    </cfRule>
  </conditionalFormatting>
  <conditionalFormatting sqref="N30">
    <cfRule type="cellIs" dxfId="30306" priority="17611" operator="between">
      <formula>3.5</formula>
      <formula>2.495</formula>
    </cfRule>
  </conditionalFormatting>
  <conditionalFormatting sqref="N30">
    <cfRule type="cellIs" dxfId="30305" priority="17610" operator="between">
      <formula>3.5</formula>
      <formula>2.494</formula>
    </cfRule>
  </conditionalFormatting>
  <conditionalFormatting sqref="N30">
    <cfRule type="cellIs" dxfId="30304" priority="17609" operator="between">
      <formula>2.5</formula>
      <formula>0</formula>
    </cfRule>
  </conditionalFormatting>
  <conditionalFormatting sqref="N30">
    <cfRule type="cellIs" dxfId="30303" priority="17605" operator="between">
      <formula>4.501</formula>
      <formula>6</formula>
    </cfRule>
    <cfRule type="cellIs" dxfId="30302" priority="17606" operator="between">
      <formula>3.001</formula>
      <formula>4.5</formula>
    </cfRule>
    <cfRule type="cellIs" dxfId="30301" priority="17607" operator="between">
      <formula>2.001</formula>
      <formula>3</formula>
    </cfRule>
    <cfRule type="cellIs" dxfId="30300" priority="17608" operator="between">
      <formula>0</formula>
      <formula>2</formula>
    </cfRule>
  </conditionalFormatting>
  <conditionalFormatting sqref="N29">
    <cfRule type="cellIs" dxfId="30299" priority="17592" operator="between">
      <formula>6</formula>
      <formula>4.5</formula>
    </cfRule>
  </conditionalFormatting>
  <conditionalFormatting sqref="N29">
    <cfRule type="cellIs" dxfId="30298" priority="17591" operator="between">
      <formula>6</formula>
      <formula>4.495</formula>
    </cfRule>
  </conditionalFormatting>
  <conditionalFormatting sqref="N29">
    <cfRule type="cellIs" dxfId="30297" priority="17590" operator="between">
      <formula>4.5</formula>
      <formula>3.495</formula>
    </cfRule>
  </conditionalFormatting>
  <conditionalFormatting sqref="N29">
    <cfRule type="cellIs" dxfId="30296" priority="17588" operator="between">
      <formula>3.5</formula>
      <formula>2.495</formula>
    </cfRule>
    <cfRule type="cellIs" dxfId="30295" priority="17589" operator="between">
      <formula>3.5</formula>
      <formula>2.495</formula>
    </cfRule>
  </conditionalFormatting>
  <conditionalFormatting sqref="N29">
    <cfRule type="cellIs" dxfId="30294" priority="17587" operator="between">
      <formula>3.5</formula>
      <formula>2.495</formula>
    </cfRule>
  </conditionalFormatting>
  <conditionalFormatting sqref="N29">
    <cfRule type="cellIs" dxfId="30293" priority="17586" operator="between">
      <formula>3.5</formula>
      <formula>2.494</formula>
    </cfRule>
  </conditionalFormatting>
  <conditionalFormatting sqref="N29">
    <cfRule type="cellIs" dxfId="30292" priority="17585" operator="between">
      <formula>2.5</formula>
      <formula>0</formula>
    </cfRule>
  </conditionalFormatting>
  <conditionalFormatting sqref="N29">
    <cfRule type="cellIs" dxfId="30291" priority="17581" operator="between">
      <formula>4.501</formula>
      <formula>6</formula>
    </cfRule>
    <cfRule type="cellIs" dxfId="30290" priority="17582" operator="between">
      <formula>3.001</formula>
      <formula>4.5</formula>
    </cfRule>
    <cfRule type="cellIs" dxfId="30289" priority="17583" operator="between">
      <formula>2.001</formula>
      <formula>3</formula>
    </cfRule>
    <cfRule type="cellIs" dxfId="30288" priority="17584" operator="between">
      <formula>0</formula>
      <formula>2</formula>
    </cfRule>
  </conditionalFormatting>
  <conditionalFormatting sqref="N28">
    <cfRule type="cellIs" dxfId="30287" priority="17580" operator="between">
      <formula>6</formula>
      <formula>4.5</formula>
    </cfRule>
  </conditionalFormatting>
  <conditionalFormatting sqref="N28">
    <cfRule type="cellIs" dxfId="30286" priority="17579" operator="between">
      <formula>6</formula>
      <formula>4.495</formula>
    </cfRule>
  </conditionalFormatting>
  <conditionalFormatting sqref="N28">
    <cfRule type="cellIs" dxfId="30285" priority="17578" operator="between">
      <formula>4.5</formula>
      <formula>3.495</formula>
    </cfRule>
  </conditionalFormatting>
  <conditionalFormatting sqref="N28">
    <cfRule type="cellIs" dxfId="30284" priority="17576" operator="between">
      <formula>3.5</formula>
      <formula>2.495</formula>
    </cfRule>
    <cfRule type="cellIs" dxfId="30283" priority="17577" operator="between">
      <formula>3.5</formula>
      <formula>2.495</formula>
    </cfRule>
  </conditionalFormatting>
  <conditionalFormatting sqref="N28">
    <cfRule type="cellIs" dxfId="30282" priority="17575" operator="between">
      <formula>3.5</formula>
      <formula>2.495</formula>
    </cfRule>
  </conditionalFormatting>
  <conditionalFormatting sqref="N28">
    <cfRule type="cellIs" dxfId="30281" priority="17574" operator="between">
      <formula>3.5</formula>
      <formula>2.494</formula>
    </cfRule>
  </conditionalFormatting>
  <conditionalFormatting sqref="N28">
    <cfRule type="cellIs" dxfId="30280" priority="17573" operator="between">
      <formula>2.5</formula>
      <formula>0</formula>
    </cfRule>
  </conditionalFormatting>
  <conditionalFormatting sqref="N28">
    <cfRule type="cellIs" dxfId="30279" priority="17569" operator="between">
      <formula>4.501</formula>
      <formula>6</formula>
    </cfRule>
    <cfRule type="cellIs" dxfId="30278" priority="17570" operator="between">
      <formula>3.001</formula>
      <formula>4.5</formula>
    </cfRule>
    <cfRule type="cellIs" dxfId="30277" priority="17571" operator="between">
      <formula>2.001</formula>
      <formula>3</formula>
    </cfRule>
    <cfRule type="cellIs" dxfId="30276" priority="17572" operator="between">
      <formula>0</formula>
      <formula>2</formula>
    </cfRule>
  </conditionalFormatting>
  <conditionalFormatting sqref="N31">
    <cfRule type="cellIs" dxfId="30275" priority="17568" operator="between">
      <formula>6</formula>
      <formula>4.5</formula>
    </cfRule>
  </conditionalFormatting>
  <conditionalFormatting sqref="N31">
    <cfRule type="cellIs" dxfId="30274" priority="17567" operator="between">
      <formula>6</formula>
      <formula>4.495</formula>
    </cfRule>
  </conditionalFormatting>
  <conditionalFormatting sqref="N31">
    <cfRule type="cellIs" dxfId="30273" priority="17566" operator="between">
      <formula>4.5</formula>
      <formula>3.495</formula>
    </cfRule>
  </conditionalFormatting>
  <conditionalFormatting sqref="N31">
    <cfRule type="cellIs" dxfId="30272" priority="17564" operator="between">
      <formula>3.5</formula>
      <formula>2.495</formula>
    </cfRule>
    <cfRule type="cellIs" dxfId="30271" priority="17565" operator="between">
      <formula>3.5</formula>
      <formula>2.495</formula>
    </cfRule>
  </conditionalFormatting>
  <conditionalFormatting sqref="N31">
    <cfRule type="cellIs" dxfId="30270" priority="17563" operator="between">
      <formula>3.5</formula>
      <formula>2.495</formula>
    </cfRule>
  </conditionalFormatting>
  <conditionalFormatting sqref="N31">
    <cfRule type="cellIs" dxfId="30269" priority="17562" operator="between">
      <formula>3.5</formula>
      <formula>2.494</formula>
    </cfRule>
  </conditionalFormatting>
  <conditionalFormatting sqref="N31">
    <cfRule type="cellIs" dxfId="30268" priority="17561" operator="between">
      <formula>2.5</formula>
      <formula>0</formula>
    </cfRule>
  </conditionalFormatting>
  <conditionalFormatting sqref="N31">
    <cfRule type="cellIs" dxfId="30267" priority="17557" operator="between">
      <formula>4.501</formula>
      <formula>6</formula>
    </cfRule>
    <cfRule type="cellIs" dxfId="30266" priority="17558" operator="between">
      <formula>3.001</formula>
      <formula>4.5</formula>
    </cfRule>
    <cfRule type="cellIs" dxfId="30265" priority="17559" operator="between">
      <formula>2.001</formula>
      <formula>3</formula>
    </cfRule>
    <cfRule type="cellIs" dxfId="30264" priority="17560" operator="between">
      <formula>0</formula>
      <formula>2</formula>
    </cfRule>
  </conditionalFormatting>
  <conditionalFormatting sqref="N27">
    <cfRule type="cellIs" dxfId="30263" priority="17556" operator="between">
      <formula>6</formula>
      <formula>4.5</formula>
    </cfRule>
  </conditionalFormatting>
  <conditionalFormatting sqref="N27">
    <cfRule type="cellIs" dxfId="30262" priority="17555" operator="between">
      <formula>6</formula>
      <formula>4.495</formula>
    </cfRule>
  </conditionalFormatting>
  <conditionalFormatting sqref="N27">
    <cfRule type="cellIs" dxfId="30261" priority="17554" operator="between">
      <formula>4.5</formula>
      <formula>3.495</formula>
    </cfRule>
  </conditionalFormatting>
  <conditionalFormatting sqref="N27">
    <cfRule type="cellIs" dxfId="30260" priority="17552" operator="between">
      <formula>3.5</formula>
      <formula>2.495</formula>
    </cfRule>
    <cfRule type="cellIs" dxfId="30259" priority="17553" operator="between">
      <formula>3.5</formula>
      <formula>2.495</formula>
    </cfRule>
  </conditionalFormatting>
  <conditionalFormatting sqref="N27">
    <cfRule type="cellIs" dxfId="30258" priority="17551" operator="between">
      <formula>3.5</formula>
      <formula>2.495</formula>
    </cfRule>
  </conditionalFormatting>
  <conditionalFormatting sqref="N27">
    <cfRule type="cellIs" dxfId="30257" priority="17550" operator="between">
      <formula>3.5</formula>
      <formula>2.494</formula>
    </cfRule>
  </conditionalFormatting>
  <conditionalFormatting sqref="N27">
    <cfRule type="cellIs" dxfId="30256" priority="17549" operator="between">
      <formula>2.5</formula>
      <formula>0</formula>
    </cfRule>
  </conditionalFormatting>
  <conditionalFormatting sqref="N27">
    <cfRule type="cellIs" dxfId="30255" priority="17545" operator="between">
      <formula>4.501</formula>
      <formula>6</formula>
    </cfRule>
    <cfRule type="cellIs" dxfId="30254" priority="17546" operator="between">
      <formula>3.001</formula>
      <formula>4.5</formula>
    </cfRule>
    <cfRule type="cellIs" dxfId="30253" priority="17547" operator="between">
      <formula>2.001</formula>
      <formula>3</formula>
    </cfRule>
    <cfRule type="cellIs" dxfId="30252" priority="17548" operator="between">
      <formula>0</formula>
      <formula>2</formula>
    </cfRule>
  </conditionalFormatting>
  <conditionalFormatting sqref="N34">
    <cfRule type="cellIs" dxfId="30251" priority="17532" operator="between">
      <formula>6</formula>
      <formula>4.5</formula>
    </cfRule>
  </conditionalFormatting>
  <conditionalFormatting sqref="N34">
    <cfRule type="cellIs" dxfId="30250" priority="17531" operator="between">
      <formula>6</formula>
      <formula>4.495</formula>
    </cfRule>
  </conditionalFormatting>
  <conditionalFormatting sqref="N34">
    <cfRule type="cellIs" dxfId="30249" priority="17530" operator="between">
      <formula>4.5</formula>
      <formula>3.495</formula>
    </cfRule>
  </conditionalFormatting>
  <conditionalFormatting sqref="N34">
    <cfRule type="cellIs" dxfId="30248" priority="17528" operator="between">
      <formula>3.5</formula>
      <formula>2.495</formula>
    </cfRule>
    <cfRule type="cellIs" dxfId="30247" priority="17529" operator="between">
      <formula>3.5</formula>
      <formula>2.495</formula>
    </cfRule>
  </conditionalFormatting>
  <conditionalFormatting sqref="N34">
    <cfRule type="cellIs" dxfId="30246" priority="17527" operator="between">
      <formula>3.5</formula>
      <formula>2.495</formula>
    </cfRule>
  </conditionalFormatting>
  <conditionalFormatting sqref="N34">
    <cfRule type="cellIs" dxfId="30245" priority="17526" operator="between">
      <formula>3.5</formula>
      <formula>2.494</formula>
    </cfRule>
  </conditionalFormatting>
  <conditionalFormatting sqref="N34">
    <cfRule type="cellIs" dxfId="30244" priority="17525" operator="between">
      <formula>2.5</formula>
      <formula>0</formula>
    </cfRule>
  </conditionalFormatting>
  <conditionalFormatting sqref="N34">
    <cfRule type="cellIs" dxfId="30243" priority="17521" operator="between">
      <formula>4.501</formula>
      <formula>6</formula>
    </cfRule>
    <cfRule type="cellIs" dxfId="30242" priority="17522" operator="between">
      <formula>3.001</formula>
      <formula>4.5</formula>
    </cfRule>
    <cfRule type="cellIs" dxfId="30241" priority="17523" operator="between">
      <formula>2.001</formula>
      <formula>3</formula>
    </cfRule>
    <cfRule type="cellIs" dxfId="30240" priority="17524" operator="between">
      <formula>0</formula>
      <formula>2</formula>
    </cfRule>
  </conditionalFormatting>
  <conditionalFormatting sqref="N33">
    <cfRule type="cellIs" dxfId="30239" priority="17520" operator="between">
      <formula>6</formula>
      <formula>4.5</formula>
    </cfRule>
  </conditionalFormatting>
  <conditionalFormatting sqref="N33">
    <cfRule type="cellIs" dxfId="30238" priority="17519" operator="between">
      <formula>6</formula>
      <formula>4.495</formula>
    </cfRule>
  </conditionalFormatting>
  <conditionalFormatting sqref="N33">
    <cfRule type="cellIs" dxfId="30237" priority="17518" operator="between">
      <formula>4.5</formula>
      <formula>3.495</formula>
    </cfRule>
  </conditionalFormatting>
  <conditionalFormatting sqref="N33">
    <cfRule type="cellIs" dxfId="30236" priority="17516" operator="between">
      <formula>3.5</formula>
      <formula>2.495</formula>
    </cfRule>
    <cfRule type="cellIs" dxfId="30235" priority="17517" operator="between">
      <formula>3.5</formula>
      <formula>2.495</formula>
    </cfRule>
  </conditionalFormatting>
  <conditionalFormatting sqref="N33">
    <cfRule type="cellIs" dxfId="30234" priority="17515" operator="between">
      <formula>3.5</formula>
      <formula>2.495</formula>
    </cfRule>
  </conditionalFormatting>
  <conditionalFormatting sqref="N33">
    <cfRule type="cellIs" dxfId="30233" priority="17514" operator="between">
      <formula>3.5</formula>
      <formula>2.494</formula>
    </cfRule>
  </conditionalFormatting>
  <conditionalFormatting sqref="N33">
    <cfRule type="cellIs" dxfId="30232" priority="17513" operator="between">
      <formula>2.5</formula>
      <formula>0</formula>
    </cfRule>
  </conditionalFormatting>
  <conditionalFormatting sqref="N33">
    <cfRule type="cellIs" dxfId="30231" priority="17509" operator="between">
      <formula>4.501</formula>
      <formula>6</formula>
    </cfRule>
    <cfRule type="cellIs" dxfId="30230" priority="17510" operator="between">
      <formula>3.001</formula>
      <formula>4.5</formula>
    </cfRule>
    <cfRule type="cellIs" dxfId="30229" priority="17511" operator="between">
      <formula>2.001</formula>
      <formula>3</formula>
    </cfRule>
    <cfRule type="cellIs" dxfId="30228" priority="17512" operator="between">
      <formula>0</formula>
      <formula>2</formula>
    </cfRule>
  </conditionalFormatting>
  <conditionalFormatting sqref="N35">
    <cfRule type="cellIs" dxfId="30227" priority="17508" operator="between">
      <formula>6</formula>
      <formula>4.5</formula>
    </cfRule>
  </conditionalFormatting>
  <conditionalFormatting sqref="N35">
    <cfRule type="cellIs" dxfId="30226" priority="17507" operator="between">
      <formula>6</formula>
      <formula>4.495</formula>
    </cfRule>
  </conditionalFormatting>
  <conditionalFormatting sqref="N35">
    <cfRule type="cellIs" dxfId="30225" priority="17506" operator="between">
      <formula>4.5</formula>
      <formula>3.495</formula>
    </cfRule>
  </conditionalFormatting>
  <conditionalFormatting sqref="N35">
    <cfRule type="cellIs" dxfId="30224" priority="17504" operator="between">
      <formula>3.5</formula>
      <formula>2.495</formula>
    </cfRule>
    <cfRule type="cellIs" dxfId="30223" priority="17505" operator="between">
      <formula>3.5</formula>
      <formula>2.495</formula>
    </cfRule>
  </conditionalFormatting>
  <conditionalFormatting sqref="N35">
    <cfRule type="cellIs" dxfId="30222" priority="17503" operator="between">
      <formula>3.5</formula>
      <formula>2.495</formula>
    </cfRule>
  </conditionalFormatting>
  <conditionalFormatting sqref="N35">
    <cfRule type="cellIs" dxfId="30221" priority="17502" operator="between">
      <formula>3.5</formula>
      <formula>2.494</formula>
    </cfRule>
  </conditionalFormatting>
  <conditionalFormatting sqref="N35">
    <cfRule type="cellIs" dxfId="30220" priority="17501" operator="between">
      <formula>2.5</formula>
      <formula>0</formula>
    </cfRule>
  </conditionalFormatting>
  <conditionalFormatting sqref="N35">
    <cfRule type="cellIs" dxfId="30219" priority="17497" operator="between">
      <formula>4.501</formula>
      <formula>6</formula>
    </cfRule>
    <cfRule type="cellIs" dxfId="30218" priority="17498" operator="between">
      <formula>3.001</formula>
      <formula>4.5</formula>
    </cfRule>
    <cfRule type="cellIs" dxfId="30217" priority="17499" operator="between">
      <formula>2.001</formula>
      <formula>3</formula>
    </cfRule>
    <cfRule type="cellIs" dxfId="30216" priority="17500" operator="between">
      <formula>0</formula>
      <formula>2</formula>
    </cfRule>
  </conditionalFormatting>
  <conditionalFormatting sqref="N32">
    <cfRule type="cellIs" dxfId="30215" priority="17496" operator="between">
      <formula>6</formula>
      <formula>4.5</formula>
    </cfRule>
  </conditionalFormatting>
  <conditionalFormatting sqref="N32">
    <cfRule type="cellIs" dxfId="30214" priority="17495" operator="between">
      <formula>6</formula>
      <formula>4.495</formula>
    </cfRule>
  </conditionalFormatting>
  <conditionalFormatting sqref="N32">
    <cfRule type="cellIs" dxfId="30213" priority="17494" operator="between">
      <formula>4.5</formula>
      <formula>3.495</formula>
    </cfRule>
  </conditionalFormatting>
  <conditionalFormatting sqref="N32">
    <cfRule type="cellIs" dxfId="30212" priority="17492" operator="between">
      <formula>3.5</formula>
      <formula>2.495</formula>
    </cfRule>
    <cfRule type="cellIs" dxfId="30211" priority="17493" operator="between">
      <formula>3.5</formula>
      <formula>2.495</formula>
    </cfRule>
  </conditionalFormatting>
  <conditionalFormatting sqref="N32">
    <cfRule type="cellIs" dxfId="30210" priority="17491" operator="between">
      <formula>3.5</formula>
      <formula>2.495</formula>
    </cfRule>
  </conditionalFormatting>
  <conditionalFormatting sqref="N32">
    <cfRule type="cellIs" dxfId="30209" priority="17490" operator="between">
      <formula>3.5</formula>
      <formula>2.494</formula>
    </cfRule>
  </conditionalFormatting>
  <conditionalFormatting sqref="N32">
    <cfRule type="cellIs" dxfId="30208" priority="17489" operator="between">
      <formula>2.5</formula>
      <formula>0</formula>
    </cfRule>
  </conditionalFormatting>
  <conditionalFormatting sqref="N32">
    <cfRule type="cellIs" dxfId="30207" priority="17485" operator="between">
      <formula>4.501</formula>
      <formula>6</formula>
    </cfRule>
    <cfRule type="cellIs" dxfId="30206" priority="17486" operator="between">
      <formula>3.001</formula>
      <formula>4.5</formula>
    </cfRule>
    <cfRule type="cellIs" dxfId="30205" priority="17487" operator="between">
      <formula>2.001</formula>
      <formula>3</formula>
    </cfRule>
    <cfRule type="cellIs" dxfId="30204" priority="17488" operator="between">
      <formula>0</formula>
      <formula>2</formula>
    </cfRule>
  </conditionalFormatting>
  <conditionalFormatting sqref="N39">
    <cfRule type="cellIs" dxfId="30203" priority="17484" operator="between">
      <formula>6</formula>
      <formula>4.5</formula>
    </cfRule>
  </conditionalFormatting>
  <conditionalFormatting sqref="N39">
    <cfRule type="cellIs" dxfId="30202" priority="17483" operator="between">
      <formula>6</formula>
      <formula>4.495</formula>
    </cfRule>
  </conditionalFormatting>
  <conditionalFormatting sqref="N39">
    <cfRule type="cellIs" dxfId="30201" priority="17482" operator="between">
      <formula>4.5</formula>
      <formula>3.495</formula>
    </cfRule>
  </conditionalFormatting>
  <conditionalFormatting sqref="N39">
    <cfRule type="cellIs" dxfId="30200" priority="17480" operator="between">
      <formula>3.5</formula>
      <formula>2.495</formula>
    </cfRule>
    <cfRule type="cellIs" dxfId="30199" priority="17481" operator="between">
      <formula>3.5</formula>
      <formula>2.495</formula>
    </cfRule>
  </conditionalFormatting>
  <conditionalFormatting sqref="N39">
    <cfRule type="cellIs" dxfId="30198" priority="17479" operator="between">
      <formula>3.5</formula>
      <formula>2.495</formula>
    </cfRule>
  </conditionalFormatting>
  <conditionalFormatting sqref="N39">
    <cfRule type="cellIs" dxfId="30197" priority="17478" operator="between">
      <formula>3.5</formula>
      <formula>2.494</formula>
    </cfRule>
  </conditionalFormatting>
  <conditionalFormatting sqref="N39">
    <cfRule type="cellIs" dxfId="30196" priority="17477" operator="between">
      <formula>2.5</formula>
      <formula>0</formula>
    </cfRule>
  </conditionalFormatting>
  <conditionalFormatting sqref="N39">
    <cfRule type="cellIs" dxfId="30195" priority="17473" operator="between">
      <formula>4.501</formula>
      <formula>6</formula>
    </cfRule>
    <cfRule type="cellIs" dxfId="30194" priority="17474" operator="between">
      <formula>3.001</formula>
      <formula>4.5</formula>
    </cfRule>
    <cfRule type="cellIs" dxfId="30193" priority="17475" operator="between">
      <formula>2.001</formula>
      <formula>3</formula>
    </cfRule>
    <cfRule type="cellIs" dxfId="30192" priority="17476" operator="between">
      <formula>0</formula>
      <formula>2</formula>
    </cfRule>
  </conditionalFormatting>
  <conditionalFormatting sqref="N37">
    <cfRule type="cellIs" dxfId="30191" priority="17472" operator="between">
      <formula>6</formula>
      <formula>4.5</formula>
    </cfRule>
  </conditionalFormatting>
  <conditionalFormatting sqref="N37">
    <cfRule type="cellIs" dxfId="30190" priority="17471" operator="between">
      <formula>6</formula>
      <formula>4.495</formula>
    </cfRule>
  </conditionalFormatting>
  <conditionalFormatting sqref="N37">
    <cfRule type="cellIs" dxfId="30189" priority="17470" operator="between">
      <formula>4.5</formula>
      <formula>3.495</formula>
    </cfRule>
  </conditionalFormatting>
  <conditionalFormatting sqref="N37">
    <cfRule type="cellIs" dxfId="30188" priority="17468" operator="between">
      <formula>3.5</formula>
      <formula>2.495</formula>
    </cfRule>
    <cfRule type="cellIs" dxfId="30187" priority="17469" operator="between">
      <formula>3.5</formula>
      <formula>2.495</formula>
    </cfRule>
  </conditionalFormatting>
  <conditionalFormatting sqref="N37">
    <cfRule type="cellIs" dxfId="30186" priority="17467" operator="between">
      <formula>3.5</formula>
      <formula>2.495</formula>
    </cfRule>
  </conditionalFormatting>
  <conditionalFormatting sqref="N37">
    <cfRule type="cellIs" dxfId="30185" priority="17466" operator="between">
      <formula>3.5</formula>
      <formula>2.494</formula>
    </cfRule>
  </conditionalFormatting>
  <conditionalFormatting sqref="N37">
    <cfRule type="cellIs" dxfId="30184" priority="17465" operator="between">
      <formula>2.5</formula>
      <formula>0</formula>
    </cfRule>
  </conditionalFormatting>
  <conditionalFormatting sqref="N37">
    <cfRule type="cellIs" dxfId="30183" priority="17461" operator="between">
      <formula>4.501</formula>
      <formula>6</formula>
    </cfRule>
    <cfRule type="cellIs" dxfId="30182" priority="17462" operator="between">
      <formula>3.001</formula>
      <formula>4.5</formula>
    </cfRule>
    <cfRule type="cellIs" dxfId="30181" priority="17463" operator="between">
      <formula>2.001</formula>
      <formula>3</formula>
    </cfRule>
    <cfRule type="cellIs" dxfId="30180" priority="17464" operator="between">
      <formula>0</formula>
      <formula>2</formula>
    </cfRule>
  </conditionalFormatting>
  <conditionalFormatting sqref="N40">
    <cfRule type="cellIs" dxfId="30179" priority="17460" operator="between">
      <formula>6</formula>
      <formula>4.5</formula>
    </cfRule>
  </conditionalFormatting>
  <conditionalFormatting sqref="N40">
    <cfRule type="cellIs" dxfId="30178" priority="17459" operator="between">
      <formula>6</formula>
      <formula>4.495</formula>
    </cfRule>
  </conditionalFormatting>
  <conditionalFormatting sqref="N40">
    <cfRule type="cellIs" dxfId="30177" priority="17458" operator="between">
      <formula>4.5</formula>
      <formula>3.495</formula>
    </cfRule>
  </conditionalFormatting>
  <conditionalFormatting sqref="N40">
    <cfRule type="cellIs" dxfId="30176" priority="17456" operator="between">
      <formula>3.5</formula>
      <formula>2.495</formula>
    </cfRule>
    <cfRule type="cellIs" dxfId="30175" priority="17457" operator="between">
      <formula>3.5</formula>
      <formula>2.495</formula>
    </cfRule>
  </conditionalFormatting>
  <conditionalFormatting sqref="N40">
    <cfRule type="cellIs" dxfId="30174" priority="17455" operator="between">
      <formula>3.5</formula>
      <formula>2.495</formula>
    </cfRule>
  </conditionalFormatting>
  <conditionalFormatting sqref="N40">
    <cfRule type="cellIs" dxfId="30173" priority="17454" operator="between">
      <formula>3.5</formula>
      <formula>2.494</formula>
    </cfRule>
  </conditionalFormatting>
  <conditionalFormatting sqref="N40">
    <cfRule type="cellIs" dxfId="30172" priority="17453" operator="between">
      <formula>2.5</formula>
      <formula>0</formula>
    </cfRule>
  </conditionalFormatting>
  <conditionalFormatting sqref="N40">
    <cfRule type="cellIs" dxfId="30171" priority="17449" operator="between">
      <formula>4.501</formula>
      <formula>6</formula>
    </cfRule>
    <cfRule type="cellIs" dxfId="30170" priority="17450" operator="between">
      <formula>3.001</formula>
      <formula>4.5</formula>
    </cfRule>
    <cfRule type="cellIs" dxfId="30169" priority="17451" operator="between">
      <formula>2.001</formula>
      <formula>3</formula>
    </cfRule>
    <cfRule type="cellIs" dxfId="30168" priority="17452" operator="between">
      <formula>0</formula>
      <formula>2</formula>
    </cfRule>
  </conditionalFormatting>
  <conditionalFormatting sqref="N36">
    <cfRule type="cellIs" dxfId="30167" priority="17448" operator="between">
      <formula>6</formula>
      <formula>4.5</formula>
    </cfRule>
  </conditionalFormatting>
  <conditionalFormatting sqref="N36">
    <cfRule type="cellIs" dxfId="30166" priority="17447" operator="between">
      <formula>6</formula>
      <formula>4.495</formula>
    </cfRule>
  </conditionalFormatting>
  <conditionalFormatting sqref="N36">
    <cfRule type="cellIs" dxfId="30165" priority="17446" operator="between">
      <formula>4.5</formula>
      <formula>3.495</formula>
    </cfRule>
  </conditionalFormatting>
  <conditionalFormatting sqref="N36">
    <cfRule type="cellIs" dxfId="30164" priority="17444" operator="between">
      <formula>3.5</formula>
      <formula>2.495</formula>
    </cfRule>
    <cfRule type="cellIs" dxfId="30163" priority="17445" operator="between">
      <formula>3.5</formula>
      <formula>2.495</formula>
    </cfRule>
  </conditionalFormatting>
  <conditionalFormatting sqref="N36">
    <cfRule type="cellIs" dxfId="30162" priority="17443" operator="between">
      <formula>3.5</formula>
      <formula>2.495</formula>
    </cfRule>
  </conditionalFormatting>
  <conditionalFormatting sqref="N36">
    <cfRule type="cellIs" dxfId="30161" priority="17442" operator="between">
      <formula>3.5</formula>
      <formula>2.494</formula>
    </cfRule>
  </conditionalFormatting>
  <conditionalFormatting sqref="N36">
    <cfRule type="cellIs" dxfId="30160" priority="17441" operator="between">
      <formula>2.5</formula>
      <formula>0</formula>
    </cfRule>
  </conditionalFormatting>
  <conditionalFormatting sqref="N36">
    <cfRule type="cellIs" dxfId="30159" priority="17437" operator="between">
      <formula>4.501</formula>
      <formula>6</formula>
    </cfRule>
    <cfRule type="cellIs" dxfId="30158" priority="17438" operator="between">
      <formula>3.001</formula>
      <formula>4.5</formula>
    </cfRule>
    <cfRule type="cellIs" dxfId="30157" priority="17439" operator="between">
      <formula>2.001</formula>
      <formula>3</formula>
    </cfRule>
    <cfRule type="cellIs" dxfId="30156" priority="17440" operator="between">
      <formula>0</formula>
      <formula>2</formula>
    </cfRule>
  </conditionalFormatting>
  <conditionalFormatting sqref="N38">
    <cfRule type="cellIs" dxfId="30155" priority="17436" operator="between">
      <formula>6</formula>
      <formula>4.5</formula>
    </cfRule>
  </conditionalFormatting>
  <conditionalFormatting sqref="N38">
    <cfRule type="cellIs" dxfId="30154" priority="17435" operator="between">
      <formula>6</formula>
      <formula>4.495</formula>
    </cfRule>
  </conditionalFormatting>
  <conditionalFormatting sqref="N38">
    <cfRule type="cellIs" dxfId="30153" priority="17434" operator="between">
      <formula>4.5</formula>
      <formula>3.495</formula>
    </cfRule>
  </conditionalFormatting>
  <conditionalFormatting sqref="N38">
    <cfRule type="cellIs" dxfId="30152" priority="17432" operator="between">
      <formula>3.5</formula>
      <formula>2.495</formula>
    </cfRule>
    <cfRule type="cellIs" dxfId="30151" priority="17433" operator="between">
      <formula>3.5</formula>
      <formula>2.495</formula>
    </cfRule>
  </conditionalFormatting>
  <conditionalFormatting sqref="N38">
    <cfRule type="cellIs" dxfId="30150" priority="17431" operator="between">
      <formula>3.5</formula>
      <formula>2.495</formula>
    </cfRule>
  </conditionalFormatting>
  <conditionalFormatting sqref="N38">
    <cfRule type="cellIs" dxfId="30149" priority="17430" operator="between">
      <formula>3.5</formula>
      <formula>2.494</formula>
    </cfRule>
  </conditionalFormatting>
  <conditionalFormatting sqref="N38">
    <cfRule type="cellIs" dxfId="30148" priority="17429" operator="between">
      <formula>2.5</formula>
      <formula>0</formula>
    </cfRule>
  </conditionalFormatting>
  <conditionalFormatting sqref="N38">
    <cfRule type="cellIs" dxfId="30147" priority="17425" operator="between">
      <formula>4.501</formula>
      <formula>6</formula>
    </cfRule>
    <cfRule type="cellIs" dxfId="30146" priority="17426" operator="between">
      <formula>3.001</formula>
      <formula>4.5</formula>
    </cfRule>
    <cfRule type="cellIs" dxfId="30145" priority="17427" operator="between">
      <formula>2.001</formula>
      <formula>3</formula>
    </cfRule>
    <cfRule type="cellIs" dxfId="30144" priority="17428" operator="between">
      <formula>0</formula>
      <formula>2</formula>
    </cfRule>
  </conditionalFormatting>
  <conditionalFormatting sqref="N43">
    <cfRule type="cellIs" dxfId="30143" priority="17424" operator="between">
      <formula>6</formula>
      <formula>4.5</formula>
    </cfRule>
  </conditionalFormatting>
  <conditionalFormatting sqref="N43">
    <cfRule type="cellIs" dxfId="30142" priority="17423" operator="between">
      <formula>6</formula>
      <formula>4.495</formula>
    </cfRule>
  </conditionalFormatting>
  <conditionalFormatting sqref="N43">
    <cfRule type="cellIs" dxfId="30141" priority="17422" operator="between">
      <formula>4.5</formula>
      <formula>3.495</formula>
    </cfRule>
  </conditionalFormatting>
  <conditionalFormatting sqref="N43">
    <cfRule type="cellIs" dxfId="30140" priority="17420" operator="between">
      <formula>3.5</formula>
      <formula>2.495</formula>
    </cfRule>
    <cfRule type="cellIs" dxfId="30139" priority="17421" operator="between">
      <formula>3.5</formula>
      <formula>2.495</formula>
    </cfRule>
  </conditionalFormatting>
  <conditionalFormatting sqref="N43">
    <cfRule type="cellIs" dxfId="30138" priority="17419" operator="between">
      <formula>3.5</formula>
      <formula>2.495</formula>
    </cfRule>
  </conditionalFormatting>
  <conditionalFormatting sqref="N43">
    <cfRule type="cellIs" dxfId="30137" priority="17418" operator="between">
      <formula>3.5</formula>
      <formula>2.494</formula>
    </cfRule>
  </conditionalFormatting>
  <conditionalFormatting sqref="N43">
    <cfRule type="cellIs" dxfId="30136" priority="17417" operator="between">
      <formula>2.5</formula>
      <formula>0</formula>
    </cfRule>
  </conditionalFormatting>
  <conditionalFormatting sqref="N43">
    <cfRule type="cellIs" dxfId="30135" priority="17413" operator="between">
      <formula>4.501</formula>
      <formula>6</formula>
    </cfRule>
    <cfRule type="cellIs" dxfId="30134" priority="17414" operator="between">
      <formula>3.001</formula>
      <formula>4.5</formula>
    </cfRule>
    <cfRule type="cellIs" dxfId="30133" priority="17415" operator="between">
      <formula>2.001</formula>
      <formula>3</formula>
    </cfRule>
    <cfRule type="cellIs" dxfId="30132" priority="17416" operator="between">
      <formula>0</formula>
      <formula>2</formula>
    </cfRule>
  </conditionalFormatting>
  <conditionalFormatting sqref="N44">
    <cfRule type="cellIs" dxfId="30131" priority="17400" operator="between">
      <formula>6</formula>
      <formula>4.5</formula>
    </cfRule>
  </conditionalFormatting>
  <conditionalFormatting sqref="N44">
    <cfRule type="cellIs" dxfId="30130" priority="17399" operator="between">
      <formula>6</formula>
      <formula>4.495</formula>
    </cfRule>
  </conditionalFormatting>
  <conditionalFormatting sqref="N44">
    <cfRule type="cellIs" dxfId="30129" priority="17398" operator="between">
      <formula>4.5</formula>
      <formula>3.495</formula>
    </cfRule>
  </conditionalFormatting>
  <conditionalFormatting sqref="N44">
    <cfRule type="cellIs" dxfId="30128" priority="17396" operator="between">
      <formula>3.5</formula>
      <formula>2.495</formula>
    </cfRule>
    <cfRule type="cellIs" dxfId="30127" priority="17397" operator="between">
      <formula>3.5</formula>
      <formula>2.495</formula>
    </cfRule>
  </conditionalFormatting>
  <conditionalFormatting sqref="N44">
    <cfRule type="cellIs" dxfId="30126" priority="17395" operator="between">
      <formula>3.5</formula>
      <formula>2.495</formula>
    </cfRule>
  </conditionalFormatting>
  <conditionalFormatting sqref="N44">
    <cfRule type="cellIs" dxfId="30125" priority="17394" operator="between">
      <formula>3.5</formula>
      <formula>2.494</formula>
    </cfRule>
  </conditionalFormatting>
  <conditionalFormatting sqref="N44">
    <cfRule type="cellIs" dxfId="30124" priority="17393" operator="between">
      <formula>2.5</formula>
      <formula>0</formula>
    </cfRule>
  </conditionalFormatting>
  <conditionalFormatting sqref="N44">
    <cfRule type="cellIs" dxfId="30123" priority="17389" operator="between">
      <formula>4.501</formula>
      <formula>6</formula>
    </cfRule>
    <cfRule type="cellIs" dxfId="30122" priority="17390" operator="between">
      <formula>3.001</formula>
      <formula>4.5</formula>
    </cfRule>
    <cfRule type="cellIs" dxfId="30121" priority="17391" operator="between">
      <formula>2.001</formula>
      <formula>3</formula>
    </cfRule>
    <cfRule type="cellIs" dxfId="30120" priority="17392" operator="between">
      <formula>0</formula>
      <formula>2</formula>
    </cfRule>
  </conditionalFormatting>
  <conditionalFormatting sqref="N41">
    <cfRule type="cellIs" dxfId="30119" priority="17388" operator="between">
      <formula>6</formula>
      <formula>4.5</formula>
    </cfRule>
  </conditionalFormatting>
  <conditionalFormatting sqref="N41">
    <cfRule type="cellIs" dxfId="30118" priority="17387" operator="between">
      <formula>6</formula>
      <formula>4.495</formula>
    </cfRule>
  </conditionalFormatting>
  <conditionalFormatting sqref="N41">
    <cfRule type="cellIs" dxfId="30117" priority="17386" operator="between">
      <formula>4.5</formula>
      <formula>3.495</formula>
    </cfRule>
  </conditionalFormatting>
  <conditionalFormatting sqref="N41">
    <cfRule type="cellIs" dxfId="30116" priority="17384" operator="between">
      <formula>3.5</formula>
      <formula>2.495</formula>
    </cfRule>
    <cfRule type="cellIs" dxfId="30115" priority="17385" operator="between">
      <formula>3.5</formula>
      <formula>2.495</formula>
    </cfRule>
  </conditionalFormatting>
  <conditionalFormatting sqref="N41">
    <cfRule type="cellIs" dxfId="30114" priority="17383" operator="between">
      <formula>3.5</formula>
      <formula>2.495</formula>
    </cfRule>
  </conditionalFormatting>
  <conditionalFormatting sqref="N41">
    <cfRule type="cellIs" dxfId="30113" priority="17382" operator="between">
      <formula>3.5</formula>
      <formula>2.494</formula>
    </cfRule>
  </conditionalFormatting>
  <conditionalFormatting sqref="N41">
    <cfRule type="cellIs" dxfId="30112" priority="17381" operator="between">
      <formula>2.5</formula>
      <formula>0</formula>
    </cfRule>
  </conditionalFormatting>
  <conditionalFormatting sqref="N41">
    <cfRule type="cellIs" dxfId="30111" priority="17377" operator="between">
      <formula>4.501</formula>
      <formula>6</formula>
    </cfRule>
    <cfRule type="cellIs" dxfId="30110" priority="17378" operator="between">
      <formula>3.001</formula>
      <formula>4.5</formula>
    </cfRule>
    <cfRule type="cellIs" dxfId="30109" priority="17379" operator="between">
      <formula>2.001</formula>
      <formula>3</formula>
    </cfRule>
    <cfRule type="cellIs" dxfId="30108" priority="17380" operator="between">
      <formula>0</formula>
      <formula>2</formula>
    </cfRule>
  </conditionalFormatting>
  <conditionalFormatting sqref="N42">
    <cfRule type="cellIs" dxfId="30107" priority="17376" operator="between">
      <formula>6</formula>
      <formula>4.5</formula>
    </cfRule>
  </conditionalFormatting>
  <conditionalFormatting sqref="N42">
    <cfRule type="cellIs" dxfId="30106" priority="17375" operator="between">
      <formula>6</formula>
      <formula>4.495</formula>
    </cfRule>
  </conditionalFormatting>
  <conditionalFormatting sqref="N42">
    <cfRule type="cellIs" dxfId="30105" priority="17374" operator="between">
      <formula>4.5</formula>
      <formula>3.495</formula>
    </cfRule>
  </conditionalFormatting>
  <conditionalFormatting sqref="N42">
    <cfRule type="cellIs" dxfId="30104" priority="17372" operator="between">
      <formula>3.5</formula>
      <formula>2.495</formula>
    </cfRule>
    <cfRule type="cellIs" dxfId="30103" priority="17373" operator="between">
      <formula>3.5</formula>
      <formula>2.495</formula>
    </cfRule>
  </conditionalFormatting>
  <conditionalFormatting sqref="N42">
    <cfRule type="cellIs" dxfId="30102" priority="17371" operator="between">
      <formula>3.5</formula>
      <formula>2.495</formula>
    </cfRule>
  </conditionalFormatting>
  <conditionalFormatting sqref="N42">
    <cfRule type="cellIs" dxfId="30101" priority="17370" operator="between">
      <formula>3.5</formula>
      <formula>2.494</formula>
    </cfRule>
  </conditionalFormatting>
  <conditionalFormatting sqref="N42">
    <cfRule type="cellIs" dxfId="30100" priority="17369" operator="between">
      <formula>2.5</formula>
      <formula>0</formula>
    </cfRule>
  </conditionalFormatting>
  <conditionalFormatting sqref="N42">
    <cfRule type="cellIs" dxfId="30099" priority="17365" operator="between">
      <formula>4.501</formula>
      <formula>6</formula>
    </cfRule>
    <cfRule type="cellIs" dxfId="30098" priority="17366" operator="between">
      <formula>3.001</formula>
      <formula>4.5</formula>
    </cfRule>
    <cfRule type="cellIs" dxfId="30097" priority="17367" operator="between">
      <formula>2.001</formula>
      <formula>3</formula>
    </cfRule>
    <cfRule type="cellIs" dxfId="30096" priority="17368" operator="between">
      <formula>0</formula>
      <formula>2</formula>
    </cfRule>
  </conditionalFormatting>
  <conditionalFormatting sqref="N48">
    <cfRule type="cellIs" dxfId="30095" priority="17364" operator="between">
      <formula>6</formula>
      <formula>4.5</formula>
    </cfRule>
  </conditionalFormatting>
  <conditionalFormatting sqref="N48">
    <cfRule type="cellIs" dxfId="30094" priority="17363" operator="between">
      <formula>6</formula>
      <formula>4.495</formula>
    </cfRule>
  </conditionalFormatting>
  <conditionalFormatting sqref="N48">
    <cfRule type="cellIs" dxfId="30093" priority="17362" operator="between">
      <formula>4.5</formula>
      <formula>3.495</formula>
    </cfRule>
  </conditionalFormatting>
  <conditionalFormatting sqref="N48">
    <cfRule type="cellIs" dxfId="30092" priority="17360" operator="between">
      <formula>3.5</formula>
      <formula>2.495</formula>
    </cfRule>
    <cfRule type="cellIs" dxfId="30091" priority="17361" operator="between">
      <formula>3.5</formula>
      <formula>2.495</formula>
    </cfRule>
  </conditionalFormatting>
  <conditionalFormatting sqref="N48">
    <cfRule type="cellIs" dxfId="30090" priority="17359" operator="between">
      <formula>3.5</formula>
      <formula>2.495</formula>
    </cfRule>
  </conditionalFormatting>
  <conditionalFormatting sqref="N48">
    <cfRule type="cellIs" dxfId="30089" priority="17358" operator="between">
      <formula>3.5</formula>
      <formula>2.494</formula>
    </cfRule>
  </conditionalFormatting>
  <conditionalFormatting sqref="N48">
    <cfRule type="cellIs" dxfId="30088" priority="17357" operator="between">
      <formula>2.5</formula>
      <formula>0</formula>
    </cfRule>
  </conditionalFormatting>
  <conditionalFormatting sqref="N48">
    <cfRule type="cellIs" dxfId="30087" priority="17353" operator="between">
      <formula>4.501</formula>
      <formula>6</formula>
    </cfRule>
    <cfRule type="cellIs" dxfId="30086" priority="17354" operator="between">
      <formula>3.001</formula>
      <formula>4.5</formula>
    </cfRule>
    <cfRule type="cellIs" dxfId="30085" priority="17355" operator="between">
      <formula>2.001</formula>
      <formula>3</formula>
    </cfRule>
    <cfRule type="cellIs" dxfId="30084" priority="17356" operator="between">
      <formula>0</formula>
      <formula>2</formula>
    </cfRule>
  </conditionalFormatting>
  <conditionalFormatting sqref="N49">
    <cfRule type="cellIs" dxfId="30083" priority="17352" operator="between">
      <formula>6</formula>
      <formula>4.5</formula>
    </cfRule>
  </conditionalFormatting>
  <conditionalFormatting sqref="N49">
    <cfRule type="cellIs" dxfId="30082" priority="17351" operator="between">
      <formula>6</formula>
      <formula>4.495</formula>
    </cfRule>
  </conditionalFormatting>
  <conditionalFormatting sqref="N49">
    <cfRule type="cellIs" dxfId="30081" priority="17350" operator="between">
      <formula>4.5</formula>
      <formula>3.495</formula>
    </cfRule>
  </conditionalFormatting>
  <conditionalFormatting sqref="N49">
    <cfRule type="cellIs" dxfId="30080" priority="17348" operator="between">
      <formula>3.5</formula>
      <formula>2.495</formula>
    </cfRule>
    <cfRule type="cellIs" dxfId="30079" priority="17349" operator="between">
      <formula>3.5</formula>
      <formula>2.495</formula>
    </cfRule>
  </conditionalFormatting>
  <conditionalFormatting sqref="N49">
    <cfRule type="cellIs" dxfId="30078" priority="17347" operator="between">
      <formula>3.5</formula>
      <formula>2.495</formula>
    </cfRule>
  </conditionalFormatting>
  <conditionalFormatting sqref="N49">
    <cfRule type="cellIs" dxfId="30077" priority="17346" operator="between">
      <formula>3.5</formula>
      <formula>2.494</formula>
    </cfRule>
  </conditionalFormatting>
  <conditionalFormatting sqref="N49">
    <cfRule type="cellIs" dxfId="30076" priority="17345" operator="between">
      <formula>2.5</formula>
      <formula>0</formula>
    </cfRule>
  </conditionalFormatting>
  <conditionalFormatting sqref="N49">
    <cfRule type="cellIs" dxfId="30075" priority="17341" operator="between">
      <formula>4.501</formula>
      <formula>6</formula>
    </cfRule>
    <cfRule type="cellIs" dxfId="30074" priority="17342" operator="between">
      <formula>3.001</formula>
      <formula>4.5</formula>
    </cfRule>
    <cfRule type="cellIs" dxfId="30073" priority="17343" operator="between">
      <formula>2.001</formula>
      <formula>3</formula>
    </cfRule>
    <cfRule type="cellIs" dxfId="30072" priority="17344" operator="between">
      <formula>0</formula>
      <formula>2</formula>
    </cfRule>
  </conditionalFormatting>
  <conditionalFormatting sqref="N45">
    <cfRule type="cellIs" dxfId="30071" priority="17340" operator="between">
      <formula>6</formula>
      <formula>4.5</formula>
    </cfRule>
  </conditionalFormatting>
  <conditionalFormatting sqref="N45">
    <cfRule type="cellIs" dxfId="30070" priority="17339" operator="between">
      <formula>6</formula>
      <formula>4.495</formula>
    </cfRule>
  </conditionalFormatting>
  <conditionalFormatting sqref="N45">
    <cfRule type="cellIs" dxfId="30069" priority="17338" operator="between">
      <formula>4.5</formula>
      <formula>3.495</formula>
    </cfRule>
  </conditionalFormatting>
  <conditionalFormatting sqref="N45">
    <cfRule type="cellIs" dxfId="30068" priority="17336" operator="between">
      <formula>3.5</formula>
      <formula>2.495</formula>
    </cfRule>
    <cfRule type="cellIs" dxfId="30067" priority="17337" operator="between">
      <formula>3.5</formula>
      <formula>2.495</formula>
    </cfRule>
  </conditionalFormatting>
  <conditionalFormatting sqref="N45">
    <cfRule type="cellIs" dxfId="30066" priority="17335" operator="between">
      <formula>3.5</formula>
      <formula>2.495</formula>
    </cfRule>
  </conditionalFormatting>
  <conditionalFormatting sqref="N45">
    <cfRule type="cellIs" dxfId="30065" priority="17334" operator="between">
      <formula>3.5</formula>
      <formula>2.494</formula>
    </cfRule>
  </conditionalFormatting>
  <conditionalFormatting sqref="N45">
    <cfRule type="cellIs" dxfId="30064" priority="17333" operator="between">
      <formula>2.5</formula>
      <formula>0</formula>
    </cfRule>
  </conditionalFormatting>
  <conditionalFormatting sqref="N45">
    <cfRule type="cellIs" dxfId="30063" priority="17329" operator="between">
      <formula>4.501</formula>
      <formula>6</formula>
    </cfRule>
    <cfRule type="cellIs" dxfId="30062" priority="17330" operator="between">
      <formula>3.001</formula>
      <formula>4.5</formula>
    </cfRule>
    <cfRule type="cellIs" dxfId="30061" priority="17331" operator="between">
      <formula>2.001</formula>
      <formula>3</formula>
    </cfRule>
    <cfRule type="cellIs" dxfId="30060" priority="17332" operator="between">
      <formula>0</formula>
      <formula>2</formula>
    </cfRule>
  </conditionalFormatting>
  <conditionalFormatting sqref="N46">
    <cfRule type="cellIs" dxfId="30059" priority="17328" operator="between">
      <formula>6</formula>
      <formula>4.5</formula>
    </cfRule>
  </conditionalFormatting>
  <conditionalFormatting sqref="N46">
    <cfRule type="cellIs" dxfId="30058" priority="17327" operator="between">
      <formula>6</formula>
      <formula>4.495</formula>
    </cfRule>
  </conditionalFormatting>
  <conditionalFormatting sqref="N46">
    <cfRule type="cellIs" dxfId="30057" priority="17326" operator="between">
      <formula>4.5</formula>
      <formula>3.495</formula>
    </cfRule>
  </conditionalFormatting>
  <conditionalFormatting sqref="N46">
    <cfRule type="cellIs" dxfId="30056" priority="17324" operator="between">
      <formula>3.5</formula>
      <formula>2.495</formula>
    </cfRule>
    <cfRule type="cellIs" dxfId="30055" priority="17325" operator="between">
      <formula>3.5</formula>
      <formula>2.495</formula>
    </cfRule>
  </conditionalFormatting>
  <conditionalFormatting sqref="N46">
    <cfRule type="cellIs" dxfId="30054" priority="17323" operator="between">
      <formula>3.5</formula>
      <formula>2.495</formula>
    </cfRule>
  </conditionalFormatting>
  <conditionalFormatting sqref="N46">
    <cfRule type="cellIs" dxfId="30053" priority="17322" operator="between">
      <formula>3.5</formula>
      <formula>2.494</formula>
    </cfRule>
  </conditionalFormatting>
  <conditionalFormatting sqref="N46">
    <cfRule type="cellIs" dxfId="30052" priority="17321" operator="between">
      <formula>2.5</formula>
      <formula>0</formula>
    </cfRule>
  </conditionalFormatting>
  <conditionalFormatting sqref="N46">
    <cfRule type="cellIs" dxfId="30051" priority="17317" operator="between">
      <formula>4.501</formula>
      <formula>6</formula>
    </cfRule>
    <cfRule type="cellIs" dxfId="30050" priority="17318" operator="between">
      <formula>3.001</formula>
      <formula>4.5</formula>
    </cfRule>
    <cfRule type="cellIs" dxfId="30049" priority="17319" operator="between">
      <formula>2.001</formula>
      <formula>3</formula>
    </cfRule>
    <cfRule type="cellIs" dxfId="30048" priority="17320" operator="between">
      <formula>0</formula>
      <formula>2</formula>
    </cfRule>
  </conditionalFormatting>
  <conditionalFormatting sqref="N47">
    <cfRule type="cellIs" dxfId="30047" priority="17316" operator="between">
      <formula>6</formula>
      <formula>4.5</formula>
    </cfRule>
  </conditionalFormatting>
  <conditionalFormatting sqref="N47">
    <cfRule type="cellIs" dxfId="30046" priority="17315" operator="between">
      <formula>6</formula>
      <formula>4.495</formula>
    </cfRule>
  </conditionalFormatting>
  <conditionalFormatting sqref="N47">
    <cfRule type="cellIs" dxfId="30045" priority="17314" operator="between">
      <formula>4.5</formula>
      <formula>3.495</formula>
    </cfRule>
  </conditionalFormatting>
  <conditionalFormatting sqref="N47">
    <cfRule type="cellIs" dxfId="30044" priority="17312" operator="between">
      <formula>3.5</formula>
      <formula>2.495</formula>
    </cfRule>
    <cfRule type="cellIs" dxfId="30043" priority="17313" operator="between">
      <formula>3.5</formula>
      <formula>2.495</formula>
    </cfRule>
  </conditionalFormatting>
  <conditionalFormatting sqref="N47">
    <cfRule type="cellIs" dxfId="30042" priority="17311" operator="between">
      <formula>3.5</formula>
      <formula>2.495</formula>
    </cfRule>
  </conditionalFormatting>
  <conditionalFormatting sqref="N47">
    <cfRule type="cellIs" dxfId="30041" priority="17310" operator="between">
      <formula>3.5</formula>
      <formula>2.494</formula>
    </cfRule>
  </conditionalFormatting>
  <conditionalFormatting sqref="N47">
    <cfRule type="cellIs" dxfId="30040" priority="17309" operator="between">
      <formula>2.5</formula>
      <formula>0</formula>
    </cfRule>
  </conditionalFormatting>
  <conditionalFormatting sqref="N47">
    <cfRule type="cellIs" dxfId="30039" priority="17305" operator="between">
      <formula>4.501</formula>
      <formula>6</formula>
    </cfRule>
    <cfRule type="cellIs" dxfId="30038" priority="17306" operator="between">
      <formula>3.001</formula>
      <formula>4.5</formula>
    </cfRule>
    <cfRule type="cellIs" dxfId="30037" priority="17307" operator="between">
      <formula>2.001</formula>
      <formula>3</formula>
    </cfRule>
    <cfRule type="cellIs" dxfId="30036" priority="17308" operator="between">
      <formula>0</formula>
      <formula>2</formula>
    </cfRule>
  </conditionalFormatting>
  <conditionalFormatting sqref="N54">
    <cfRule type="cellIs" dxfId="30035" priority="17304" operator="between">
      <formula>6</formula>
      <formula>4.5</formula>
    </cfRule>
  </conditionalFormatting>
  <conditionalFormatting sqref="N54">
    <cfRule type="cellIs" dxfId="30034" priority="17303" operator="between">
      <formula>6</formula>
      <formula>4.495</formula>
    </cfRule>
  </conditionalFormatting>
  <conditionalFormatting sqref="N54">
    <cfRule type="cellIs" dxfId="30033" priority="17302" operator="between">
      <formula>4.5</formula>
      <formula>3.495</formula>
    </cfRule>
  </conditionalFormatting>
  <conditionalFormatting sqref="N54">
    <cfRule type="cellIs" dxfId="30032" priority="17300" operator="between">
      <formula>3.5</formula>
      <formula>2.495</formula>
    </cfRule>
    <cfRule type="cellIs" dxfId="30031" priority="17301" operator="between">
      <formula>3.5</formula>
      <formula>2.495</formula>
    </cfRule>
  </conditionalFormatting>
  <conditionalFormatting sqref="N54">
    <cfRule type="cellIs" dxfId="30030" priority="17299" operator="between">
      <formula>3.5</formula>
      <formula>2.495</formula>
    </cfRule>
  </conditionalFormatting>
  <conditionalFormatting sqref="N54">
    <cfRule type="cellIs" dxfId="30029" priority="17298" operator="between">
      <formula>3.5</formula>
      <formula>2.494</formula>
    </cfRule>
  </conditionalFormatting>
  <conditionalFormatting sqref="N54">
    <cfRule type="cellIs" dxfId="30028" priority="17297" operator="between">
      <formula>2.5</formula>
      <formula>0</formula>
    </cfRule>
  </conditionalFormatting>
  <conditionalFormatting sqref="N54">
    <cfRule type="cellIs" dxfId="30027" priority="17293" operator="between">
      <formula>4.501</formula>
      <formula>6</formula>
    </cfRule>
    <cfRule type="cellIs" dxfId="30026" priority="17294" operator="between">
      <formula>3.001</formula>
      <formula>4.5</formula>
    </cfRule>
    <cfRule type="cellIs" dxfId="30025" priority="17295" operator="between">
      <formula>2.001</formula>
      <formula>3</formula>
    </cfRule>
    <cfRule type="cellIs" dxfId="30024" priority="17296" operator="between">
      <formula>0</formula>
      <formula>2</formula>
    </cfRule>
  </conditionalFormatting>
  <conditionalFormatting sqref="N55">
    <cfRule type="cellIs" dxfId="30023" priority="17292" operator="between">
      <formula>6</formula>
      <formula>4.5</formula>
    </cfRule>
  </conditionalFormatting>
  <conditionalFormatting sqref="N55">
    <cfRule type="cellIs" dxfId="30022" priority="17291" operator="between">
      <formula>6</formula>
      <formula>4.495</formula>
    </cfRule>
  </conditionalFormatting>
  <conditionalFormatting sqref="N55">
    <cfRule type="cellIs" dxfId="30021" priority="17290" operator="between">
      <formula>4.5</formula>
      <formula>3.495</formula>
    </cfRule>
  </conditionalFormatting>
  <conditionalFormatting sqref="N55">
    <cfRule type="cellIs" dxfId="30020" priority="17288" operator="between">
      <formula>3.5</formula>
      <formula>2.495</formula>
    </cfRule>
    <cfRule type="cellIs" dxfId="30019" priority="17289" operator="between">
      <formula>3.5</formula>
      <formula>2.495</formula>
    </cfRule>
  </conditionalFormatting>
  <conditionalFormatting sqref="N55">
    <cfRule type="cellIs" dxfId="30018" priority="17287" operator="between">
      <formula>3.5</formula>
      <formula>2.495</formula>
    </cfRule>
  </conditionalFormatting>
  <conditionalFormatting sqref="N55">
    <cfRule type="cellIs" dxfId="30017" priority="17286" operator="between">
      <formula>3.5</formula>
      <formula>2.494</formula>
    </cfRule>
  </conditionalFormatting>
  <conditionalFormatting sqref="N55">
    <cfRule type="cellIs" dxfId="30016" priority="17285" operator="between">
      <formula>2.5</formula>
      <formula>0</formula>
    </cfRule>
  </conditionalFormatting>
  <conditionalFormatting sqref="N55">
    <cfRule type="cellIs" dxfId="30015" priority="17281" operator="between">
      <formula>4.501</formula>
      <formula>6</formula>
    </cfRule>
    <cfRule type="cellIs" dxfId="30014" priority="17282" operator="between">
      <formula>3.001</formula>
      <formula>4.5</formula>
    </cfRule>
    <cfRule type="cellIs" dxfId="30013" priority="17283" operator="between">
      <formula>2.001</formula>
      <formula>3</formula>
    </cfRule>
    <cfRule type="cellIs" dxfId="30012" priority="17284" operator="between">
      <formula>0</formula>
      <formula>2</formula>
    </cfRule>
  </conditionalFormatting>
  <conditionalFormatting sqref="N50">
    <cfRule type="cellIs" dxfId="30011" priority="17280" operator="between">
      <formula>6</formula>
      <formula>4.5</formula>
    </cfRule>
  </conditionalFormatting>
  <conditionalFormatting sqref="N50">
    <cfRule type="cellIs" dxfId="30010" priority="17279" operator="between">
      <formula>6</formula>
      <formula>4.495</formula>
    </cfRule>
  </conditionalFormatting>
  <conditionalFormatting sqref="N50">
    <cfRule type="cellIs" dxfId="30009" priority="17278" operator="between">
      <formula>4.5</formula>
      <formula>3.495</formula>
    </cfRule>
  </conditionalFormatting>
  <conditionalFormatting sqref="N50">
    <cfRule type="cellIs" dxfId="30008" priority="17276" operator="between">
      <formula>3.5</formula>
      <formula>2.495</formula>
    </cfRule>
    <cfRule type="cellIs" dxfId="30007" priority="17277" operator="between">
      <formula>3.5</formula>
      <formula>2.495</formula>
    </cfRule>
  </conditionalFormatting>
  <conditionalFormatting sqref="N50">
    <cfRule type="cellIs" dxfId="30006" priority="17275" operator="between">
      <formula>3.5</formula>
      <formula>2.495</formula>
    </cfRule>
  </conditionalFormatting>
  <conditionalFormatting sqref="N50">
    <cfRule type="cellIs" dxfId="30005" priority="17274" operator="between">
      <formula>3.5</formula>
      <formula>2.494</formula>
    </cfRule>
  </conditionalFormatting>
  <conditionalFormatting sqref="N50">
    <cfRule type="cellIs" dxfId="30004" priority="17273" operator="between">
      <formula>2.5</formula>
      <formula>0</formula>
    </cfRule>
  </conditionalFormatting>
  <conditionalFormatting sqref="N50">
    <cfRule type="cellIs" dxfId="30003" priority="17269" operator="between">
      <formula>4.501</formula>
      <formula>6</formula>
    </cfRule>
    <cfRule type="cellIs" dxfId="30002" priority="17270" operator="between">
      <formula>3.001</formula>
      <formula>4.5</formula>
    </cfRule>
    <cfRule type="cellIs" dxfId="30001" priority="17271" operator="between">
      <formula>2.001</formula>
      <formula>3</formula>
    </cfRule>
    <cfRule type="cellIs" dxfId="30000" priority="17272" operator="between">
      <formula>0</formula>
      <formula>2</formula>
    </cfRule>
  </conditionalFormatting>
  <conditionalFormatting sqref="N52">
    <cfRule type="cellIs" dxfId="29999" priority="17268" operator="between">
      <formula>6</formula>
      <formula>4.5</formula>
    </cfRule>
  </conditionalFormatting>
  <conditionalFormatting sqref="N52">
    <cfRule type="cellIs" dxfId="29998" priority="17267" operator="between">
      <formula>6</formula>
      <formula>4.495</formula>
    </cfRule>
  </conditionalFormatting>
  <conditionalFormatting sqref="N52">
    <cfRule type="cellIs" dxfId="29997" priority="17266" operator="between">
      <formula>4.5</formula>
      <formula>3.495</formula>
    </cfRule>
  </conditionalFormatting>
  <conditionalFormatting sqref="N52">
    <cfRule type="cellIs" dxfId="29996" priority="17264" operator="between">
      <formula>3.5</formula>
      <formula>2.495</formula>
    </cfRule>
    <cfRule type="cellIs" dxfId="29995" priority="17265" operator="between">
      <formula>3.5</formula>
      <formula>2.495</formula>
    </cfRule>
  </conditionalFormatting>
  <conditionalFormatting sqref="N52">
    <cfRule type="cellIs" dxfId="29994" priority="17263" operator="between">
      <formula>3.5</formula>
      <formula>2.495</formula>
    </cfRule>
  </conditionalFormatting>
  <conditionalFormatting sqref="N52">
    <cfRule type="cellIs" dxfId="29993" priority="17262" operator="between">
      <formula>3.5</formula>
      <formula>2.494</formula>
    </cfRule>
  </conditionalFormatting>
  <conditionalFormatting sqref="N52">
    <cfRule type="cellIs" dxfId="29992" priority="17261" operator="between">
      <formula>2.5</formula>
      <formula>0</formula>
    </cfRule>
  </conditionalFormatting>
  <conditionalFormatting sqref="N52">
    <cfRule type="cellIs" dxfId="29991" priority="17257" operator="between">
      <formula>4.501</formula>
      <formula>6</formula>
    </cfRule>
    <cfRule type="cellIs" dxfId="29990" priority="17258" operator="between">
      <formula>3.001</formula>
      <formula>4.5</formula>
    </cfRule>
    <cfRule type="cellIs" dxfId="29989" priority="17259" operator="between">
      <formula>2.001</formula>
      <formula>3</formula>
    </cfRule>
    <cfRule type="cellIs" dxfId="29988" priority="17260" operator="between">
      <formula>0</formula>
      <formula>2</formula>
    </cfRule>
  </conditionalFormatting>
  <conditionalFormatting sqref="N53">
    <cfRule type="cellIs" dxfId="29987" priority="17256" operator="between">
      <formula>6</formula>
      <formula>4.5</formula>
    </cfRule>
  </conditionalFormatting>
  <conditionalFormatting sqref="N53">
    <cfRule type="cellIs" dxfId="29986" priority="17255" operator="between">
      <formula>6</formula>
      <formula>4.495</formula>
    </cfRule>
  </conditionalFormatting>
  <conditionalFormatting sqref="N53">
    <cfRule type="cellIs" dxfId="29985" priority="17254" operator="between">
      <formula>4.5</formula>
      <formula>3.495</formula>
    </cfRule>
  </conditionalFormatting>
  <conditionalFormatting sqref="N53">
    <cfRule type="cellIs" dxfId="29984" priority="17252" operator="between">
      <formula>3.5</formula>
      <formula>2.495</formula>
    </cfRule>
    <cfRule type="cellIs" dxfId="29983" priority="17253" operator="between">
      <formula>3.5</formula>
      <formula>2.495</formula>
    </cfRule>
  </conditionalFormatting>
  <conditionalFormatting sqref="N53">
    <cfRule type="cellIs" dxfId="29982" priority="17251" operator="between">
      <formula>3.5</formula>
      <formula>2.495</formula>
    </cfRule>
  </conditionalFormatting>
  <conditionalFormatting sqref="N53">
    <cfRule type="cellIs" dxfId="29981" priority="17250" operator="between">
      <formula>3.5</formula>
      <formula>2.494</formula>
    </cfRule>
  </conditionalFormatting>
  <conditionalFormatting sqref="N53">
    <cfRule type="cellIs" dxfId="29980" priority="17249" operator="between">
      <formula>2.5</formula>
      <formula>0</formula>
    </cfRule>
  </conditionalFormatting>
  <conditionalFormatting sqref="N53">
    <cfRule type="cellIs" dxfId="29979" priority="17245" operator="between">
      <formula>4.501</formula>
      <formula>6</formula>
    </cfRule>
    <cfRule type="cellIs" dxfId="29978" priority="17246" operator="between">
      <formula>3.001</formula>
      <formula>4.5</formula>
    </cfRule>
    <cfRule type="cellIs" dxfId="29977" priority="17247" operator="between">
      <formula>2.001</formula>
      <formula>3</formula>
    </cfRule>
    <cfRule type="cellIs" dxfId="29976" priority="17248" operator="between">
      <formula>0</formula>
      <formula>2</formula>
    </cfRule>
  </conditionalFormatting>
  <conditionalFormatting sqref="N51">
    <cfRule type="cellIs" dxfId="29975" priority="17244" operator="between">
      <formula>6</formula>
      <formula>4.5</formula>
    </cfRule>
  </conditionalFormatting>
  <conditionalFormatting sqref="N51">
    <cfRule type="cellIs" dxfId="29974" priority="17243" operator="between">
      <formula>6</formula>
      <formula>4.495</formula>
    </cfRule>
  </conditionalFormatting>
  <conditionalFormatting sqref="N51">
    <cfRule type="cellIs" dxfId="29973" priority="17242" operator="between">
      <formula>4.5</formula>
      <formula>3.495</formula>
    </cfRule>
  </conditionalFormatting>
  <conditionalFormatting sqref="N51">
    <cfRule type="cellIs" dxfId="29972" priority="17240" operator="between">
      <formula>3.5</formula>
      <formula>2.495</formula>
    </cfRule>
    <cfRule type="cellIs" dxfId="29971" priority="17241" operator="between">
      <formula>3.5</formula>
      <formula>2.495</formula>
    </cfRule>
  </conditionalFormatting>
  <conditionalFormatting sqref="N51">
    <cfRule type="cellIs" dxfId="29970" priority="17239" operator="between">
      <formula>3.5</formula>
      <formula>2.495</formula>
    </cfRule>
  </conditionalFormatting>
  <conditionalFormatting sqref="N51">
    <cfRule type="cellIs" dxfId="29969" priority="17238" operator="between">
      <formula>3.5</formula>
      <formula>2.494</formula>
    </cfRule>
  </conditionalFormatting>
  <conditionalFormatting sqref="N51">
    <cfRule type="cellIs" dxfId="29968" priority="17237" operator="between">
      <formula>2.5</formula>
      <formula>0</formula>
    </cfRule>
  </conditionalFormatting>
  <conditionalFormatting sqref="N51">
    <cfRule type="cellIs" dxfId="29967" priority="17233" operator="between">
      <formula>4.501</formula>
      <formula>6</formula>
    </cfRule>
    <cfRule type="cellIs" dxfId="29966" priority="17234" operator="between">
      <formula>3.001</formula>
      <formula>4.5</formula>
    </cfRule>
    <cfRule type="cellIs" dxfId="29965" priority="17235" operator="between">
      <formula>2.001</formula>
      <formula>3</formula>
    </cfRule>
    <cfRule type="cellIs" dxfId="29964" priority="17236" operator="between">
      <formula>0</formula>
      <formula>2</formula>
    </cfRule>
  </conditionalFormatting>
  <conditionalFormatting sqref="N62">
    <cfRule type="cellIs" dxfId="29963" priority="17232" operator="between">
      <formula>6</formula>
      <formula>4.5</formula>
    </cfRule>
  </conditionalFormatting>
  <conditionalFormatting sqref="N62">
    <cfRule type="cellIs" dxfId="29962" priority="17231" operator="between">
      <formula>6</formula>
      <formula>4.495</formula>
    </cfRule>
  </conditionalFormatting>
  <conditionalFormatting sqref="N62">
    <cfRule type="cellIs" dxfId="29961" priority="17230" operator="between">
      <formula>4.5</formula>
      <formula>3.495</formula>
    </cfRule>
  </conditionalFormatting>
  <conditionalFormatting sqref="N62">
    <cfRule type="cellIs" dxfId="29960" priority="17228" operator="between">
      <formula>3.5</formula>
      <formula>2.495</formula>
    </cfRule>
    <cfRule type="cellIs" dxfId="29959" priority="17229" operator="between">
      <formula>3.5</formula>
      <formula>2.495</formula>
    </cfRule>
  </conditionalFormatting>
  <conditionalFormatting sqref="N62">
    <cfRule type="cellIs" dxfId="29958" priority="17227" operator="between">
      <formula>3.5</formula>
      <formula>2.495</formula>
    </cfRule>
  </conditionalFormatting>
  <conditionalFormatting sqref="N62">
    <cfRule type="cellIs" dxfId="29957" priority="17226" operator="between">
      <formula>3.5</formula>
      <formula>2.494</formula>
    </cfRule>
  </conditionalFormatting>
  <conditionalFormatting sqref="N62">
    <cfRule type="cellIs" dxfId="29956" priority="17225" operator="between">
      <formula>2.5</formula>
      <formula>0</formula>
    </cfRule>
  </conditionalFormatting>
  <conditionalFormatting sqref="N62">
    <cfRule type="cellIs" dxfId="29955" priority="17221" operator="between">
      <formula>4.501</formula>
      <formula>6</formula>
    </cfRule>
    <cfRule type="cellIs" dxfId="29954" priority="17222" operator="between">
      <formula>3.001</formula>
      <formula>4.5</formula>
    </cfRule>
    <cfRule type="cellIs" dxfId="29953" priority="17223" operator="between">
      <formula>2.001</formula>
      <formula>3</formula>
    </cfRule>
    <cfRule type="cellIs" dxfId="29952" priority="17224" operator="between">
      <formula>0</formula>
      <formula>2</formula>
    </cfRule>
  </conditionalFormatting>
  <conditionalFormatting sqref="N63">
    <cfRule type="cellIs" dxfId="29951" priority="17220" operator="between">
      <formula>6</formula>
      <formula>4.5</formula>
    </cfRule>
  </conditionalFormatting>
  <conditionalFormatting sqref="N63">
    <cfRule type="cellIs" dxfId="29950" priority="17219" operator="between">
      <formula>6</formula>
      <formula>4.495</formula>
    </cfRule>
  </conditionalFormatting>
  <conditionalFormatting sqref="N63">
    <cfRule type="cellIs" dxfId="29949" priority="17218" operator="between">
      <formula>4.5</formula>
      <formula>3.495</formula>
    </cfRule>
  </conditionalFormatting>
  <conditionalFormatting sqref="N63">
    <cfRule type="cellIs" dxfId="29948" priority="17216" operator="between">
      <formula>3.5</formula>
      <formula>2.495</formula>
    </cfRule>
    <cfRule type="cellIs" dxfId="29947" priority="17217" operator="between">
      <formula>3.5</formula>
      <formula>2.495</formula>
    </cfRule>
  </conditionalFormatting>
  <conditionalFormatting sqref="N63">
    <cfRule type="cellIs" dxfId="29946" priority="17215" operator="between">
      <formula>3.5</formula>
      <formula>2.495</formula>
    </cfRule>
  </conditionalFormatting>
  <conditionalFormatting sqref="N63">
    <cfRule type="cellIs" dxfId="29945" priority="17214" operator="between">
      <formula>3.5</formula>
      <formula>2.494</formula>
    </cfRule>
  </conditionalFormatting>
  <conditionalFormatting sqref="N63">
    <cfRule type="cellIs" dxfId="29944" priority="17213" operator="between">
      <formula>2.5</formula>
      <formula>0</formula>
    </cfRule>
  </conditionalFormatting>
  <conditionalFormatting sqref="N63">
    <cfRule type="cellIs" dxfId="29943" priority="17209" operator="between">
      <formula>4.501</formula>
      <formula>6</formula>
    </cfRule>
    <cfRule type="cellIs" dxfId="29942" priority="17210" operator="between">
      <formula>3.001</formula>
      <formula>4.5</formula>
    </cfRule>
    <cfRule type="cellIs" dxfId="29941" priority="17211" operator="between">
      <formula>2.001</formula>
      <formula>3</formula>
    </cfRule>
    <cfRule type="cellIs" dxfId="29940" priority="17212" operator="between">
      <formula>0</formula>
      <formula>2</formula>
    </cfRule>
  </conditionalFormatting>
  <conditionalFormatting sqref="N56">
    <cfRule type="cellIs" dxfId="29939" priority="17208" operator="between">
      <formula>6</formula>
      <formula>4.5</formula>
    </cfRule>
  </conditionalFormatting>
  <conditionalFormatting sqref="N56">
    <cfRule type="cellIs" dxfId="29938" priority="17207" operator="between">
      <formula>6</formula>
      <formula>4.495</formula>
    </cfRule>
  </conditionalFormatting>
  <conditionalFormatting sqref="N56">
    <cfRule type="cellIs" dxfId="29937" priority="17206" operator="between">
      <formula>4.5</formula>
      <formula>3.495</formula>
    </cfRule>
  </conditionalFormatting>
  <conditionalFormatting sqref="N56">
    <cfRule type="cellIs" dxfId="29936" priority="17204" operator="between">
      <formula>3.5</formula>
      <formula>2.495</formula>
    </cfRule>
    <cfRule type="cellIs" dxfId="29935" priority="17205" operator="between">
      <formula>3.5</formula>
      <formula>2.495</formula>
    </cfRule>
  </conditionalFormatting>
  <conditionalFormatting sqref="N56">
    <cfRule type="cellIs" dxfId="29934" priority="17203" operator="between">
      <formula>3.5</formula>
      <formula>2.495</formula>
    </cfRule>
  </conditionalFormatting>
  <conditionalFormatting sqref="N56">
    <cfRule type="cellIs" dxfId="29933" priority="17202" operator="between">
      <formula>3.5</formula>
      <formula>2.494</formula>
    </cfRule>
  </conditionalFormatting>
  <conditionalFormatting sqref="N56">
    <cfRule type="cellIs" dxfId="29932" priority="17201" operator="between">
      <formula>2.5</formula>
      <formula>0</formula>
    </cfRule>
  </conditionalFormatting>
  <conditionalFormatting sqref="N56">
    <cfRule type="cellIs" dxfId="29931" priority="17197" operator="between">
      <formula>4.501</formula>
      <formula>6</formula>
    </cfRule>
    <cfRule type="cellIs" dxfId="29930" priority="17198" operator="between">
      <formula>3.001</formula>
      <formula>4.5</formula>
    </cfRule>
    <cfRule type="cellIs" dxfId="29929" priority="17199" operator="between">
      <formula>2.001</formula>
      <formula>3</formula>
    </cfRule>
    <cfRule type="cellIs" dxfId="29928" priority="17200" operator="between">
      <formula>0</formula>
      <formula>2</formula>
    </cfRule>
  </conditionalFormatting>
  <conditionalFormatting sqref="N58">
    <cfRule type="cellIs" dxfId="29927" priority="17196" operator="between">
      <formula>6</formula>
      <formula>4.5</formula>
    </cfRule>
  </conditionalFormatting>
  <conditionalFormatting sqref="N58">
    <cfRule type="cellIs" dxfId="29926" priority="17195" operator="between">
      <formula>6</formula>
      <formula>4.495</formula>
    </cfRule>
  </conditionalFormatting>
  <conditionalFormatting sqref="N58">
    <cfRule type="cellIs" dxfId="29925" priority="17194" operator="between">
      <formula>4.5</formula>
      <formula>3.495</formula>
    </cfRule>
  </conditionalFormatting>
  <conditionalFormatting sqref="N58">
    <cfRule type="cellIs" dxfId="29924" priority="17192" operator="between">
      <formula>3.5</formula>
      <formula>2.495</formula>
    </cfRule>
    <cfRule type="cellIs" dxfId="29923" priority="17193" operator="between">
      <formula>3.5</formula>
      <formula>2.495</formula>
    </cfRule>
  </conditionalFormatting>
  <conditionalFormatting sqref="N58">
    <cfRule type="cellIs" dxfId="29922" priority="17191" operator="between">
      <formula>3.5</formula>
      <formula>2.495</formula>
    </cfRule>
  </conditionalFormatting>
  <conditionalFormatting sqref="N58">
    <cfRule type="cellIs" dxfId="29921" priority="17190" operator="between">
      <formula>3.5</formula>
      <formula>2.494</formula>
    </cfRule>
  </conditionalFormatting>
  <conditionalFormatting sqref="N58">
    <cfRule type="cellIs" dxfId="29920" priority="17189" operator="between">
      <formula>2.5</formula>
      <formula>0</formula>
    </cfRule>
  </conditionalFormatting>
  <conditionalFormatting sqref="N58">
    <cfRule type="cellIs" dxfId="29919" priority="17185" operator="between">
      <formula>4.501</formula>
      <formula>6</formula>
    </cfRule>
    <cfRule type="cellIs" dxfId="29918" priority="17186" operator="between">
      <formula>3.001</formula>
      <formula>4.5</formula>
    </cfRule>
    <cfRule type="cellIs" dxfId="29917" priority="17187" operator="between">
      <formula>2.001</formula>
      <formula>3</formula>
    </cfRule>
    <cfRule type="cellIs" dxfId="29916" priority="17188" operator="between">
      <formula>0</formula>
      <formula>2</formula>
    </cfRule>
  </conditionalFormatting>
  <conditionalFormatting sqref="N59">
    <cfRule type="cellIs" dxfId="29915" priority="17184" operator="between">
      <formula>6</formula>
      <formula>4.5</formula>
    </cfRule>
  </conditionalFormatting>
  <conditionalFormatting sqref="N59">
    <cfRule type="cellIs" dxfId="29914" priority="17183" operator="between">
      <formula>6</formula>
      <formula>4.495</formula>
    </cfRule>
  </conditionalFormatting>
  <conditionalFormatting sqref="N59">
    <cfRule type="cellIs" dxfId="29913" priority="17182" operator="between">
      <formula>4.5</formula>
      <formula>3.495</formula>
    </cfRule>
  </conditionalFormatting>
  <conditionalFormatting sqref="N59">
    <cfRule type="cellIs" dxfId="29912" priority="17180" operator="between">
      <formula>3.5</formula>
      <formula>2.495</formula>
    </cfRule>
    <cfRule type="cellIs" dxfId="29911" priority="17181" operator="between">
      <formula>3.5</formula>
      <formula>2.495</formula>
    </cfRule>
  </conditionalFormatting>
  <conditionalFormatting sqref="N59">
    <cfRule type="cellIs" dxfId="29910" priority="17179" operator="between">
      <formula>3.5</formula>
      <formula>2.495</formula>
    </cfRule>
  </conditionalFormatting>
  <conditionalFormatting sqref="N59">
    <cfRule type="cellIs" dxfId="29909" priority="17178" operator="between">
      <formula>3.5</formula>
      <formula>2.494</formula>
    </cfRule>
  </conditionalFormatting>
  <conditionalFormatting sqref="N59">
    <cfRule type="cellIs" dxfId="29908" priority="17177" operator="between">
      <formula>2.5</formula>
      <formula>0</formula>
    </cfRule>
  </conditionalFormatting>
  <conditionalFormatting sqref="N59">
    <cfRule type="cellIs" dxfId="29907" priority="17173" operator="between">
      <formula>4.501</formula>
      <formula>6</formula>
    </cfRule>
    <cfRule type="cellIs" dxfId="29906" priority="17174" operator="between">
      <formula>3.001</formula>
      <formula>4.5</formula>
    </cfRule>
    <cfRule type="cellIs" dxfId="29905" priority="17175" operator="between">
      <formula>2.001</formula>
      <formula>3</formula>
    </cfRule>
    <cfRule type="cellIs" dxfId="29904" priority="17176" operator="between">
      <formula>0</formula>
      <formula>2</formula>
    </cfRule>
  </conditionalFormatting>
  <conditionalFormatting sqref="N57">
    <cfRule type="cellIs" dxfId="29903" priority="17172" operator="between">
      <formula>6</formula>
      <formula>4.5</formula>
    </cfRule>
  </conditionalFormatting>
  <conditionalFormatting sqref="N57">
    <cfRule type="cellIs" dxfId="29902" priority="17171" operator="between">
      <formula>6</formula>
      <formula>4.495</formula>
    </cfRule>
  </conditionalFormatting>
  <conditionalFormatting sqref="N57">
    <cfRule type="cellIs" dxfId="29901" priority="17170" operator="between">
      <formula>4.5</formula>
      <formula>3.495</formula>
    </cfRule>
  </conditionalFormatting>
  <conditionalFormatting sqref="N57">
    <cfRule type="cellIs" dxfId="29900" priority="17168" operator="between">
      <formula>3.5</formula>
      <formula>2.495</formula>
    </cfRule>
    <cfRule type="cellIs" dxfId="29899" priority="17169" operator="between">
      <formula>3.5</formula>
      <formula>2.495</formula>
    </cfRule>
  </conditionalFormatting>
  <conditionalFormatting sqref="N57">
    <cfRule type="cellIs" dxfId="29898" priority="17167" operator="between">
      <formula>3.5</formula>
      <formula>2.495</formula>
    </cfRule>
  </conditionalFormatting>
  <conditionalFormatting sqref="N57">
    <cfRule type="cellIs" dxfId="29897" priority="17166" operator="between">
      <formula>3.5</formula>
      <formula>2.494</formula>
    </cfRule>
  </conditionalFormatting>
  <conditionalFormatting sqref="N57">
    <cfRule type="cellIs" dxfId="29896" priority="17165" operator="between">
      <formula>2.5</formula>
      <formula>0</formula>
    </cfRule>
  </conditionalFormatting>
  <conditionalFormatting sqref="N57">
    <cfRule type="cellIs" dxfId="29895" priority="17161" operator="between">
      <formula>4.501</formula>
      <formula>6</formula>
    </cfRule>
    <cfRule type="cellIs" dxfId="29894" priority="17162" operator="between">
      <formula>3.001</formula>
      <formula>4.5</formula>
    </cfRule>
    <cfRule type="cellIs" dxfId="29893" priority="17163" operator="between">
      <formula>2.001</formula>
      <formula>3</formula>
    </cfRule>
    <cfRule type="cellIs" dxfId="29892" priority="17164" operator="between">
      <formula>0</formula>
      <formula>2</formula>
    </cfRule>
  </conditionalFormatting>
  <conditionalFormatting sqref="N67">
    <cfRule type="cellIs" dxfId="29891" priority="17160" operator="between">
      <formula>6</formula>
      <formula>4.5</formula>
    </cfRule>
  </conditionalFormatting>
  <conditionalFormatting sqref="N67">
    <cfRule type="cellIs" dxfId="29890" priority="17159" operator="between">
      <formula>6</formula>
      <formula>4.495</formula>
    </cfRule>
  </conditionalFormatting>
  <conditionalFormatting sqref="N67">
    <cfRule type="cellIs" dxfId="29889" priority="17158" operator="between">
      <formula>4.5</formula>
      <formula>3.495</formula>
    </cfRule>
  </conditionalFormatting>
  <conditionalFormatting sqref="N67">
    <cfRule type="cellIs" dxfId="29888" priority="17156" operator="between">
      <formula>3.5</formula>
      <formula>2.495</formula>
    </cfRule>
    <cfRule type="cellIs" dxfId="29887" priority="17157" operator="between">
      <formula>3.5</formula>
      <formula>2.495</formula>
    </cfRule>
  </conditionalFormatting>
  <conditionalFormatting sqref="N67">
    <cfRule type="cellIs" dxfId="29886" priority="17155" operator="between">
      <formula>3.5</formula>
      <formula>2.495</formula>
    </cfRule>
  </conditionalFormatting>
  <conditionalFormatting sqref="N67">
    <cfRule type="cellIs" dxfId="29885" priority="17154" operator="between">
      <formula>3.5</formula>
      <formula>2.494</formula>
    </cfRule>
  </conditionalFormatting>
  <conditionalFormatting sqref="N67">
    <cfRule type="cellIs" dxfId="29884" priority="17153" operator="between">
      <formula>2.5</formula>
      <formula>0</formula>
    </cfRule>
  </conditionalFormatting>
  <conditionalFormatting sqref="N67">
    <cfRule type="cellIs" dxfId="29883" priority="17149" operator="between">
      <formula>4.501</formula>
      <formula>6</formula>
    </cfRule>
    <cfRule type="cellIs" dxfId="29882" priority="17150" operator="between">
      <formula>3.001</formula>
      <formula>4.5</formula>
    </cfRule>
    <cfRule type="cellIs" dxfId="29881" priority="17151" operator="between">
      <formula>2.001</formula>
      <formula>3</formula>
    </cfRule>
    <cfRule type="cellIs" dxfId="29880" priority="17152" operator="between">
      <formula>0</formula>
      <formula>2</formula>
    </cfRule>
  </conditionalFormatting>
  <conditionalFormatting sqref="N68">
    <cfRule type="cellIs" dxfId="29879" priority="17148" operator="between">
      <formula>6</formula>
      <formula>4.5</formula>
    </cfRule>
  </conditionalFormatting>
  <conditionalFormatting sqref="N68">
    <cfRule type="cellIs" dxfId="29878" priority="17147" operator="between">
      <formula>6</formula>
      <formula>4.495</formula>
    </cfRule>
  </conditionalFormatting>
  <conditionalFormatting sqref="N68">
    <cfRule type="cellIs" dxfId="29877" priority="17146" operator="between">
      <formula>4.5</formula>
      <formula>3.495</formula>
    </cfRule>
  </conditionalFormatting>
  <conditionalFormatting sqref="N68">
    <cfRule type="cellIs" dxfId="29876" priority="17144" operator="between">
      <formula>3.5</formula>
      <formula>2.495</formula>
    </cfRule>
    <cfRule type="cellIs" dxfId="29875" priority="17145" operator="between">
      <formula>3.5</formula>
      <formula>2.495</formula>
    </cfRule>
  </conditionalFormatting>
  <conditionalFormatting sqref="N68">
    <cfRule type="cellIs" dxfId="29874" priority="17143" operator="between">
      <formula>3.5</formula>
      <formula>2.495</formula>
    </cfRule>
  </conditionalFormatting>
  <conditionalFormatting sqref="N68">
    <cfRule type="cellIs" dxfId="29873" priority="17142" operator="between">
      <formula>3.5</formula>
      <formula>2.494</formula>
    </cfRule>
  </conditionalFormatting>
  <conditionalFormatting sqref="N68">
    <cfRule type="cellIs" dxfId="29872" priority="17141" operator="between">
      <formula>2.5</formula>
      <formula>0</formula>
    </cfRule>
  </conditionalFormatting>
  <conditionalFormatting sqref="N68">
    <cfRule type="cellIs" dxfId="29871" priority="17137" operator="between">
      <formula>4.501</formula>
      <formula>6</formula>
    </cfRule>
    <cfRule type="cellIs" dxfId="29870" priority="17138" operator="between">
      <formula>3.001</formula>
      <formula>4.5</formula>
    </cfRule>
    <cfRule type="cellIs" dxfId="29869" priority="17139" operator="between">
      <formula>2.001</formula>
      <formula>3</formula>
    </cfRule>
    <cfRule type="cellIs" dxfId="29868" priority="17140" operator="between">
      <formula>0</formula>
      <formula>2</formula>
    </cfRule>
  </conditionalFormatting>
  <conditionalFormatting sqref="N64">
    <cfRule type="cellIs" dxfId="29867" priority="17136" operator="between">
      <formula>6</formula>
      <formula>4.5</formula>
    </cfRule>
  </conditionalFormatting>
  <conditionalFormatting sqref="N64">
    <cfRule type="cellIs" dxfId="29866" priority="17135" operator="between">
      <formula>6</formula>
      <formula>4.495</formula>
    </cfRule>
  </conditionalFormatting>
  <conditionalFormatting sqref="N64">
    <cfRule type="cellIs" dxfId="29865" priority="17134" operator="between">
      <formula>4.5</formula>
      <formula>3.495</formula>
    </cfRule>
  </conditionalFormatting>
  <conditionalFormatting sqref="N64">
    <cfRule type="cellIs" dxfId="29864" priority="17132" operator="between">
      <formula>3.5</formula>
      <formula>2.495</formula>
    </cfRule>
    <cfRule type="cellIs" dxfId="29863" priority="17133" operator="between">
      <formula>3.5</formula>
      <formula>2.495</formula>
    </cfRule>
  </conditionalFormatting>
  <conditionalFormatting sqref="N64">
    <cfRule type="cellIs" dxfId="29862" priority="17131" operator="between">
      <formula>3.5</formula>
      <formula>2.495</formula>
    </cfRule>
  </conditionalFormatting>
  <conditionalFormatting sqref="N64">
    <cfRule type="cellIs" dxfId="29861" priority="17130" operator="between">
      <formula>3.5</formula>
      <formula>2.494</formula>
    </cfRule>
  </conditionalFormatting>
  <conditionalFormatting sqref="N64">
    <cfRule type="cellIs" dxfId="29860" priority="17129" operator="between">
      <formula>2.5</formula>
      <formula>0</formula>
    </cfRule>
  </conditionalFormatting>
  <conditionalFormatting sqref="N64">
    <cfRule type="cellIs" dxfId="29859" priority="17125" operator="between">
      <formula>4.501</formula>
      <formula>6</formula>
    </cfRule>
    <cfRule type="cellIs" dxfId="29858" priority="17126" operator="between">
      <formula>3.001</formula>
      <formula>4.5</formula>
    </cfRule>
    <cfRule type="cellIs" dxfId="29857" priority="17127" operator="between">
      <formula>2.001</formula>
      <formula>3</formula>
    </cfRule>
    <cfRule type="cellIs" dxfId="29856" priority="17128" operator="between">
      <formula>0</formula>
      <formula>2</formula>
    </cfRule>
  </conditionalFormatting>
  <conditionalFormatting sqref="N66">
    <cfRule type="cellIs" dxfId="29855" priority="17112" operator="between">
      <formula>6</formula>
      <formula>4.5</formula>
    </cfRule>
  </conditionalFormatting>
  <conditionalFormatting sqref="N66">
    <cfRule type="cellIs" dxfId="29854" priority="17111" operator="between">
      <formula>6</formula>
      <formula>4.495</formula>
    </cfRule>
  </conditionalFormatting>
  <conditionalFormatting sqref="N66">
    <cfRule type="cellIs" dxfId="29853" priority="17110" operator="between">
      <formula>4.5</formula>
      <formula>3.495</formula>
    </cfRule>
  </conditionalFormatting>
  <conditionalFormatting sqref="N66">
    <cfRule type="cellIs" dxfId="29852" priority="17108" operator="between">
      <formula>3.5</formula>
      <formula>2.495</formula>
    </cfRule>
    <cfRule type="cellIs" dxfId="29851" priority="17109" operator="between">
      <formula>3.5</formula>
      <formula>2.495</formula>
    </cfRule>
  </conditionalFormatting>
  <conditionalFormatting sqref="N66">
    <cfRule type="cellIs" dxfId="29850" priority="17107" operator="between">
      <formula>3.5</formula>
      <formula>2.495</formula>
    </cfRule>
  </conditionalFormatting>
  <conditionalFormatting sqref="N66">
    <cfRule type="cellIs" dxfId="29849" priority="17106" operator="between">
      <formula>3.5</formula>
      <formula>2.494</formula>
    </cfRule>
  </conditionalFormatting>
  <conditionalFormatting sqref="N66">
    <cfRule type="cellIs" dxfId="29848" priority="17105" operator="between">
      <formula>2.5</formula>
      <formula>0</formula>
    </cfRule>
  </conditionalFormatting>
  <conditionalFormatting sqref="N66">
    <cfRule type="cellIs" dxfId="29847" priority="17101" operator="between">
      <formula>4.501</formula>
      <formula>6</formula>
    </cfRule>
    <cfRule type="cellIs" dxfId="29846" priority="17102" operator="between">
      <formula>3.001</formula>
      <formula>4.5</formula>
    </cfRule>
    <cfRule type="cellIs" dxfId="29845" priority="17103" operator="between">
      <formula>2.001</formula>
      <formula>3</formula>
    </cfRule>
    <cfRule type="cellIs" dxfId="29844" priority="17104" operator="between">
      <formula>0</formula>
      <formula>2</formula>
    </cfRule>
  </conditionalFormatting>
  <conditionalFormatting sqref="N65">
    <cfRule type="cellIs" dxfId="29843" priority="17100" operator="between">
      <formula>6</formula>
      <formula>4.5</formula>
    </cfRule>
  </conditionalFormatting>
  <conditionalFormatting sqref="N65">
    <cfRule type="cellIs" dxfId="29842" priority="17099" operator="between">
      <formula>6</formula>
      <formula>4.495</formula>
    </cfRule>
  </conditionalFormatting>
  <conditionalFormatting sqref="N65">
    <cfRule type="cellIs" dxfId="29841" priority="17098" operator="between">
      <formula>4.5</formula>
      <formula>3.495</formula>
    </cfRule>
  </conditionalFormatting>
  <conditionalFormatting sqref="N65">
    <cfRule type="cellIs" dxfId="29840" priority="17096" operator="between">
      <formula>3.5</formula>
      <formula>2.495</formula>
    </cfRule>
    <cfRule type="cellIs" dxfId="29839" priority="17097" operator="between">
      <formula>3.5</formula>
      <formula>2.495</formula>
    </cfRule>
  </conditionalFormatting>
  <conditionalFormatting sqref="N65">
    <cfRule type="cellIs" dxfId="29838" priority="17095" operator="between">
      <formula>3.5</formula>
      <formula>2.495</formula>
    </cfRule>
  </conditionalFormatting>
  <conditionalFormatting sqref="N65">
    <cfRule type="cellIs" dxfId="29837" priority="17094" operator="between">
      <formula>3.5</formula>
      <formula>2.494</formula>
    </cfRule>
  </conditionalFormatting>
  <conditionalFormatting sqref="N65">
    <cfRule type="cellIs" dxfId="29836" priority="17093" operator="between">
      <formula>2.5</formula>
      <formula>0</formula>
    </cfRule>
  </conditionalFormatting>
  <conditionalFormatting sqref="N65">
    <cfRule type="cellIs" dxfId="29835" priority="17089" operator="between">
      <formula>4.501</formula>
      <formula>6</formula>
    </cfRule>
    <cfRule type="cellIs" dxfId="29834" priority="17090" operator="between">
      <formula>3.001</formula>
      <formula>4.5</formula>
    </cfRule>
    <cfRule type="cellIs" dxfId="29833" priority="17091" operator="between">
      <formula>2.001</formula>
      <formula>3</formula>
    </cfRule>
    <cfRule type="cellIs" dxfId="29832" priority="17092" operator="between">
      <formula>0</formula>
      <formula>2</formula>
    </cfRule>
  </conditionalFormatting>
  <conditionalFormatting sqref="N60">
    <cfRule type="cellIs" dxfId="29831" priority="17088" operator="between">
      <formula>6</formula>
      <formula>4.5</formula>
    </cfRule>
  </conditionalFormatting>
  <conditionalFormatting sqref="N60">
    <cfRule type="cellIs" dxfId="29830" priority="17087" operator="between">
      <formula>6</formula>
      <formula>4.495</formula>
    </cfRule>
  </conditionalFormatting>
  <conditionalFormatting sqref="N60">
    <cfRule type="cellIs" dxfId="29829" priority="17086" operator="between">
      <formula>4.5</formula>
      <formula>3.495</formula>
    </cfRule>
  </conditionalFormatting>
  <conditionalFormatting sqref="N60">
    <cfRule type="cellIs" dxfId="29828" priority="17084" operator="between">
      <formula>3.5</formula>
      <formula>2.495</formula>
    </cfRule>
    <cfRule type="cellIs" dxfId="29827" priority="17085" operator="between">
      <formula>3.5</formula>
      <formula>2.495</formula>
    </cfRule>
  </conditionalFormatting>
  <conditionalFormatting sqref="N60">
    <cfRule type="cellIs" dxfId="29826" priority="17083" operator="between">
      <formula>3.5</formula>
      <formula>2.495</formula>
    </cfRule>
  </conditionalFormatting>
  <conditionalFormatting sqref="N60">
    <cfRule type="cellIs" dxfId="29825" priority="17082" operator="between">
      <formula>3.5</formula>
      <formula>2.494</formula>
    </cfRule>
  </conditionalFormatting>
  <conditionalFormatting sqref="N60">
    <cfRule type="cellIs" dxfId="29824" priority="17081" operator="between">
      <formula>2.5</formula>
      <formula>0</formula>
    </cfRule>
  </conditionalFormatting>
  <conditionalFormatting sqref="N60">
    <cfRule type="cellIs" dxfId="29823" priority="17077" operator="between">
      <formula>4.501</formula>
      <formula>6</formula>
    </cfRule>
    <cfRule type="cellIs" dxfId="29822" priority="17078" operator="between">
      <formula>3.001</formula>
      <formula>4.5</formula>
    </cfRule>
    <cfRule type="cellIs" dxfId="29821" priority="17079" operator="between">
      <formula>2.001</formula>
      <formula>3</formula>
    </cfRule>
    <cfRule type="cellIs" dxfId="29820" priority="17080" operator="between">
      <formula>0</formula>
      <formula>2</formula>
    </cfRule>
  </conditionalFormatting>
  <conditionalFormatting sqref="N61">
    <cfRule type="cellIs" dxfId="29819" priority="17076" operator="between">
      <formula>6</formula>
      <formula>4.5</formula>
    </cfRule>
  </conditionalFormatting>
  <conditionalFormatting sqref="N61">
    <cfRule type="cellIs" dxfId="29818" priority="17075" operator="between">
      <formula>6</formula>
      <formula>4.495</formula>
    </cfRule>
  </conditionalFormatting>
  <conditionalFormatting sqref="N61">
    <cfRule type="cellIs" dxfId="29817" priority="17074" operator="between">
      <formula>4.5</formula>
      <formula>3.495</formula>
    </cfRule>
  </conditionalFormatting>
  <conditionalFormatting sqref="N61">
    <cfRule type="cellIs" dxfId="29816" priority="17072" operator="between">
      <formula>3.5</formula>
      <formula>2.495</formula>
    </cfRule>
    <cfRule type="cellIs" dxfId="29815" priority="17073" operator="between">
      <formula>3.5</formula>
      <formula>2.495</formula>
    </cfRule>
  </conditionalFormatting>
  <conditionalFormatting sqref="N61">
    <cfRule type="cellIs" dxfId="29814" priority="17071" operator="between">
      <formula>3.5</formula>
      <formula>2.495</formula>
    </cfRule>
  </conditionalFormatting>
  <conditionalFormatting sqref="N61">
    <cfRule type="cellIs" dxfId="29813" priority="17070" operator="between">
      <formula>3.5</formula>
      <formula>2.494</formula>
    </cfRule>
  </conditionalFormatting>
  <conditionalFormatting sqref="N61">
    <cfRule type="cellIs" dxfId="29812" priority="17069" operator="between">
      <formula>2.5</formula>
      <formula>0</formula>
    </cfRule>
  </conditionalFormatting>
  <conditionalFormatting sqref="N61">
    <cfRule type="cellIs" dxfId="29811" priority="17065" operator="between">
      <formula>4.501</formula>
      <formula>6</formula>
    </cfRule>
    <cfRule type="cellIs" dxfId="29810" priority="17066" operator="between">
      <formula>3.001</formula>
      <formula>4.5</formula>
    </cfRule>
    <cfRule type="cellIs" dxfId="29809" priority="17067" operator="between">
      <formula>2.001</formula>
      <formula>3</formula>
    </cfRule>
    <cfRule type="cellIs" dxfId="29808" priority="17068" operator="between">
      <formula>0</formula>
      <formula>2</formula>
    </cfRule>
  </conditionalFormatting>
  <conditionalFormatting sqref="N73">
    <cfRule type="cellIs" dxfId="29807" priority="17052" operator="between">
      <formula>6</formula>
      <formula>4.5</formula>
    </cfRule>
  </conditionalFormatting>
  <conditionalFormatting sqref="N73">
    <cfRule type="cellIs" dxfId="29806" priority="17051" operator="between">
      <formula>6</formula>
      <formula>4.495</formula>
    </cfRule>
  </conditionalFormatting>
  <conditionalFormatting sqref="N73">
    <cfRule type="cellIs" dxfId="29805" priority="17050" operator="between">
      <formula>4.5</formula>
      <formula>3.495</formula>
    </cfRule>
  </conditionalFormatting>
  <conditionalFormatting sqref="N73">
    <cfRule type="cellIs" dxfId="29804" priority="17048" operator="between">
      <formula>3.5</formula>
      <formula>2.495</formula>
    </cfRule>
    <cfRule type="cellIs" dxfId="29803" priority="17049" operator="between">
      <formula>3.5</formula>
      <formula>2.495</formula>
    </cfRule>
  </conditionalFormatting>
  <conditionalFormatting sqref="N73">
    <cfRule type="cellIs" dxfId="29802" priority="17047" operator="between">
      <formula>3.5</formula>
      <formula>2.495</formula>
    </cfRule>
  </conditionalFormatting>
  <conditionalFormatting sqref="N73">
    <cfRule type="cellIs" dxfId="29801" priority="17046" operator="between">
      <formula>3.5</formula>
      <formula>2.494</formula>
    </cfRule>
  </conditionalFormatting>
  <conditionalFormatting sqref="N73">
    <cfRule type="cellIs" dxfId="29800" priority="17045" operator="between">
      <formula>2.5</formula>
      <formula>0</formula>
    </cfRule>
  </conditionalFormatting>
  <conditionalFormatting sqref="N73">
    <cfRule type="cellIs" dxfId="29799" priority="17041" operator="between">
      <formula>4.501</formula>
      <formula>6</formula>
    </cfRule>
    <cfRule type="cellIs" dxfId="29798" priority="17042" operator="between">
      <formula>3.001</formula>
      <formula>4.5</formula>
    </cfRule>
    <cfRule type="cellIs" dxfId="29797" priority="17043" operator="between">
      <formula>2.001</formula>
      <formula>3</formula>
    </cfRule>
    <cfRule type="cellIs" dxfId="29796" priority="17044" operator="between">
      <formula>0</formula>
      <formula>2</formula>
    </cfRule>
  </conditionalFormatting>
  <conditionalFormatting sqref="N69">
    <cfRule type="cellIs" dxfId="29795" priority="17040" operator="between">
      <formula>6</formula>
      <formula>4.5</formula>
    </cfRule>
  </conditionalFormatting>
  <conditionalFormatting sqref="N69">
    <cfRule type="cellIs" dxfId="29794" priority="17039" operator="between">
      <formula>6</formula>
      <formula>4.495</formula>
    </cfRule>
  </conditionalFormatting>
  <conditionalFormatting sqref="N69">
    <cfRule type="cellIs" dxfId="29793" priority="17038" operator="between">
      <formula>4.5</formula>
      <formula>3.495</formula>
    </cfRule>
  </conditionalFormatting>
  <conditionalFormatting sqref="N69">
    <cfRule type="cellIs" dxfId="29792" priority="17036" operator="between">
      <formula>3.5</formula>
      <formula>2.495</formula>
    </cfRule>
    <cfRule type="cellIs" dxfId="29791" priority="17037" operator="between">
      <formula>3.5</formula>
      <formula>2.495</formula>
    </cfRule>
  </conditionalFormatting>
  <conditionalFormatting sqref="N69">
    <cfRule type="cellIs" dxfId="29790" priority="17035" operator="between">
      <formula>3.5</formula>
      <formula>2.495</formula>
    </cfRule>
  </conditionalFormatting>
  <conditionalFormatting sqref="N69">
    <cfRule type="cellIs" dxfId="29789" priority="17034" operator="between">
      <formula>3.5</formula>
      <formula>2.494</formula>
    </cfRule>
  </conditionalFormatting>
  <conditionalFormatting sqref="N69">
    <cfRule type="cellIs" dxfId="29788" priority="17033" operator="between">
      <formula>2.5</formula>
      <formula>0</formula>
    </cfRule>
  </conditionalFormatting>
  <conditionalFormatting sqref="N69">
    <cfRule type="cellIs" dxfId="29787" priority="17029" operator="between">
      <formula>4.501</formula>
      <formula>6</formula>
    </cfRule>
    <cfRule type="cellIs" dxfId="29786" priority="17030" operator="between">
      <formula>3.001</formula>
      <formula>4.5</formula>
    </cfRule>
    <cfRule type="cellIs" dxfId="29785" priority="17031" operator="between">
      <formula>2.001</formula>
      <formula>3</formula>
    </cfRule>
    <cfRule type="cellIs" dxfId="29784" priority="17032" operator="between">
      <formula>0</formula>
      <formula>2</formula>
    </cfRule>
  </conditionalFormatting>
  <conditionalFormatting sqref="N72">
    <cfRule type="cellIs" dxfId="29783" priority="17028" operator="between">
      <formula>6</formula>
      <formula>4.5</formula>
    </cfRule>
  </conditionalFormatting>
  <conditionalFormatting sqref="N72">
    <cfRule type="cellIs" dxfId="29782" priority="17027" operator="between">
      <formula>6</formula>
      <formula>4.495</formula>
    </cfRule>
  </conditionalFormatting>
  <conditionalFormatting sqref="N72">
    <cfRule type="cellIs" dxfId="29781" priority="17026" operator="between">
      <formula>4.5</formula>
      <formula>3.495</formula>
    </cfRule>
  </conditionalFormatting>
  <conditionalFormatting sqref="N72">
    <cfRule type="cellIs" dxfId="29780" priority="17024" operator="between">
      <formula>3.5</formula>
      <formula>2.495</formula>
    </cfRule>
    <cfRule type="cellIs" dxfId="29779" priority="17025" operator="between">
      <formula>3.5</formula>
      <formula>2.495</formula>
    </cfRule>
  </conditionalFormatting>
  <conditionalFormatting sqref="N72">
    <cfRule type="cellIs" dxfId="29778" priority="17023" operator="between">
      <formula>3.5</formula>
      <formula>2.495</formula>
    </cfRule>
  </conditionalFormatting>
  <conditionalFormatting sqref="N72">
    <cfRule type="cellIs" dxfId="29777" priority="17022" operator="between">
      <formula>3.5</formula>
      <formula>2.494</formula>
    </cfRule>
  </conditionalFormatting>
  <conditionalFormatting sqref="N72">
    <cfRule type="cellIs" dxfId="29776" priority="17021" operator="between">
      <formula>2.5</formula>
      <formula>0</formula>
    </cfRule>
  </conditionalFormatting>
  <conditionalFormatting sqref="N72">
    <cfRule type="cellIs" dxfId="29775" priority="17017" operator="between">
      <formula>4.501</formula>
      <formula>6</formula>
    </cfRule>
    <cfRule type="cellIs" dxfId="29774" priority="17018" operator="between">
      <formula>3.001</formula>
      <formula>4.5</formula>
    </cfRule>
    <cfRule type="cellIs" dxfId="29773" priority="17019" operator="between">
      <formula>2.001</formula>
      <formula>3</formula>
    </cfRule>
    <cfRule type="cellIs" dxfId="29772" priority="17020" operator="between">
      <formula>0</formula>
      <formula>2</formula>
    </cfRule>
  </conditionalFormatting>
  <conditionalFormatting sqref="N71">
    <cfRule type="cellIs" dxfId="29771" priority="17016" operator="between">
      <formula>6</formula>
      <formula>4.5</formula>
    </cfRule>
  </conditionalFormatting>
  <conditionalFormatting sqref="N71">
    <cfRule type="cellIs" dxfId="29770" priority="17015" operator="between">
      <formula>6</formula>
      <formula>4.495</formula>
    </cfRule>
  </conditionalFormatting>
  <conditionalFormatting sqref="N71">
    <cfRule type="cellIs" dxfId="29769" priority="17014" operator="between">
      <formula>4.5</formula>
      <formula>3.495</formula>
    </cfRule>
  </conditionalFormatting>
  <conditionalFormatting sqref="N71">
    <cfRule type="cellIs" dxfId="29768" priority="17012" operator="between">
      <formula>3.5</formula>
      <formula>2.495</formula>
    </cfRule>
    <cfRule type="cellIs" dxfId="29767" priority="17013" operator="between">
      <formula>3.5</formula>
      <formula>2.495</formula>
    </cfRule>
  </conditionalFormatting>
  <conditionalFormatting sqref="N71">
    <cfRule type="cellIs" dxfId="29766" priority="17011" operator="between">
      <formula>3.5</formula>
      <formula>2.495</formula>
    </cfRule>
  </conditionalFormatting>
  <conditionalFormatting sqref="N71">
    <cfRule type="cellIs" dxfId="29765" priority="17010" operator="between">
      <formula>3.5</formula>
      <formula>2.494</formula>
    </cfRule>
  </conditionalFormatting>
  <conditionalFormatting sqref="N71">
    <cfRule type="cellIs" dxfId="29764" priority="17009" operator="between">
      <formula>2.5</formula>
      <formula>0</formula>
    </cfRule>
  </conditionalFormatting>
  <conditionalFormatting sqref="N71">
    <cfRule type="cellIs" dxfId="29763" priority="17005" operator="between">
      <formula>4.501</formula>
      <formula>6</formula>
    </cfRule>
    <cfRule type="cellIs" dxfId="29762" priority="17006" operator="between">
      <formula>3.001</formula>
      <formula>4.5</formula>
    </cfRule>
    <cfRule type="cellIs" dxfId="29761" priority="17007" operator="between">
      <formula>2.001</formula>
      <formula>3</formula>
    </cfRule>
    <cfRule type="cellIs" dxfId="29760" priority="17008" operator="between">
      <formula>0</formula>
      <formula>2</formula>
    </cfRule>
  </conditionalFormatting>
  <conditionalFormatting sqref="N70">
    <cfRule type="cellIs" dxfId="29759" priority="17004" operator="between">
      <formula>6</formula>
      <formula>4.5</formula>
    </cfRule>
  </conditionalFormatting>
  <conditionalFormatting sqref="N70">
    <cfRule type="cellIs" dxfId="29758" priority="17003" operator="between">
      <formula>6</formula>
      <formula>4.495</formula>
    </cfRule>
  </conditionalFormatting>
  <conditionalFormatting sqref="N70">
    <cfRule type="cellIs" dxfId="29757" priority="17002" operator="between">
      <formula>4.5</formula>
      <formula>3.495</formula>
    </cfRule>
  </conditionalFormatting>
  <conditionalFormatting sqref="N70">
    <cfRule type="cellIs" dxfId="29756" priority="17000" operator="between">
      <formula>3.5</formula>
      <formula>2.495</formula>
    </cfRule>
    <cfRule type="cellIs" dxfId="29755" priority="17001" operator="between">
      <formula>3.5</formula>
      <formula>2.495</formula>
    </cfRule>
  </conditionalFormatting>
  <conditionalFormatting sqref="N70">
    <cfRule type="cellIs" dxfId="29754" priority="16999" operator="between">
      <formula>3.5</formula>
      <formula>2.495</formula>
    </cfRule>
  </conditionalFormatting>
  <conditionalFormatting sqref="N70">
    <cfRule type="cellIs" dxfId="29753" priority="16998" operator="between">
      <formula>3.5</formula>
      <formula>2.494</formula>
    </cfRule>
  </conditionalFormatting>
  <conditionalFormatting sqref="N70">
    <cfRule type="cellIs" dxfId="29752" priority="16997" operator="between">
      <formula>2.5</formula>
      <formula>0</formula>
    </cfRule>
  </conditionalFormatting>
  <conditionalFormatting sqref="N70">
    <cfRule type="cellIs" dxfId="29751" priority="16993" operator="between">
      <formula>4.501</formula>
      <formula>6</formula>
    </cfRule>
    <cfRule type="cellIs" dxfId="29750" priority="16994" operator="between">
      <formula>3.001</formula>
      <formula>4.5</formula>
    </cfRule>
    <cfRule type="cellIs" dxfId="29749" priority="16995" operator="between">
      <formula>2.001</formula>
      <formula>3</formula>
    </cfRule>
    <cfRule type="cellIs" dxfId="29748" priority="16996" operator="between">
      <formula>0</formula>
      <formula>2</formula>
    </cfRule>
  </conditionalFormatting>
  <conditionalFormatting sqref="N78">
    <cfRule type="cellIs" dxfId="29747" priority="16992" operator="between">
      <formula>6</formula>
      <formula>4.5</formula>
    </cfRule>
  </conditionalFormatting>
  <conditionalFormatting sqref="N78">
    <cfRule type="cellIs" dxfId="29746" priority="16991" operator="between">
      <formula>6</formula>
      <formula>4.495</formula>
    </cfRule>
  </conditionalFormatting>
  <conditionalFormatting sqref="N78">
    <cfRule type="cellIs" dxfId="29745" priority="16990" operator="between">
      <formula>4.5</formula>
      <formula>3.495</formula>
    </cfRule>
  </conditionalFormatting>
  <conditionalFormatting sqref="N78">
    <cfRule type="cellIs" dxfId="29744" priority="16988" operator="between">
      <formula>3.5</formula>
      <formula>2.495</formula>
    </cfRule>
    <cfRule type="cellIs" dxfId="29743" priority="16989" operator="between">
      <formula>3.5</formula>
      <formula>2.495</formula>
    </cfRule>
  </conditionalFormatting>
  <conditionalFormatting sqref="N78">
    <cfRule type="cellIs" dxfId="29742" priority="16987" operator="between">
      <formula>3.5</formula>
      <formula>2.495</formula>
    </cfRule>
  </conditionalFormatting>
  <conditionalFormatting sqref="N78">
    <cfRule type="cellIs" dxfId="29741" priority="16986" operator="between">
      <formula>3.5</formula>
      <formula>2.494</formula>
    </cfRule>
  </conditionalFormatting>
  <conditionalFormatting sqref="N78">
    <cfRule type="cellIs" dxfId="29740" priority="16985" operator="between">
      <formula>2.5</formula>
      <formula>0</formula>
    </cfRule>
  </conditionalFormatting>
  <conditionalFormatting sqref="N78">
    <cfRule type="cellIs" dxfId="29739" priority="16981" operator="between">
      <formula>4.501</formula>
      <formula>6</formula>
    </cfRule>
    <cfRule type="cellIs" dxfId="29738" priority="16982" operator="between">
      <formula>3.001</formula>
      <formula>4.5</formula>
    </cfRule>
    <cfRule type="cellIs" dxfId="29737" priority="16983" operator="between">
      <formula>2.001</formula>
      <formula>3</formula>
    </cfRule>
    <cfRule type="cellIs" dxfId="29736" priority="16984" operator="between">
      <formula>0</formula>
      <formula>2</formula>
    </cfRule>
  </conditionalFormatting>
  <conditionalFormatting sqref="N74">
    <cfRule type="cellIs" dxfId="29735" priority="16980" operator="between">
      <formula>6</formula>
      <formula>4.5</formula>
    </cfRule>
  </conditionalFormatting>
  <conditionalFormatting sqref="N74">
    <cfRule type="cellIs" dxfId="29734" priority="16979" operator="between">
      <formula>6</formula>
      <formula>4.495</formula>
    </cfRule>
  </conditionalFormatting>
  <conditionalFormatting sqref="N74">
    <cfRule type="cellIs" dxfId="29733" priority="16978" operator="between">
      <formula>4.5</formula>
      <formula>3.495</formula>
    </cfRule>
  </conditionalFormatting>
  <conditionalFormatting sqref="N74">
    <cfRule type="cellIs" dxfId="29732" priority="16976" operator="between">
      <formula>3.5</formula>
      <formula>2.495</formula>
    </cfRule>
    <cfRule type="cellIs" dxfId="29731" priority="16977" operator="between">
      <formula>3.5</formula>
      <formula>2.495</formula>
    </cfRule>
  </conditionalFormatting>
  <conditionalFormatting sqref="N74">
    <cfRule type="cellIs" dxfId="29730" priority="16975" operator="between">
      <formula>3.5</formula>
      <formula>2.495</formula>
    </cfRule>
  </conditionalFormatting>
  <conditionalFormatting sqref="N74">
    <cfRule type="cellIs" dxfId="29729" priority="16974" operator="between">
      <formula>3.5</formula>
      <formula>2.494</formula>
    </cfRule>
  </conditionalFormatting>
  <conditionalFormatting sqref="N74">
    <cfRule type="cellIs" dxfId="29728" priority="16973" operator="between">
      <formula>2.5</formula>
      <formula>0</formula>
    </cfRule>
  </conditionalFormatting>
  <conditionalFormatting sqref="N74">
    <cfRule type="cellIs" dxfId="29727" priority="16969" operator="between">
      <formula>4.501</formula>
      <formula>6</formula>
    </cfRule>
    <cfRule type="cellIs" dxfId="29726" priority="16970" operator="between">
      <formula>3.001</formula>
      <formula>4.5</formula>
    </cfRule>
    <cfRule type="cellIs" dxfId="29725" priority="16971" operator="between">
      <formula>2.001</formula>
      <formula>3</formula>
    </cfRule>
    <cfRule type="cellIs" dxfId="29724" priority="16972" operator="between">
      <formula>0</formula>
      <formula>2</formula>
    </cfRule>
  </conditionalFormatting>
  <conditionalFormatting sqref="N77">
    <cfRule type="cellIs" dxfId="29723" priority="16956" operator="between">
      <formula>6</formula>
      <formula>4.5</formula>
    </cfRule>
  </conditionalFormatting>
  <conditionalFormatting sqref="N77">
    <cfRule type="cellIs" dxfId="29722" priority="16955" operator="between">
      <formula>6</formula>
      <formula>4.495</formula>
    </cfRule>
  </conditionalFormatting>
  <conditionalFormatting sqref="N77">
    <cfRule type="cellIs" dxfId="29721" priority="16954" operator="between">
      <formula>4.5</formula>
      <formula>3.495</formula>
    </cfRule>
  </conditionalFormatting>
  <conditionalFormatting sqref="N77">
    <cfRule type="cellIs" dxfId="29720" priority="16952" operator="between">
      <formula>3.5</formula>
      <formula>2.495</formula>
    </cfRule>
    <cfRule type="cellIs" dxfId="29719" priority="16953" operator="between">
      <formula>3.5</formula>
      <formula>2.495</formula>
    </cfRule>
  </conditionalFormatting>
  <conditionalFormatting sqref="N77">
    <cfRule type="cellIs" dxfId="29718" priority="16951" operator="between">
      <formula>3.5</formula>
      <formula>2.495</formula>
    </cfRule>
  </conditionalFormatting>
  <conditionalFormatting sqref="N77">
    <cfRule type="cellIs" dxfId="29717" priority="16950" operator="between">
      <formula>3.5</formula>
      <formula>2.494</formula>
    </cfRule>
  </conditionalFormatting>
  <conditionalFormatting sqref="N77">
    <cfRule type="cellIs" dxfId="29716" priority="16949" operator="between">
      <formula>2.5</formula>
      <formula>0</formula>
    </cfRule>
  </conditionalFormatting>
  <conditionalFormatting sqref="N77">
    <cfRule type="cellIs" dxfId="29715" priority="16945" operator="between">
      <formula>4.501</formula>
      <formula>6</formula>
    </cfRule>
    <cfRule type="cellIs" dxfId="29714" priority="16946" operator="between">
      <formula>3.001</formula>
      <formula>4.5</formula>
    </cfRule>
    <cfRule type="cellIs" dxfId="29713" priority="16947" operator="between">
      <formula>2.001</formula>
      <formula>3</formula>
    </cfRule>
    <cfRule type="cellIs" dxfId="29712" priority="16948" operator="between">
      <formula>0</formula>
      <formula>2</formula>
    </cfRule>
  </conditionalFormatting>
  <conditionalFormatting sqref="N75">
    <cfRule type="cellIs" dxfId="29711" priority="16944" operator="between">
      <formula>6</formula>
      <formula>4.5</formula>
    </cfRule>
  </conditionalFormatting>
  <conditionalFormatting sqref="N75">
    <cfRule type="cellIs" dxfId="29710" priority="16943" operator="between">
      <formula>6</formula>
      <formula>4.495</formula>
    </cfRule>
  </conditionalFormatting>
  <conditionalFormatting sqref="N75">
    <cfRule type="cellIs" dxfId="29709" priority="16942" operator="between">
      <formula>4.5</formula>
      <formula>3.495</formula>
    </cfRule>
  </conditionalFormatting>
  <conditionalFormatting sqref="N75">
    <cfRule type="cellIs" dxfId="29708" priority="16940" operator="between">
      <formula>3.5</formula>
      <formula>2.495</formula>
    </cfRule>
    <cfRule type="cellIs" dxfId="29707" priority="16941" operator="between">
      <formula>3.5</formula>
      <formula>2.495</formula>
    </cfRule>
  </conditionalFormatting>
  <conditionalFormatting sqref="N75">
    <cfRule type="cellIs" dxfId="29706" priority="16939" operator="between">
      <formula>3.5</formula>
      <formula>2.495</formula>
    </cfRule>
  </conditionalFormatting>
  <conditionalFormatting sqref="N75">
    <cfRule type="cellIs" dxfId="29705" priority="16938" operator="between">
      <formula>3.5</formula>
      <formula>2.494</formula>
    </cfRule>
  </conditionalFormatting>
  <conditionalFormatting sqref="N75">
    <cfRule type="cellIs" dxfId="29704" priority="16937" operator="between">
      <formula>2.5</formula>
      <formula>0</formula>
    </cfRule>
  </conditionalFormatting>
  <conditionalFormatting sqref="N75">
    <cfRule type="cellIs" dxfId="29703" priority="16933" operator="between">
      <formula>4.501</formula>
      <formula>6</formula>
    </cfRule>
    <cfRule type="cellIs" dxfId="29702" priority="16934" operator="between">
      <formula>3.001</formula>
      <formula>4.5</formula>
    </cfRule>
    <cfRule type="cellIs" dxfId="29701" priority="16935" operator="between">
      <formula>2.001</formula>
      <formula>3</formula>
    </cfRule>
    <cfRule type="cellIs" dxfId="29700" priority="16936" operator="between">
      <formula>0</formula>
      <formula>2</formula>
    </cfRule>
  </conditionalFormatting>
  <conditionalFormatting sqref="N76">
    <cfRule type="cellIs" dxfId="29699" priority="16932" operator="between">
      <formula>6</formula>
      <formula>4.5</formula>
    </cfRule>
  </conditionalFormatting>
  <conditionalFormatting sqref="N76">
    <cfRule type="cellIs" dxfId="29698" priority="16931" operator="between">
      <formula>6</formula>
      <formula>4.495</formula>
    </cfRule>
  </conditionalFormatting>
  <conditionalFormatting sqref="N76">
    <cfRule type="cellIs" dxfId="29697" priority="16930" operator="between">
      <formula>4.5</formula>
      <formula>3.495</formula>
    </cfRule>
  </conditionalFormatting>
  <conditionalFormatting sqref="N76">
    <cfRule type="cellIs" dxfId="29696" priority="16928" operator="between">
      <formula>3.5</formula>
      <formula>2.495</formula>
    </cfRule>
    <cfRule type="cellIs" dxfId="29695" priority="16929" operator="between">
      <formula>3.5</formula>
      <formula>2.495</formula>
    </cfRule>
  </conditionalFormatting>
  <conditionalFormatting sqref="N76">
    <cfRule type="cellIs" dxfId="29694" priority="16927" operator="between">
      <formula>3.5</formula>
      <formula>2.495</formula>
    </cfRule>
  </conditionalFormatting>
  <conditionalFormatting sqref="N76">
    <cfRule type="cellIs" dxfId="29693" priority="16926" operator="between">
      <formula>3.5</formula>
      <formula>2.494</formula>
    </cfRule>
  </conditionalFormatting>
  <conditionalFormatting sqref="N76">
    <cfRule type="cellIs" dxfId="29692" priority="16925" operator="between">
      <formula>2.5</formula>
      <formula>0</formula>
    </cfRule>
  </conditionalFormatting>
  <conditionalFormatting sqref="N76">
    <cfRule type="cellIs" dxfId="29691" priority="16921" operator="between">
      <formula>4.501</formula>
      <formula>6</formula>
    </cfRule>
    <cfRule type="cellIs" dxfId="29690" priority="16922" operator="between">
      <formula>3.001</formula>
      <formula>4.5</formula>
    </cfRule>
    <cfRule type="cellIs" dxfId="29689" priority="16923" operator="between">
      <formula>2.001</formula>
      <formula>3</formula>
    </cfRule>
    <cfRule type="cellIs" dxfId="29688" priority="16924" operator="between">
      <formula>0</formula>
      <formula>2</formula>
    </cfRule>
  </conditionalFormatting>
  <conditionalFormatting sqref="N83">
    <cfRule type="cellIs" dxfId="29687" priority="16920" operator="between">
      <formula>6</formula>
      <formula>4.5</formula>
    </cfRule>
  </conditionalFormatting>
  <conditionalFormatting sqref="N83">
    <cfRule type="cellIs" dxfId="29686" priority="16919" operator="between">
      <formula>6</formula>
      <formula>4.495</formula>
    </cfRule>
  </conditionalFormatting>
  <conditionalFormatting sqref="N83">
    <cfRule type="cellIs" dxfId="29685" priority="16918" operator="between">
      <formula>4.5</formula>
      <formula>3.495</formula>
    </cfRule>
  </conditionalFormatting>
  <conditionalFormatting sqref="N83">
    <cfRule type="cellIs" dxfId="29684" priority="16916" operator="between">
      <formula>3.5</formula>
      <formula>2.495</formula>
    </cfRule>
    <cfRule type="cellIs" dxfId="29683" priority="16917" operator="between">
      <formula>3.5</formula>
      <formula>2.495</formula>
    </cfRule>
  </conditionalFormatting>
  <conditionalFormatting sqref="N83">
    <cfRule type="cellIs" dxfId="29682" priority="16915" operator="between">
      <formula>3.5</formula>
      <formula>2.495</formula>
    </cfRule>
  </conditionalFormatting>
  <conditionalFormatting sqref="N83">
    <cfRule type="cellIs" dxfId="29681" priority="16914" operator="between">
      <formula>3.5</formula>
      <formula>2.494</formula>
    </cfRule>
  </conditionalFormatting>
  <conditionalFormatting sqref="N83">
    <cfRule type="cellIs" dxfId="29680" priority="16913" operator="between">
      <formula>2.5</formula>
      <formula>0</formula>
    </cfRule>
  </conditionalFormatting>
  <conditionalFormatting sqref="N83">
    <cfRule type="cellIs" dxfId="29679" priority="16909" operator="between">
      <formula>4.501</formula>
      <formula>6</formula>
    </cfRule>
    <cfRule type="cellIs" dxfId="29678" priority="16910" operator="between">
      <formula>3.001</formula>
      <formula>4.5</formula>
    </cfRule>
    <cfRule type="cellIs" dxfId="29677" priority="16911" operator="between">
      <formula>2.001</formula>
      <formula>3</formula>
    </cfRule>
    <cfRule type="cellIs" dxfId="29676" priority="16912" operator="between">
      <formula>0</formula>
      <formula>2</formula>
    </cfRule>
  </conditionalFormatting>
  <conditionalFormatting sqref="N79">
    <cfRule type="cellIs" dxfId="29675" priority="16908" operator="between">
      <formula>6</formula>
      <formula>4.5</formula>
    </cfRule>
  </conditionalFormatting>
  <conditionalFormatting sqref="N79">
    <cfRule type="cellIs" dxfId="29674" priority="16907" operator="between">
      <formula>6</formula>
      <formula>4.495</formula>
    </cfRule>
  </conditionalFormatting>
  <conditionalFormatting sqref="N79">
    <cfRule type="cellIs" dxfId="29673" priority="16906" operator="between">
      <formula>4.5</formula>
      <formula>3.495</formula>
    </cfRule>
  </conditionalFormatting>
  <conditionalFormatting sqref="N79">
    <cfRule type="cellIs" dxfId="29672" priority="16904" operator="between">
      <formula>3.5</formula>
      <formula>2.495</formula>
    </cfRule>
    <cfRule type="cellIs" dxfId="29671" priority="16905" operator="between">
      <formula>3.5</formula>
      <formula>2.495</formula>
    </cfRule>
  </conditionalFormatting>
  <conditionalFormatting sqref="N79">
    <cfRule type="cellIs" dxfId="29670" priority="16903" operator="between">
      <formula>3.5</formula>
      <formula>2.495</formula>
    </cfRule>
  </conditionalFormatting>
  <conditionalFormatting sqref="N79">
    <cfRule type="cellIs" dxfId="29669" priority="16902" operator="between">
      <formula>3.5</formula>
      <formula>2.494</formula>
    </cfRule>
  </conditionalFormatting>
  <conditionalFormatting sqref="N79">
    <cfRule type="cellIs" dxfId="29668" priority="16901" operator="between">
      <formula>2.5</formula>
      <formula>0</formula>
    </cfRule>
  </conditionalFormatting>
  <conditionalFormatting sqref="N79">
    <cfRule type="cellIs" dxfId="29667" priority="16897" operator="between">
      <formula>4.501</formula>
      <formula>6</formula>
    </cfRule>
    <cfRule type="cellIs" dxfId="29666" priority="16898" operator="between">
      <formula>3.001</formula>
      <formula>4.5</formula>
    </cfRule>
    <cfRule type="cellIs" dxfId="29665" priority="16899" operator="between">
      <formula>2.001</formula>
      <formula>3</formula>
    </cfRule>
    <cfRule type="cellIs" dxfId="29664" priority="16900" operator="between">
      <formula>0</formula>
      <formula>2</formula>
    </cfRule>
  </conditionalFormatting>
  <conditionalFormatting sqref="N82">
    <cfRule type="cellIs" dxfId="29663" priority="16896" operator="between">
      <formula>6</formula>
      <formula>4.5</formula>
    </cfRule>
  </conditionalFormatting>
  <conditionalFormatting sqref="N82">
    <cfRule type="cellIs" dxfId="29662" priority="16895" operator="between">
      <formula>6</formula>
      <formula>4.495</formula>
    </cfRule>
  </conditionalFormatting>
  <conditionalFormatting sqref="N82">
    <cfRule type="cellIs" dxfId="29661" priority="16894" operator="between">
      <formula>4.5</formula>
      <formula>3.495</formula>
    </cfRule>
  </conditionalFormatting>
  <conditionalFormatting sqref="N82">
    <cfRule type="cellIs" dxfId="29660" priority="16892" operator="between">
      <formula>3.5</formula>
      <formula>2.495</formula>
    </cfRule>
    <cfRule type="cellIs" dxfId="29659" priority="16893" operator="between">
      <formula>3.5</formula>
      <formula>2.495</formula>
    </cfRule>
  </conditionalFormatting>
  <conditionalFormatting sqref="N82">
    <cfRule type="cellIs" dxfId="29658" priority="16891" operator="between">
      <formula>3.5</formula>
      <formula>2.495</formula>
    </cfRule>
  </conditionalFormatting>
  <conditionalFormatting sqref="N82">
    <cfRule type="cellIs" dxfId="29657" priority="16890" operator="between">
      <formula>3.5</formula>
      <formula>2.494</formula>
    </cfRule>
  </conditionalFormatting>
  <conditionalFormatting sqref="N82">
    <cfRule type="cellIs" dxfId="29656" priority="16889" operator="between">
      <formula>2.5</formula>
      <formula>0</formula>
    </cfRule>
  </conditionalFormatting>
  <conditionalFormatting sqref="N82">
    <cfRule type="cellIs" dxfId="29655" priority="16885" operator="between">
      <formula>4.501</formula>
      <formula>6</formula>
    </cfRule>
    <cfRule type="cellIs" dxfId="29654" priority="16886" operator="between">
      <formula>3.001</formula>
      <formula>4.5</formula>
    </cfRule>
    <cfRule type="cellIs" dxfId="29653" priority="16887" operator="between">
      <formula>2.001</formula>
      <formula>3</formula>
    </cfRule>
    <cfRule type="cellIs" dxfId="29652" priority="16888" operator="between">
      <formula>0</formula>
      <formula>2</formula>
    </cfRule>
  </conditionalFormatting>
  <conditionalFormatting sqref="N80">
    <cfRule type="cellIs" dxfId="29651" priority="16884" operator="between">
      <formula>6</formula>
      <formula>4.5</formula>
    </cfRule>
  </conditionalFormatting>
  <conditionalFormatting sqref="N80">
    <cfRule type="cellIs" dxfId="29650" priority="16883" operator="between">
      <formula>6</formula>
      <formula>4.495</formula>
    </cfRule>
  </conditionalFormatting>
  <conditionalFormatting sqref="N80">
    <cfRule type="cellIs" dxfId="29649" priority="16882" operator="between">
      <formula>4.5</formula>
      <formula>3.495</formula>
    </cfRule>
  </conditionalFormatting>
  <conditionalFormatting sqref="N80">
    <cfRule type="cellIs" dxfId="29648" priority="16880" operator="between">
      <formula>3.5</formula>
      <formula>2.495</formula>
    </cfRule>
    <cfRule type="cellIs" dxfId="29647" priority="16881" operator="between">
      <formula>3.5</formula>
      <formula>2.495</formula>
    </cfRule>
  </conditionalFormatting>
  <conditionalFormatting sqref="N80">
    <cfRule type="cellIs" dxfId="29646" priority="16879" operator="between">
      <formula>3.5</formula>
      <formula>2.495</formula>
    </cfRule>
  </conditionalFormatting>
  <conditionalFormatting sqref="N80">
    <cfRule type="cellIs" dxfId="29645" priority="16878" operator="between">
      <formula>3.5</formula>
      <formula>2.494</formula>
    </cfRule>
  </conditionalFormatting>
  <conditionalFormatting sqref="N80">
    <cfRule type="cellIs" dxfId="29644" priority="16877" operator="between">
      <formula>2.5</formula>
      <formula>0</formula>
    </cfRule>
  </conditionalFormatting>
  <conditionalFormatting sqref="N80">
    <cfRule type="cellIs" dxfId="29643" priority="16873" operator="between">
      <formula>4.501</formula>
      <formula>6</formula>
    </cfRule>
    <cfRule type="cellIs" dxfId="29642" priority="16874" operator="between">
      <formula>3.001</formula>
      <formula>4.5</formula>
    </cfRule>
    <cfRule type="cellIs" dxfId="29641" priority="16875" operator="between">
      <formula>2.001</formula>
      <formula>3</formula>
    </cfRule>
    <cfRule type="cellIs" dxfId="29640" priority="16876" operator="between">
      <formula>0</formula>
      <formula>2</formula>
    </cfRule>
  </conditionalFormatting>
  <conditionalFormatting sqref="N81">
    <cfRule type="cellIs" dxfId="29639" priority="16872" operator="between">
      <formula>6</formula>
      <formula>4.5</formula>
    </cfRule>
  </conditionalFormatting>
  <conditionalFormatting sqref="N81">
    <cfRule type="cellIs" dxfId="29638" priority="16871" operator="between">
      <formula>6</formula>
      <formula>4.495</formula>
    </cfRule>
  </conditionalFormatting>
  <conditionalFormatting sqref="N81">
    <cfRule type="cellIs" dxfId="29637" priority="16870" operator="between">
      <formula>4.5</formula>
      <formula>3.495</formula>
    </cfRule>
  </conditionalFormatting>
  <conditionalFormatting sqref="N81">
    <cfRule type="cellIs" dxfId="29636" priority="16868" operator="between">
      <formula>3.5</formula>
      <formula>2.495</formula>
    </cfRule>
    <cfRule type="cellIs" dxfId="29635" priority="16869" operator="between">
      <formula>3.5</formula>
      <formula>2.495</formula>
    </cfRule>
  </conditionalFormatting>
  <conditionalFormatting sqref="N81">
    <cfRule type="cellIs" dxfId="29634" priority="16867" operator="between">
      <formula>3.5</formula>
      <formula>2.495</formula>
    </cfRule>
  </conditionalFormatting>
  <conditionalFormatting sqref="N81">
    <cfRule type="cellIs" dxfId="29633" priority="16866" operator="between">
      <formula>3.5</formula>
      <formula>2.494</formula>
    </cfRule>
  </conditionalFormatting>
  <conditionalFormatting sqref="N81">
    <cfRule type="cellIs" dxfId="29632" priority="16865" operator="between">
      <formula>2.5</formula>
      <formula>0</formula>
    </cfRule>
  </conditionalFormatting>
  <conditionalFormatting sqref="N81">
    <cfRule type="cellIs" dxfId="29631" priority="16861" operator="between">
      <formula>4.501</formula>
      <formula>6</formula>
    </cfRule>
    <cfRule type="cellIs" dxfId="29630" priority="16862" operator="between">
      <formula>3.001</formula>
      <formula>4.5</formula>
    </cfRule>
    <cfRule type="cellIs" dxfId="29629" priority="16863" operator="between">
      <formula>2.001</formula>
      <formula>3</formula>
    </cfRule>
    <cfRule type="cellIs" dxfId="29628" priority="16864" operator="between">
      <formula>0</formula>
      <formula>2</formula>
    </cfRule>
  </conditionalFormatting>
  <conditionalFormatting sqref="N89">
    <cfRule type="cellIs" dxfId="29627" priority="16860" operator="between">
      <formula>6</formula>
      <formula>4.5</formula>
    </cfRule>
  </conditionalFormatting>
  <conditionalFormatting sqref="N89">
    <cfRule type="cellIs" dxfId="29626" priority="16859" operator="between">
      <formula>6</formula>
      <formula>4.495</formula>
    </cfRule>
  </conditionalFormatting>
  <conditionalFormatting sqref="N89">
    <cfRule type="cellIs" dxfId="29625" priority="16858" operator="between">
      <formula>4.5</formula>
      <formula>3.495</formula>
    </cfRule>
  </conditionalFormatting>
  <conditionalFormatting sqref="N89">
    <cfRule type="cellIs" dxfId="29624" priority="16856" operator="between">
      <formula>3.5</formula>
      <formula>2.495</formula>
    </cfRule>
    <cfRule type="cellIs" dxfId="29623" priority="16857" operator="between">
      <formula>3.5</formula>
      <formula>2.495</formula>
    </cfRule>
  </conditionalFormatting>
  <conditionalFormatting sqref="N89">
    <cfRule type="cellIs" dxfId="29622" priority="16855" operator="between">
      <formula>3.5</formula>
      <formula>2.495</formula>
    </cfRule>
  </conditionalFormatting>
  <conditionalFormatting sqref="N89">
    <cfRule type="cellIs" dxfId="29621" priority="16854" operator="between">
      <formula>3.5</formula>
      <formula>2.494</formula>
    </cfRule>
  </conditionalFormatting>
  <conditionalFormatting sqref="N89">
    <cfRule type="cellIs" dxfId="29620" priority="16853" operator="between">
      <formula>2.5</formula>
      <formula>0</formula>
    </cfRule>
  </conditionalFormatting>
  <conditionalFormatting sqref="N89">
    <cfRule type="cellIs" dxfId="29619" priority="16849" operator="between">
      <formula>4.501</formula>
      <formula>6</formula>
    </cfRule>
    <cfRule type="cellIs" dxfId="29618" priority="16850" operator="between">
      <formula>3.001</formula>
      <formula>4.5</formula>
    </cfRule>
    <cfRule type="cellIs" dxfId="29617" priority="16851" operator="between">
      <formula>2.001</formula>
      <formula>3</formula>
    </cfRule>
    <cfRule type="cellIs" dxfId="29616" priority="16852" operator="between">
      <formula>0</formula>
      <formula>2</formula>
    </cfRule>
  </conditionalFormatting>
  <conditionalFormatting sqref="N84">
    <cfRule type="cellIs" dxfId="29615" priority="16848" operator="between">
      <formula>6</formula>
      <formula>4.5</formula>
    </cfRule>
  </conditionalFormatting>
  <conditionalFormatting sqref="N84">
    <cfRule type="cellIs" dxfId="29614" priority="16847" operator="between">
      <formula>6</formula>
      <formula>4.495</formula>
    </cfRule>
  </conditionalFormatting>
  <conditionalFormatting sqref="N84">
    <cfRule type="cellIs" dxfId="29613" priority="16846" operator="between">
      <formula>4.5</formula>
      <formula>3.495</formula>
    </cfRule>
  </conditionalFormatting>
  <conditionalFormatting sqref="N84">
    <cfRule type="cellIs" dxfId="29612" priority="16844" operator="between">
      <formula>3.5</formula>
      <formula>2.495</formula>
    </cfRule>
    <cfRule type="cellIs" dxfId="29611" priority="16845" operator="between">
      <formula>3.5</formula>
      <formula>2.495</formula>
    </cfRule>
  </conditionalFormatting>
  <conditionalFormatting sqref="N84">
    <cfRule type="cellIs" dxfId="29610" priority="16843" operator="between">
      <formula>3.5</formula>
      <formula>2.495</formula>
    </cfRule>
  </conditionalFormatting>
  <conditionalFormatting sqref="N84">
    <cfRule type="cellIs" dxfId="29609" priority="16842" operator="between">
      <formula>3.5</formula>
      <formula>2.494</formula>
    </cfRule>
  </conditionalFormatting>
  <conditionalFormatting sqref="N84">
    <cfRule type="cellIs" dxfId="29608" priority="16841" operator="between">
      <formula>2.5</formula>
      <formula>0</formula>
    </cfRule>
  </conditionalFormatting>
  <conditionalFormatting sqref="N84">
    <cfRule type="cellIs" dxfId="29607" priority="16837" operator="between">
      <formula>4.501</formula>
      <formula>6</formula>
    </cfRule>
    <cfRule type="cellIs" dxfId="29606" priority="16838" operator="between">
      <formula>3.001</formula>
      <formula>4.5</formula>
    </cfRule>
    <cfRule type="cellIs" dxfId="29605" priority="16839" operator="between">
      <formula>2.001</formula>
      <formula>3</formula>
    </cfRule>
    <cfRule type="cellIs" dxfId="29604" priority="16840" operator="between">
      <formula>0</formula>
      <formula>2</formula>
    </cfRule>
  </conditionalFormatting>
  <conditionalFormatting sqref="N88">
    <cfRule type="cellIs" dxfId="29603" priority="16836" operator="between">
      <formula>6</formula>
      <formula>4.5</formula>
    </cfRule>
  </conditionalFormatting>
  <conditionalFormatting sqref="N88">
    <cfRule type="cellIs" dxfId="29602" priority="16835" operator="between">
      <formula>6</formula>
      <formula>4.495</formula>
    </cfRule>
  </conditionalFormatting>
  <conditionalFormatting sqref="N88">
    <cfRule type="cellIs" dxfId="29601" priority="16834" operator="between">
      <formula>4.5</formula>
      <formula>3.495</formula>
    </cfRule>
  </conditionalFormatting>
  <conditionalFormatting sqref="N88">
    <cfRule type="cellIs" dxfId="29600" priority="16832" operator="between">
      <formula>3.5</formula>
      <formula>2.495</formula>
    </cfRule>
    <cfRule type="cellIs" dxfId="29599" priority="16833" operator="between">
      <formula>3.5</formula>
      <formula>2.495</formula>
    </cfRule>
  </conditionalFormatting>
  <conditionalFormatting sqref="N88">
    <cfRule type="cellIs" dxfId="29598" priority="16831" operator="between">
      <formula>3.5</formula>
      <formula>2.495</formula>
    </cfRule>
  </conditionalFormatting>
  <conditionalFormatting sqref="N88">
    <cfRule type="cellIs" dxfId="29597" priority="16830" operator="between">
      <formula>3.5</formula>
      <formula>2.494</formula>
    </cfRule>
  </conditionalFormatting>
  <conditionalFormatting sqref="N88">
    <cfRule type="cellIs" dxfId="29596" priority="16829" operator="between">
      <formula>2.5</formula>
      <formula>0</formula>
    </cfRule>
  </conditionalFormatting>
  <conditionalFormatting sqref="N88">
    <cfRule type="cellIs" dxfId="29595" priority="16825" operator="between">
      <formula>4.501</formula>
      <formula>6</formula>
    </cfRule>
    <cfRule type="cellIs" dxfId="29594" priority="16826" operator="between">
      <formula>3.001</formula>
      <formula>4.5</formula>
    </cfRule>
    <cfRule type="cellIs" dxfId="29593" priority="16827" operator="between">
      <formula>2.001</formula>
      <formula>3</formula>
    </cfRule>
    <cfRule type="cellIs" dxfId="29592" priority="16828" operator="between">
      <formula>0</formula>
      <formula>2</formula>
    </cfRule>
  </conditionalFormatting>
  <conditionalFormatting sqref="N85">
    <cfRule type="cellIs" dxfId="29591" priority="16824" operator="between">
      <formula>6</formula>
      <formula>4.5</formula>
    </cfRule>
  </conditionalFormatting>
  <conditionalFormatting sqref="N85">
    <cfRule type="cellIs" dxfId="29590" priority="16823" operator="between">
      <formula>6</formula>
      <formula>4.495</formula>
    </cfRule>
  </conditionalFormatting>
  <conditionalFormatting sqref="N85">
    <cfRule type="cellIs" dxfId="29589" priority="16822" operator="between">
      <formula>4.5</formula>
      <formula>3.495</formula>
    </cfRule>
  </conditionalFormatting>
  <conditionalFormatting sqref="N85">
    <cfRule type="cellIs" dxfId="29588" priority="16820" operator="between">
      <formula>3.5</formula>
      <formula>2.495</formula>
    </cfRule>
    <cfRule type="cellIs" dxfId="29587" priority="16821" operator="between">
      <formula>3.5</formula>
      <formula>2.495</formula>
    </cfRule>
  </conditionalFormatting>
  <conditionalFormatting sqref="N85">
    <cfRule type="cellIs" dxfId="29586" priority="16819" operator="between">
      <formula>3.5</formula>
      <formula>2.495</formula>
    </cfRule>
  </conditionalFormatting>
  <conditionalFormatting sqref="N85">
    <cfRule type="cellIs" dxfId="29585" priority="16818" operator="between">
      <formula>3.5</formula>
      <formula>2.494</formula>
    </cfRule>
  </conditionalFormatting>
  <conditionalFormatting sqref="N85">
    <cfRule type="cellIs" dxfId="29584" priority="16817" operator="between">
      <formula>2.5</formula>
      <formula>0</formula>
    </cfRule>
  </conditionalFormatting>
  <conditionalFormatting sqref="N85">
    <cfRule type="cellIs" dxfId="29583" priority="16813" operator="between">
      <formula>4.501</formula>
      <formula>6</formula>
    </cfRule>
    <cfRule type="cellIs" dxfId="29582" priority="16814" operator="between">
      <formula>3.001</formula>
      <formula>4.5</formula>
    </cfRule>
    <cfRule type="cellIs" dxfId="29581" priority="16815" operator="between">
      <formula>2.001</formula>
      <formula>3</formula>
    </cfRule>
    <cfRule type="cellIs" dxfId="29580" priority="16816" operator="between">
      <formula>0</formula>
      <formula>2</formula>
    </cfRule>
  </conditionalFormatting>
  <conditionalFormatting sqref="N86">
    <cfRule type="cellIs" dxfId="29579" priority="16812" operator="between">
      <formula>6</formula>
      <formula>4.5</formula>
    </cfRule>
  </conditionalFormatting>
  <conditionalFormatting sqref="N86">
    <cfRule type="cellIs" dxfId="29578" priority="16811" operator="between">
      <formula>6</formula>
      <formula>4.495</formula>
    </cfRule>
  </conditionalFormatting>
  <conditionalFormatting sqref="N86">
    <cfRule type="cellIs" dxfId="29577" priority="16810" operator="between">
      <formula>4.5</formula>
      <formula>3.495</formula>
    </cfRule>
  </conditionalFormatting>
  <conditionalFormatting sqref="N86">
    <cfRule type="cellIs" dxfId="29576" priority="16808" operator="between">
      <formula>3.5</formula>
      <formula>2.495</formula>
    </cfRule>
    <cfRule type="cellIs" dxfId="29575" priority="16809" operator="between">
      <formula>3.5</formula>
      <formula>2.495</formula>
    </cfRule>
  </conditionalFormatting>
  <conditionalFormatting sqref="N86">
    <cfRule type="cellIs" dxfId="29574" priority="16807" operator="between">
      <formula>3.5</formula>
      <formula>2.495</formula>
    </cfRule>
  </conditionalFormatting>
  <conditionalFormatting sqref="N86">
    <cfRule type="cellIs" dxfId="29573" priority="16806" operator="between">
      <formula>3.5</formula>
      <formula>2.494</formula>
    </cfRule>
  </conditionalFormatting>
  <conditionalFormatting sqref="N86">
    <cfRule type="cellIs" dxfId="29572" priority="16805" operator="between">
      <formula>2.5</formula>
      <formula>0</formula>
    </cfRule>
  </conditionalFormatting>
  <conditionalFormatting sqref="N86">
    <cfRule type="cellIs" dxfId="29571" priority="16801" operator="between">
      <formula>4.501</formula>
      <formula>6</formula>
    </cfRule>
    <cfRule type="cellIs" dxfId="29570" priority="16802" operator="between">
      <formula>3.001</formula>
      <formula>4.5</formula>
    </cfRule>
    <cfRule type="cellIs" dxfId="29569" priority="16803" operator="between">
      <formula>2.001</formula>
      <formula>3</formula>
    </cfRule>
    <cfRule type="cellIs" dxfId="29568" priority="16804" operator="between">
      <formula>0</formula>
      <formula>2</formula>
    </cfRule>
  </conditionalFormatting>
  <conditionalFormatting sqref="N87">
    <cfRule type="cellIs" dxfId="29567" priority="16800" operator="between">
      <formula>6</formula>
      <formula>4.5</formula>
    </cfRule>
  </conditionalFormatting>
  <conditionalFormatting sqref="N87">
    <cfRule type="cellIs" dxfId="29566" priority="16799" operator="between">
      <formula>6</formula>
      <formula>4.495</formula>
    </cfRule>
  </conditionalFormatting>
  <conditionalFormatting sqref="N87">
    <cfRule type="cellIs" dxfId="29565" priority="16798" operator="between">
      <formula>4.5</formula>
      <formula>3.495</formula>
    </cfRule>
  </conditionalFormatting>
  <conditionalFormatting sqref="N87">
    <cfRule type="cellIs" dxfId="29564" priority="16796" operator="between">
      <formula>3.5</formula>
      <formula>2.495</formula>
    </cfRule>
    <cfRule type="cellIs" dxfId="29563" priority="16797" operator="between">
      <formula>3.5</formula>
      <formula>2.495</formula>
    </cfRule>
  </conditionalFormatting>
  <conditionalFormatting sqref="N87">
    <cfRule type="cellIs" dxfId="29562" priority="16795" operator="between">
      <formula>3.5</formula>
      <formula>2.495</formula>
    </cfRule>
  </conditionalFormatting>
  <conditionalFormatting sqref="N87">
    <cfRule type="cellIs" dxfId="29561" priority="16794" operator="between">
      <formula>3.5</formula>
      <formula>2.494</formula>
    </cfRule>
  </conditionalFormatting>
  <conditionalFormatting sqref="N87">
    <cfRule type="cellIs" dxfId="29560" priority="16793" operator="between">
      <formula>2.5</formula>
      <formula>0</formula>
    </cfRule>
  </conditionalFormatting>
  <conditionalFormatting sqref="N87">
    <cfRule type="cellIs" dxfId="29559" priority="16789" operator="between">
      <formula>4.501</formula>
      <formula>6</formula>
    </cfRule>
    <cfRule type="cellIs" dxfId="29558" priority="16790" operator="between">
      <formula>3.001</formula>
      <formula>4.5</formula>
    </cfRule>
    <cfRule type="cellIs" dxfId="29557" priority="16791" operator="between">
      <formula>2.001</formula>
      <formula>3</formula>
    </cfRule>
    <cfRule type="cellIs" dxfId="29556" priority="16792" operator="between">
      <formula>0</formula>
      <formula>2</formula>
    </cfRule>
  </conditionalFormatting>
  <conditionalFormatting sqref="N94">
    <cfRule type="cellIs" dxfId="29555" priority="16788" operator="between">
      <formula>6</formula>
      <formula>4.5</formula>
    </cfRule>
  </conditionalFormatting>
  <conditionalFormatting sqref="N94">
    <cfRule type="cellIs" dxfId="29554" priority="16787" operator="between">
      <formula>6</formula>
      <formula>4.495</formula>
    </cfRule>
  </conditionalFormatting>
  <conditionalFormatting sqref="N94">
    <cfRule type="cellIs" dxfId="29553" priority="16786" operator="between">
      <formula>4.5</formula>
      <formula>3.495</formula>
    </cfRule>
  </conditionalFormatting>
  <conditionalFormatting sqref="N94">
    <cfRule type="cellIs" dxfId="29552" priority="16784" operator="between">
      <formula>3.5</formula>
      <formula>2.495</formula>
    </cfRule>
    <cfRule type="cellIs" dxfId="29551" priority="16785" operator="between">
      <formula>3.5</formula>
      <formula>2.495</formula>
    </cfRule>
  </conditionalFormatting>
  <conditionalFormatting sqref="N94">
    <cfRule type="cellIs" dxfId="29550" priority="16783" operator="between">
      <formula>3.5</formula>
      <formula>2.495</formula>
    </cfRule>
  </conditionalFormatting>
  <conditionalFormatting sqref="N94">
    <cfRule type="cellIs" dxfId="29549" priority="16782" operator="between">
      <formula>3.5</formula>
      <formula>2.494</formula>
    </cfRule>
  </conditionalFormatting>
  <conditionalFormatting sqref="N94">
    <cfRule type="cellIs" dxfId="29548" priority="16781" operator="between">
      <formula>2.5</formula>
      <formula>0</formula>
    </cfRule>
  </conditionalFormatting>
  <conditionalFormatting sqref="N94">
    <cfRule type="cellIs" dxfId="29547" priority="16777" operator="between">
      <formula>4.501</formula>
      <formula>6</formula>
    </cfRule>
    <cfRule type="cellIs" dxfId="29546" priority="16778" operator="between">
      <formula>3.001</formula>
      <formula>4.5</formula>
    </cfRule>
    <cfRule type="cellIs" dxfId="29545" priority="16779" operator="between">
      <formula>2.001</formula>
      <formula>3</formula>
    </cfRule>
    <cfRule type="cellIs" dxfId="29544" priority="16780" operator="between">
      <formula>0</formula>
      <formula>2</formula>
    </cfRule>
  </conditionalFormatting>
  <conditionalFormatting sqref="N90">
    <cfRule type="cellIs" dxfId="29543" priority="16776" operator="between">
      <formula>6</formula>
      <formula>4.5</formula>
    </cfRule>
  </conditionalFormatting>
  <conditionalFormatting sqref="N90">
    <cfRule type="cellIs" dxfId="29542" priority="16775" operator="between">
      <formula>6</formula>
      <formula>4.495</formula>
    </cfRule>
  </conditionalFormatting>
  <conditionalFormatting sqref="N90">
    <cfRule type="cellIs" dxfId="29541" priority="16774" operator="between">
      <formula>4.5</formula>
      <formula>3.495</formula>
    </cfRule>
  </conditionalFormatting>
  <conditionalFormatting sqref="N90">
    <cfRule type="cellIs" dxfId="29540" priority="16772" operator="between">
      <formula>3.5</formula>
      <formula>2.495</formula>
    </cfRule>
    <cfRule type="cellIs" dxfId="29539" priority="16773" operator="between">
      <formula>3.5</formula>
      <formula>2.495</formula>
    </cfRule>
  </conditionalFormatting>
  <conditionalFormatting sqref="N90">
    <cfRule type="cellIs" dxfId="29538" priority="16771" operator="between">
      <formula>3.5</formula>
      <formula>2.495</formula>
    </cfRule>
  </conditionalFormatting>
  <conditionalFormatting sqref="N90">
    <cfRule type="cellIs" dxfId="29537" priority="16770" operator="between">
      <formula>3.5</formula>
      <formula>2.494</formula>
    </cfRule>
  </conditionalFormatting>
  <conditionalFormatting sqref="N90">
    <cfRule type="cellIs" dxfId="29536" priority="16769" operator="between">
      <formula>2.5</formula>
      <formula>0</formula>
    </cfRule>
  </conditionalFormatting>
  <conditionalFormatting sqref="N90">
    <cfRule type="cellIs" dxfId="29535" priority="16765" operator="between">
      <formula>4.501</formula>
      <formula>6</formula>
    </cfRule>
    <cfRule type="cellIs" dxfId="29534" priority="16766" operator="between">
      <formula>3.001</formula>
      <formula>4.5</formula>
    </cfRule>
    <cfRule type="cellIs" dxfId="29533" priority="16767" operator="between">
      <formula>2.001</formula>
      <formula>3</formula>
    </cfRule>
    <cfRule type="cellIs" dxfId="29532" priority="16768" operator="between">
      <formula>0</formula>
      <formula>2</formula>
    </cfRule>
  </conditionalFormatting>
  <conditionalFormatting sqref="N93">
    <cfRule type="cellIs" dxfId="29531" priority="16764" operator="between">
      <formula>6</formula>
      <formula>4.5</formula>
    </cfRule>
  </conditionalFormatting>
  <conditionalFormatting sqref="N93">
    <cfRule type="cellIs" dxfId="29530" priority="16763" operator="between">
      <formula>6</formula>
      <formula>4.495</formula>
    </cfRule>
  </conditionalFormatting>
  <conditionalFormatting sqref="N93">
    <cfRule type="cellIs" dxfId="29529" priority="16762" operator="between">
      <formula>4.5</formula>
      <formula>3.495</formula>
    </cfRule>
  </conditionalFormatting>
  <conditionalFormatting sqref="N93">
    <cfRule type="cellIs" dxfId="29528" priority="16760" operator="between">
      <formula>3.5</formula>
      <formula>2.495</formula>
    </cfRule>
    <cfRule type="cellIs" dxfId="29527" priority="16761" operator="between">
      <formula>3.5</formula>
      <formula>2.495</formula>
    </cfRule>
  </conditionalFormatting>
  <conditionalFormatting sqref="N93">
    <cfRule type="cellIs" dxfId="29526" priority="16759" operator="between">
      <formula>3.5</formula>
      <formula>2.495</formula>
    </cfRule>
  </conditionalFormatting>
  <conditionalFormatting sqref="N93">
    <cfRule type="cellIs" dxfId="29525" priority="16758" operator="between">
      <formula>3.5</formula>
      <formula>2.494</formula>
    </cfRule>
  </conditionalFormatting>
  <conditionalFormatting sqref="N93">
    <cfRule type="cellIs" dxfId="29524" priority="16757" operator="between">
      <formula>2.5</formula>
      <formula>0</formula>
    </cfRule>
  </conditionalFormatting>
  <conditionalFormatting sqref="N93">
    <cfRule type="cellIs" dxfId="29523" priority="16753" operator="between">
      <formula>4.501</formula>
      <formula>6</formula>
    </cfRule>
    <cfRule type="cellIs" dxfId="29522" priority="16754" operator="between">
      <formula>3.001</formula>
      <formula>4.5</formula>
    </cfRule>
    <cfRule type="cellIs" dxfId="29521" priority="16755" operator="between">
      <formula>2.001</formula>
      <formula>3</formula>
    </cfRule>
    <cfRule type="cellIs" dxfId="29520" priority="16756" operator="between">
      <formula>0</formula>
      <formula>2</formula>
    </cfRule>
  </conditionalFormatting>
  <conditionalFormatting sqref="N91">
    <cfRule type="cellIs" dxfId="29519" priority="16752" operator="between">
      <formula>6</formula>
      <formula>4.5</formula>
    </cfRule>
  </conditionalFormatting>
  <conditionalFormatting sqref="N91">
    <cfRule type="cellIs" dxfId="29518" priority="16751" operator="between">
      <formula>6</formula>
      <formula>4.495</formula>
    </cfRule>
  </conditionalFormatting>
  <conditionalFormatting sqref="N91">
    <cfRule type="cellIs" dxfId="29517" priority="16750" operator="between">
      <formula>4.5</formula>
      <formula>3.495</formula>
    </cfRule>
  </conditionalFormatting>
  <conditionalFormatting sqref="N91">
    <cfRule type="cellIs" dxfId="29516" priority="16748" operator="between">
      <formula>3.5</formula>
      <formula>2.495</formula>
    </cfRule>
    <cfRule type="cellIs" dxfId="29515" priority="16749" operator="between">
      <formula>3.5</formula>
      <formula>2.495</formula>
    </cfRule>
  </conditionalFormatting>
  <conditionalFormatting sqref="N91">
    <cfRule type="cellIs" dxfId="29514" priority="16747" operator="between">
      <formula>3.5</formula>
      <formula>2.495</formula>
    </cfRule>
  </conditionalFormatting>
  <conditionalFormatting sqref="N91">
    <cfRule type="cellIs" dxfId="29513" priority="16746" operator="between">
      <formula>3.5</formula>
      <formula>2.494</formula>
    </cfRule>
  </conditionalFormatting>
  <conditionalFormatting sqref="N91">
    <cfRule type="cellIs" dxfId="29512" priority="16745" operator="between">
      <formula>2.5</formula>
      <formula>0</formula>
    </cfRule>
  </conditionalFormatting>
  <conditionalFormatting sqref="N91">
    <cfRule type="cellIs" dxfId="29511" priority="16741" operator="between">
      <formula>4.501</formula>
      <formula>6</formula>
    </cfRule>
    <cfRule type="cellIs" dxfId="29510" priority="16742" operator="between">
      <formula>3.001</formula>
      <formula>4.5</formula>
    </cfRule>
    <cfRule type="cellIs" dxfId="29509" priority="16743" operator="between">
      <formula>2.001</formula>
      <formula>3</formula>
    </cfRule>
    <cfRule type="cellIs" dxfId="29508" priority="16744" operator="between">
      <formula>0</formula>
      <formula>2</formula>
    </cfRule>
  </conditionalFormatting>
  <conditionalFormatting sqref="N92">
    <cfRule type="cellIs" dxfId="29507" priority="16728" operator="between">
      <formula>6</formula>
      <formula>4.5</formula>
    </cfRule>
  </conditionalFormatting>
  <conditionalFormatting sqref="N92">
    <cfRule type="cellIs" dxfId="29506" priority="16727" operator="between">
      <formula>6</formula>
      <formula>4.495</formula>
    </cfRule>
  </conditionalFormatting>
  <conditionalFormatting sqref="N92">
    <cfRule type="cellIs" dxfId="29505" priority="16726" operator="between">
      <formula>4.5</formula>
      <formula>3.495</formula>
    </cfRule>
  </conditionalFormatting>
  <conditionalFormatting sqref="N92">
    <cfRule type="cellIs" dxfId="29504" priority="16724" operator="between">
      <formula>3.5</formula>
      <formula>2.495</formula>
    </cfRule>
    <cfRule type="cellIs" dxfId="29503" priority="16725" operator="between">
      <formula>3.5</formula>
      <formula>2.495</formula>
    </cfRule>
  </conditionalFormatting>
  <conditionalFormatting sqref="N92">
    <cfRule type="cellIs" dxfId="29502" priority="16723" operator="between">
      <formula>3.5</formula>
      <formula>2.495</formula>
    </cfRule>
  </conditionalFormatting>
  <conditionalFormatting sqref="N92">
    <cfRule type="cellIs" dxfId="29501" priority="16722" operator="between">
      <formula>3.5</formula>
      <formula>2.494</formula>
    </cfRule>
  </conditionalFormatting>
  <conditionalFormatting sqref="N92">
    <cfRule type="cellIs" dxfId="29500" priority="16721" operator="between">
      <formula>2.5</formula>
      <formula>0</formula>
    </cfRule>
  </conditionalFormatting>
  <conditionalFormatting sqref="N92">
    <cfRule type="cellIs" dxfId="29499" priority="16717" operator="between">
      <formula>4.501</formula>
      <formula>6</formula>
    </cfRule>
    <cfRule type="cellIs" dxfId="29498" priority="16718" operator="between">
      <formula>3.001</formula>
      <formula>4.5</formula>
    </cfRule>
    <cfRule type="cellIs" dxfId="29497" priority="16719" operator="between">
      <formula>2.001</formula>
      <formula>3</formula>
    </cfRule>
    <cfRule type="cellIs" dxfId="29496" priority="16720" operator="between">
      <formula>0</formula>
      <formula>2</formula>
    </cfRule>
  </conditionalFormatting>
  <conditionalFormatting sqref="N100">
    <cfRule type="cellIs" dxfId="29495" priority="16716" operator="between">
      <formula>6</formula>
      <formula>4.5</formula>
    </cfRule>
  </conditionalFormatting>
  <conditionalFormatting sqref="N100">
    <cfRule type="cellIs" dxfId="29494" priority="16715" operator="between">
      <formula>6</formula>
      <formula>4.495</formula>
    </cfRule>
  </conditionalFormatting>
  <conditionalFormatting sqref="N100">
    <cfRule type="cellIs" dxfId="29493" priority="16714" operator="between">
      <formula>4.5</formula>
      <formula>3.495</formula>
    </cfRule>
  </conditionalFormatting>
  <conditionalFormatting sqref="N100">
    <cfRule type="cellIs" dxfId="29492" priority="16712" operator="between">
      <formula>3.5</formula>
      <formula>2.495</formula>
    </cfRule>
    <cfRule type="cellIs" dxfId="29491" priority="16713" operator="between">
      <formula>3.5</formula>
      <formula>2.495</formula>
    </cfRule>
  </conditionalFormatting>
  <conditionalFormatting sqref="N100">
    <cfRule type="cellIs" dxfId="29490" priority="16711" operator="between">
      <formula>3.5</formula>
      <formula>2.495</formula>
    </cfRule>
  </conditionalFormatting>
  <conditionalFormatting sqref="N100">
    <cfRule type="cellIs" dxfId="29489" priority="16710" operator="between">
      <formula>3.5</formula>
      <formula>2.494</formula>
    </cfRule>
  </conditionalFormatting>
  <conditionalFormatting sqref="N100">
    <cfRule type="cellIs" dxfId="29488" priority="16709" operator="between">
      <formula>2.5</formula>
      <formula>0</formula>
    </cfRule>
  </conditionalFormatting>
  <conditionalFormatting sqref="N100">
    <cfRule type="cellIs" dxfId="29487" priority="16705" operator="between">
      <formula>4.501</formula>
      <formula>6</formula>
    </cfRule>
    <cfRule type="cellIs" dxfId="29486" priority="16706" operator="between">
      <formula>3.001</formula>
      <formula>4.5</formula>
    </cfRule>
    <cfRule type="cellIs" dxfId="29485" priority="16707" operator="between">
      <formula>2.001</formula>
      <formula>3</formula>
    </cfRule>
    <cfRule type="cellIs" dxfId="29484" priority="16708" operator="between">
      <formula>0</formula>
      <formula>2</formula>
    </cfRule>
  </conditionalFormatting>
  <conditionalFormatting sqref="N95">
    <cfRule type="cellIs" dxfId="29483" priority="16704" operator="between">
      <formula>6</formula>
      <formula>4.5</formula>
    </cfRule>
  </conditionalFormatting>
  <conditionalFormatting sqref="N95">
    <cfRule type="cellIs" dxfId="29482" priority="16703" operator="between">
      <formula>6</formula>
      <formula>4.495</formula>
    </cfRule>
  </conditionalFormatting>
  <conditionalFormatting sqref="N95">
    <cfRule type="cellIs" dxfId="29481" priority="16702" operator="between">
      <formula>4.5</formula>
      <formula>3.495</formula>
    </cfRule>
  </conditionalFormatting>
  <conditionalFormatting sqref="N95">
    <cfRule type="cellIs" dxfId="29480" priority="16700" operator="between">
      <formula>3.5</formula>
      <formula>2.495</formula>
    </cfRule>
    <cfRule type="cellIs" dxfId="29479" priority="16701" operator="between">
      <formula>3.5</formula>
      <formula>2.495</formula>
    </cfRule>
  </conditionalFormatting>
  <conditionalFormatting sqref="N95">
    <cfRule type="cellIs" dxfId="29478" priority="16699" operator="between">
      <formula>3.5</formula>
      <formula>2.495</formula>
    </cfRule>
  </conditionalFormatting>
  <conditionalFormatting sqref="N95">
    <cfRule type="cellIs" dxfId="29477" priority="16698" operator="between">
      <formula>3.5</formula>
      <formula>2.494</formula>
    </cfRule>
  </conditionalFormatting>
  <conditionalFormatting sqref="N95">
    <cfRule type="cellIs" dxfId="29476" priority="16697" operator="between">
      <formula>2.5</formula>
      <formula>0</formula>
    </cfRule>
  </conditionalFormatting>
  <conditionalFormatting sqref="N95">
    <cfRule type="cellIs" dxfId="29475" priority="16693" operator="between">
      <formula>4.501</formula>
      <formula>6</formula>
    </cfRule>
    <cfRule type="cellIs" dxfId="29474" priority="16694" operator="between">
      <formula>3.001</formula>
      <formula>4.5</formula>
    </cfRule>
    <cfRule type="cellIs" dxfId="29473" priority="16695" operator="between">
      <formula>2.001</formula>
      <formula>3</formula>
    </cfRule>
    <cfRule type="cellIs" dxfId="29472" priority="16696" operator="between">
      <formula>0</formula>
      <formula>2</formula>
    </cfRule>
  </conditionalFormatting>
  <conditionalFormatting sqref="N99">
    <cfRule type="cellIs" dxfId="29471" priority="16692" operator="between">
      <formula>6</formula>
      <formula>4.5</formula>
    </cfRule>
  </conditionalFormatting>
  <conditionalFormatting sqref="N99">
    <cfRule type="cellIs" dxfId="29470" priority="16691" operator="between">
      <formula>6</formula>
      <formula>4.495</formula>
    </cfRule>
  </conditionalFormatting>
  <conditionalFormatting sqref="N99">
    <cfRule type="cellIs" dxfId="29469" priority="16690" operator="between">
      <formula>4.5</formula>
      <formula>3.495</formula>
    </cfRule>
  </conditionalFormatting>
  <conditionalFormatting sqref="N99">
    <cfRule type="cellIs" dxfId="29468" priority="16688" operator="between">
      <formula>3.5</formula>
      <formula>2.495</formula>
    </cfRule>
    <cfRule type="cellIs" dxfId="29467" priority="16689" operator="between">
      <formula>3.5</formula>
      <formula>2.495</formula>
    </cfRule>
  </conditionalFormatting>
  <conditionalFormatting sqref="N99">
    <cfRule type="cellIs" dxfId="29466" priority="16687" operator="between">
      <formula>3.5</formula>
      <formula>2.495</formula>
    </cfRule>
  </conditionalFormatting>
  <conditionalFormatting sqref="N99">
    <cfRule type="cellIs" dxfId="29465" priority="16686" operator="between">
      <formula>3.5</formula>
      <formula>2.494</formula>
    </cfRule>
  </conditionalFormatting>
  <conditionalFormatting sqref="N99">
    <cfRule type="cellIs" dxfId="29464" priority="16685" operator="between">
      <formula>2.5</formula>
      <formula>0</formula>
    </cfRule>
  </conditionalFormatting>
  <conditionalFormatting sqref="N99">
    <cfRule type="cellIs" dxfId="29463" priority="16681" operator="between">
      <formula>4.501</formula>
      <formula>6</formula>
    </cfRule>
    <cfRule type="cellIs" dxfId="29462" priority="16682" operator="between">
      <formula>3.001</formula>
      <formula>4.5</formula>
    </cfRule>
    <cfRule type="cellIs" dxfId="29461" priority="16683" operator="between">
      <formula>2.001</formula>
      <formula>3</formula>
    </cfRule>
    <cfRule type="cellIs" dxfId="29460" priority="16684" operator="between">
      <formula>0</formula>
      <formula>2</formula>
    </cfRule>
  </conditionalFormatting>
  <conditionalFormatting sqref="N97">
    <cfRule type="cellIs" dxfId="29459" priority="16680" operator="between">
      <formula>6</formula>
      <formula>4.5</formula>
    </cfRule>
  </conditionalFormatting>
  <conditionalFormatting sqref="N97">
    <cfRule type="cellIs" dxfId="29458" priority="16679" operator="between">
      <formula>6</formula>
      <formula>4.495</formula>
    </cfRule>
  </conditionalFormatting>
  <conditionalFormatting sqref="N97">
    <cfRule type="cellIs" dxfId="29457" priority="16678" operator="between">
      <formula>4.5</formula>
      <formula>3.495</formula>
    </cfRule>
  </conditionalFormatting>
  <conditionalFormatting sqref="N97">
    <cfRule type="cellIs" dxfId="29456" priority="16676" operator="between">
      <formula>3.5</formula>
      <formula>2.495</formula>
    </cfRule>
    <cfRule type="cellIs" dxfId="29455" priority="16677" operator="between">
      <formula>3.5</formula>
      <formula>2.495</formula>
    </cfRule>
  </conditionalFormatting>
  <conditionalFormatting sqref="N97">
    <cfRule type="cellIs" dxfId="29454" priority="16675" operator="between">
      <formula>3.5</formula>
      <formula>2.495</formula>
    </cfRule>
  </conditionalFormatting>
  <conditionalFormatting sqref="N97">
    <cfRule type="cellIs" dxfId="29453" priority="16674" operator="between">
      <formula>3.5</formula>
      <formula>2.494</formula>
    </cfRule>
  </conditionalFormatting>
  <conditionalFormatting sqref="N97">
    <cfRule type="cellIs" dxfId="29452" priority="16673" operator="between">
      <formula>2.5</formula>
      <formula>0</formula>
    </cfRule>
  </conditionalFormatting>
  <conditionalFormatting sqref="N97">
    <cfRule type="cellIs" dxfId="29451" priority="16669" operator="between">
      <formula>4.501</formula>
      <formula>6</formula>
    </cfRule>
    <cfRule type="cellIs" dxfId="29450" priority="16670" operator="between">
      <formula>3.001</formula>
      <formula>4.5</formula>
    </cfRule>
    <cfRule type="cellIs" dxfId="29449" priority="16671" operator="between">
      <formula>2.001</formula>
      <formula>3</formula>
    </cfRule>
    <cfRule type="cellIs" dxfId="29448" priority="16672" operator="between">
      <formula>0</formula>
      <formula>2</formula>
    </cfRule>
  </conditionalFormatting>
  <conditionalFormatting sqref="N98">
    <cfRule type="cellIs" dxfId="29447" priority="16668" operator="between">
      <formula>6</formula>
      <formula>4.5</formula>
    </cfRule>
  </conditionalFormatting>
  <conditionalFormatting sqref="N98">
    <cfRule type="cellIs" dxfId="29446" priority="16667" operator="between">
      <formula>6</formula>
      <formula>4.495</formula>
    </cfRule>
  </conditionalFormatting>
  <conditionalFormatting sqref="N98">
    <cfRule type="cellIs" dxfId="29445" priority="16666" operator="between">
      <formula>4.5</formula>
      <formula>3.495</formula>
    </cfRule>
  </conditionalFormatting>
  <conditionalFormatting sqref="N98">
    <cfRule type="cellIs" dxfId="29444" priority="16664" operator="between">
      <formula>3.5</formula>
      <formula>2.495</formula>
    </cfRule>
    <cfRule type="cellIs" dxfId="29443" priority="16665" operator="between">
      <formula>3.5</formula>
      <formula>2.495</formula>
    </cfRule>
  </conditionalFormatting>
  <conditionalFormatting sqref="N98">
    <cfRule type="cellIs" dxfId="29442" priority="16663" operator="between">
      <formula>3.5</formula>
      <formula>2.495</formula>
    </cfRule>
  </conditionalFormatting>
  <conditionalFormatting sqref="N98">
    <cfRule type="cellIs" dxfId="29441" priority="16662" operator="between">
      <formula>3.5</formula>
      <formula>2.494</formula>
    </cfRule>
  </conditionalFormatting>
  <conditionalFormatting sqref="N98">
    <cfRule type="cellIs" dxfId="29440" priority="16661" operator="between">
      <formula>2.5</formula>
      <formula>0</formula>
    </cfRule>
  </conditionalFormatting>
  <conditionalFormatting sqref="N98">
    <cfRule type="cellIs" dxfId="29439" priority="16657" operator="between">
      <formula>4.501</formula>
      <formula>6</formula>
    </cfRule>
    <cfRule type="cellIs" dxfId="29438" priority="16658" operator="between">
      <formula>3.001</formula>
      <formula>4.5</formula>
    </cfRule>
    <cfRule type="cellIs" dxfId="29437" priority="16659" operator="between">
      <formula>2.001</formula>
      <formula>3</formula>
    </cfRule>
    <cfRule type="cellIs" dxfId="29436" priority="16660" operator="between">
      <formula>0</formula>
      <formula>2</formula>
    </cfRule>
  </conditionalFormatting>
  <conditionalFormatting sqref="N96">
    <cfRule type="cellIs" dxfId="29435" priority="16656" operator="between">
      <formula>6</formula>
      <formula>4.5</formula>
    </cfRule>
  </conditionalFormatting>
  <conditionalFormatting sqref="N96">
    <cfRule type="cellIs" dxfId="29434" priority="16655" operator="between">
      <formula>6</formula>
      <formula>4.495</formula>
    </cfRule>
  </conditionalFormatting>
  <conditionalFormatting sqref="N96">
    <cfRule type="cellIs" dxfId="29433" priority="16654" operator="between">
      <formula>4.5</formula>
      <formula>3.495</formula>
    </cfRule>
  </conditionalFormatting>
  <conditionalFormatting sqref="N96">
    <cfRule type="cellIs" dxfId="29432" priority="16652" operator="between">
      <formula>3.5</formula>
      <formula>2.495</formula>
    </cfRule>
    <cfRule type="cellIs" dxfId="29431" priority="16653" operator="between">
      <formula>3.5</formula>
      <formula>2.495</formula>
    </cfRule>
  </conditionalFormatting>
  <conditionalFormatting sqref="N96">
    <cfRule type="cellIs" dxfId="29430" priority="16651" operator="between">
      <formula>3.5</formula>
      <formula>2.495</formula>
    </cfRule>
  </conditionalFormatting>
  <conditionalFormatting sqref="N96">
    <cfRule type="cellIs" dxfId="29429" priority="16650" operator="between">
      <formula>3.5</formula>
      <formula>2.494</formula>
    </cfRule>
  </conditionalFormatting>
  <conditionalFormatting sqref="N96">
    <cfRule type="cellIs" dxfId="29428" priority="16649" operator="between">
      <formula>2.5</formula>
      <formula>0</formula>
    </cfRule>
  </conditionalFormatting>
  <conditionalFormatting sqref="N96">
    <cfRule type="cellIs" dxfId="29427" priority="16645" operator="between">
      <formula>4.501</formula>
      <formula>6</formula>
    </cfRule>
    <cfRule type="cellIs" dxfId="29426" priority="16646" operator="between">
      <formula>3.001</formula>
      <formula>4.5</formula>
    </cfRule>
    <cfRule type="cellIs" dxfId="29425" priority="16647" operator="between">
      <formula>2.001</formula>
      <formula>3</formula>
    </cfRule>
    <cfRule type="cellIs" dxfId="29424" priority="16648" operator="between">
      <formula>0</formula>
      <formula>2</formula>
    </cfRule>
  </conditionalFormatting>
  <conditionalFormatting sqref="N107">
    <cfRule type="cellIs" dxfId="29423" priority="16644" operator="between">
      <formula>6</formula>
      <formula>4.5</formula>
    </cfRule>
  </conditionalFormatting>
  <conditionalFormatting sqref="N107">
    <cfRule type="cellIs" dxfId="29422" priority="16643" operator="between">
      <formula>6</formula>
      <formula>4.495</formula>
    </cfRule>
  </conditionalFormatting>
  <conditionalFormatting sqref="N107">
    <cfRule type="cellIs" dxfId="29421" priority="16642" operator="between">
      <formula>4.5</formula>
      <formula>3.495</formula>
    </cfRule>
  </conditionalFormatting>
  <conditionalFormatting sqref="N107">
    <cfRule type="cellIs" dxfId="29420" priority="16640" operator="between">
      <formula>3.5</formula>
      <formula>2.495</formula>
    </cfRule>
    <cfRule type="cellIs" dxfId="29419" priority="16641" operator="between">
      <formula>3.5</formula>
      <formula>2.495</formula>
    </cfRule>
  </conditionalFormatting>
  <conditionalFormatting sqref="N107">
    <cfRule type="cellIs" dxfId="29418" priority="16639" operator="between">
      <formula>3.5</formula>
      <formula>2.495</formula>
    </cfRule>
  </conditionalFormatting>
  <conditionalFormatting sqref="N107">
    <cfRule type="cellIs" dxfId="29417" priority="16638" operator="between">
      <formula>3.5</formula>
      <formula>2.494</formula>
    </cfRule>
  </conditionalFormatting>
  <conditionalFormatting sqref="N107">
    <cfRule type="cellIs" dxfId="29416" priority="16637" operator="between">
      <formula>2.5</formula>
      <formula>0</formula>
    </cfRule>
  </conditionalFormatting>
  <conditionalFormatting sqref="N107">
    <cfRule type="cellIs" dxfId="29415" priority="16633" operator="between">
      <formula>4.501</formula>
      <formula>6</formula>
    </cfRule>
    <cfRule type="cellIs" dxfId="29414" priority="16634" operator="between">
      <formula>3.001</formula>
      <formula>4.5</formula>
    </cfRule>
    <cfRule type="cellIs" dxfId="29413" priority="16635" operator="between">
      <formula>2.001</formula>
      <formula>3</formula>
    </cfRule>
    <cfRule type="cellIs" dxfId="29412" priority="16636" operator="between">
      <formula>0</formula>
      <formula>2</formula>
    </cfRule>
  </conditionalFormatting>
  <conditionalFormatting sqref="N106">
    <cfRule type="cellIs" dxfId="29411" priority="16620" operator="between">
      <formula>6</formula>
      <formula>4.5</formula>
    </cfRule>
  </conditionalFormatting>
  <conditionalFormatting sqref="N106">
    <cfRule type="cellIs" dxfId="29410" priority="16619" operator="between">
      <formula>6</formula>
      <formula>4.495</formula>
    </cfRule>
  </conditionalFormatting>
  <conditionalFormatting sqref="N106">
    <cfRule type="cellIs" dxfId="29409" priority="16618" operator="between">
      <formula>4.5</formula>
      <formula>3.495</formula>
    </cfRule>
  </conditionalFormatting>
  <conditionalFormatting sqref="N106">
    <cfRule type="cellIs" dxfId="29408" priority="16616" operator="between">
      <formula>3.5</formula>
      <formula>2.495</formula>
    </cfRule>
    <cfRule type="cellIs" dxfId="29407" priority="16617" operator="between">
      <formula>3.5</formula>
      <formula>2.495</formula>
    </cfRule>
  </conditionalFormatting>
  <conditionalFormatting sqref="N106">
    <cfRule type="cellIs" dxfId="29406" priority="16615" operator="between">
      <formula>3.5</formula>
      <formula>2.495</formula>
    </cfRule>
  </conditionalFormatting>
  <conditionalFormatting sqref="N106">
    <cfRule type="cellIs" dxfId="29405" priority="16614" operator="between">
      <formula>3.5</formula>
      <formula>2.494</formula>
    </cfRule>
  </conditionalFormatting>
  <conditionalFormatting sqref="N106">
    <cfRule type="cellIs" dxfId="29404" priority="16613" operator="between">
      <formula>2.5</formula>
      <formula>0</formula>
    </cfRule>
  </conditionalFormatting>
  <conditionalFormatting sqref="N106">
    <cfRule type="cellIs" dxfId="29403" priority="16609" operator="between">
      <formula>4.501</formula>
      <formula>6</formula>
    </cfRule>
    <cfRule type="cellIs" dxfId="29402" priority="16610" operator="between">
      <formula>3.001</formula>
      <formula>4.5</formula>
    </cfRule>
    <cfRule type="cellIs" dxfId="29401" priority="16611" operator="between">
      <formula>2.001</formula>
      <formula>3</formula>
    </cfRule>
    <cfRule type="cellIs" dxfId="29400" priority="16612" operator="between">
      <formula>0</formula>
      <formula>2</formula>
    </cfRule>
  </conditionalFormatting>
  <conditionalFormatting sqref="N102">
    <cfRule type="cellIs" dxfId="29399" priority="16608" operator="between">
      <formula>6</formula>
      <formula>4.5</formula>
    </cfRule>
  </conditionalFormatting>
  <conditionalFormatting sqref="N102">
    <cfRule type="cellIs" dxfId="29398" priority="16607" operator="between">
      <formula>6</formula>
      <formula>4.495</formula>
    </cfRule>
  </conditionalFormatting>
  <conditionalFormatting sqref="N102">
    <cfRule type="cellIs" dxfId="29397" priority="16606" operator="between">
      <formula>4.5</formula>
      <formula>3.495</formula>
    </cfRule>
  </conditionalFormatting>
  <conditionalFormatting sqref="N102">
    <cfRule type="cellIs" dxfId="29396" priority="16604" operator="between">
      <formula>3.5</formula>
      <formula>2.495</formula>
    </cfRule>
    <cfRule type="cellIs" dxfId="29395" priority="16605" operator="between">
      <formula>3.5</formula>
      <formula>2.495</formula>
    </cfRule>
  </conditionalFormatting>
  <conditionalFormatting sqref="N102">
    <cfRule type="cellIs" dxfId="29394" priority="16603" operator="between">
      <formula>3.5</formula>
      <formula>2.495</formula>
    </cfRule>
  </conditionalFormatting>
  <conditionalFormatting sqref="N102">
    <cfRule type="cellIs" dxfId="29393" priority="16602" operator="between">
      <formula>3.5</formula>
      <formula>2.494</formula>
    </cfRule>
  </conditionalFormatting>
  <conditionalFormatting sqref="N102">
    <cfRule type="cellIs" dxfId="29392" priority="16601" operator="between">
      <formula>2.5</formula>
      <formula>0</formula>
    </cfRule>
  </conditionalFormatting>
  <conditionalFormatting sqref="N102">
    <cfRule type="cellIs" dxfId="29391" priority="16597" operator="between">
      <formula>4.501</formula>
      <formula>6</formula>
    </cfRule>
    <cfRule type="cellIs" dxfId="29390" priority="16598" operator="between">
      <formula>3.001</formula>
      <formula>4.5</formula>
    </cfRule>
    <cfRule type="cellIs" dxfId="29389" priority="16599" operator="between">
      <formula>2.001</formula>
      <formula>3</formula>
    </cfRule>
    <cfRule type="cellIs" dxfId="29388" priority="16600" operator="between">
      <formula>0</formula>
      <formula>2</formula>
    </cfRule>
  </conditionalFormatting>
  <conditionalFormatting sqref="N103">
    <cfRule type="cellIs" dxfId="29387" priority="16596" operator="between">
      <formula>6</formula>
      <formula>4.5</formula>
    </cfRule>
  </conditionalFormatting>
  <conditionalFormatting sqref="N103">
    <cfRule type="cellIs" dxfId="29386" priority="16595" operator="between">
      <formula>6</formula>
      <formula>4.495</formula>
    </cfRule>
  </conditionalFormatting>
  <conditionalFormatting sqref="N103">
    <cfRule type="cellIs" dxfId="29385" priority="16594" operator="between">
      <formula>4.5</formula>
      <formula>3.495</formula>
    </cfRule>
  </conditionalFormatting>
  <conditionalFormatting sqref="N103">
    <cfRule type="cellIs" dxfId="29384" priority="16592" operator="between">
      <formula>3.5</formula>
      <formula>2.495</formula>
    </cfRule>
    <cfRule type="cellIs" dxfId="29383" priority="16593" operator="between">
      <formula>3.5</formula>
      <formula>2.495</formula>
    </cfRule>
  </conditionalFormatting>
  <conditionalFormatting sqref="N103">
    <cfRule type="cellIs" dxfId="29382" priority="16591" operator="between">
      <formula>3.5</formula>
      <formula>2.495</formula>
    </cfRule>
  </conditionalFormatting>
  <conditionalFormatting sqref="N103">
    <cfRule type="cellIs" dxfId="29381" priority="16590" operator="between">
      <formula>3.5</formula>
      <formula>2.494</formula>
    </cfRule>
  </conditionalFormatting>
  <conditionalFormatting sqref="N103">
    <cfRule type="cellIs" dxfId="29380" priority="16589" operator="between">
      <formula>2.5</formula>
      <formula>0</formula>
    </cfRule>
  </conditionalFormatting>
  <conditionalFormatting sqref="N103">
    <cfRule type="cellIs" dxfId="29379" priority="16585" operator="between">
      <formula>4.501</formula>
      <formula>6</formula>
    </cfRule>
    <cfRule type="cellIs" dxfId="29378" priority="16586" operator="between">
      <formula>3.001</formula>
      <formula>4.5</formula>
    </cfRule>
    <cfRule type="cellIs" dxfId="29377" priority="16587" operator="between">
      <formula>2.001</formula>
      <formula>3</formula>
    </cfRule>
    <cfRule type="cellIs" dxfId="29376" priority="16588" operator="between">
      <formula>0</formula>
      <formula>2</formula>
    </cfRule>
  </conditionalFormatting>
  <conditionalFormatting sqref="N101">
    <cfRule type="cellIs" dxfId="29375" priority="16584" operator="between">
      <formula>6</formula>
      <formula>4.5</formula>
    </cfRule>
  </conditionalFormatting>
  <conditionalFormatting sqref="N101">
    <cfRule type="cellIs" dxfId="29374" priority="16583" operator="between">
      <formula>6</formula>
      <formula>4.495</formula>
    </cfRule>
  </conditionalFormatting>
  <conditionalFormatting sqref="N101">
    <cfRule type="cellIs" dxfId="29373" priority="16582" operator="between">
      <formula>4.5</formula>
      <formula>3.495</formula>
    </cfRule>
  </conditionalFormatting>
  <conditionalFormatting sqref="N101">
    <cfRule type="cellIs" dxfId="29372" priority="16580" operator="between">
      <formula>3.5</formula>
      <formula>2.495</formula>
    </cfRule>
    <cfRule type="cellIs" dxfId="29371" priority="16581" operator="between">
      <formula>3.5</formula>
      <formula>2.495</formula>
    </cfRule>
  </conditionalFormatting>
  <conditionalFormatting sqref="N101">
    <cfRule type="cellIs" dxfId="29370" priority="16579" operator="between">
      <formula>3.5</formula>
      <formula>2.495</formula>
    </cfRule>
  </conditionalFormatting>
  <conditionalFormatting sqref="N101">
    <cfRule type="cellIs" dxfId="29369" priority="16578" operator="between">
      <formula>3.5</formula>
      <formula>2.494</formula>
    </cfRule>
  </conditionalFormatting>
  <conditionalFormatting sqref="N101">
    <cfRule type="cellIs" dxfId="29368" priority="16577" operator="between">
      <formula>2.5</formula>
      <formula>0</formula>
    </cfRule>
  </conditionalFormatting>
  <conditionalFormatting sqref="N101">
    <cfRule type="cellIs" dxfId="29367" priority="16573" operator="between">
      <formula>4.501</formula>
      <formula>6</formula>
    </cfRule>
    <cfRule type="cellIs" dxfId="29366" priority="16574" operator="between">
      <formula>3.001</formula>
      <formula>4.5</formula>
    </cfRule>
    <cfRule type="cellIs" dxfId="29365" priority="16575" operator="between">
      <formula>2.001</formula>
      <formula>3</formula>
    </cfRule>
    <cfRule type="cellIs" dxfId="29364" priority="16576" operator="between">
      <formula>0</formula>
      <formula>2</formula>
    </cfRule>
  </conditionalFormatting>
  <conditionalFormatting sqref="N104">
    <cfRule type="cellIs" dxfId="29363" priority="16572" operator="between">
      <formula>6</formula>
      <formula>4.5</formula>
    </cfRule>
  </conditionalFormatting>
  <conditionalFormatting sqref="N104">
    <cfRule type="cellIs" dxfId="29362" priority="16571" operator="between">
      <formula>6</formula>
      <formula>4.495</formula>
    </cfRule>
  </conditionalFormatting>
  <conditionalFormatting sqref="N104">
    <cfRule type="cellIs" dxfId="29361" priority="16570" operator="between">
      <formula>4.5</formula>
      <formula>3.495</formula>
    </cfRule>
  </conditionalFormatting>
  <conditionalFormatting sqref="N104">
    <cfRule type="cellIs" dxfId="29360" priority="16568" operator="between">
      <formula>3.5</formula>
      <formula>2.495</formula>
    </cfRule>
    <cfRule type="cellIs" dxfId="29359" priority="16569" operator="between">
      <formula>3.5</formula>
      <formula>2.495</formula>
    </cfRule>
  </conditionalFormatting>
  <conditionalFormatting sqref="N104">
    <cfRule type="cellIs" dxfId="29358" priority="16567" operator="between">
      <formula>3.5</formula>
      <formula>2.495</formula>
    </cfRule>
  </conditionalFormatting>
  <conditionalFormatting sqref="N104">
    <cfRule type="cellIs" dxfId="29357" priority="16566" operator="between">
      <formula>3.5</formula>
      <formula>2.494</formula>
    </cfRule>
  </conditionalFormatting>
  <conditionalFormatting sqref="N104">
    <cfRule type="cellIs" dxfId="29356" priority="16565" operator="between">
      <formula>2.5</formula>
      <formula>0</formula>
    </cfRule>
  </conditionalFormatting>
  <conditionalFormatting sqref="N104">
    <cfRule type="cellIs" dxfId="29355" priority="16561" operator="between">
      <formula>4.501</formula>
      <formula>6</formula>
    </cfRule>
    <cfRule type="cellIs" dxfId="29354" priority="16562" operator="between">
      <formula>3.001</formula>
      <formula>4.5</formula>
    </cfRule>
    <cfRule type="cellIs" dxfId="29353" priority="16563" operator="between">
      <formula>2.001</formula>
      <formula>3</formula>
    </cfRule>
    <cfRule type="cellIs" dxfId="29352" priority="16564" operator="between">
      <formula>0</formula>
      <formula>2</formula>
    </cfRule>
  </conditionalFormatting>
  <conditionalFormatting sqref="N105">
    <cfRule type="cellIs" dxfId="29351" priority="16560" operator="between">
      <formula>6</formula>
      <formula>4.5</formula>
    </cfRule>
  </conditionalFormatting>
  <conditionalFormatting sqref="N105">
    <cfRule type="cellIs" dxfId="29350" priority="16559" operator="between">
      <formula>6</formula>
      <formula>4.495</formula>
    </cfRule>
  </conditionalFormatting>
  <conditionalFormatting sqref="N105">
    <cfRule type="cellIs" dxfId="29349" priority="16558" operator="between">
      <formula>4.5</formula>
      <formula>3.495</formula>
    </cfRule>
  </conditionalFormatting>
  <conditionalFormatting sqref="N105">
    <cfRule type="cellIs" dxfId="29348" priority="16556" operator="between">
      <formula>3.5</formula>
      <formula>2.495</formula>
    </cfRule>
    <cfRule type="cellIs" dxfId="29347" priority="16557" operator="between">
      <formula>3.5</formula>
      <formula>2.495</formula>
    </cfRule>
  </conditionalFormatting>
  <conditionalFormatting sqref="N105">
    <cfRule type="cellIs" dxfId="29346" priority="16555" operator="between">
      <formula>3.5</formula>
      <formula>2.495</formula>
    </cfRule>
  </conditionalFormatting>
  <conditionalFormatting sqref="N105">
    <cfRule type="cellIs" dxfId="29345" priority="16554" operator="between">
      <formula>3.5</formula>
      <formula>2.494</formula>
    </cfRule>
  </conditionalFormatting>
  <conditionalFormatting sqref="N105">
    <cfRule type="cellIs" dxfId="29344" priority="16553" operator="between">
      <formula>2.5</formula>
      <formula>0</formula>
    </cfRule>
  </conditionalFormatting>
  <conditionalFormatting sqref="N105">
    <cfRule type="cellIs" dxfId="29343" priority="16549" operator="between">
      <formula>4.501</formula>
      <formula>6</formula>
    </cfRule>
    <cfRule type="cellIs" dxfId="29342" priority="16550" operator="between">
      <formula>3.001</formula>
      <formula>4.5</formula>
    </cfRule>
    <cfRule type="cellIs" dxfId="29341" priority="16551" operator="between">
      <formula>2.001</formula>
      <formula>3</formula>
    </cfRule>
    <cfRule type="cellIs" dxfId="29340" priority="16552" operator="between">
      <formula>0</formula>
      <formula>2</formula>
    </cfRule>
  </conditionalFormatting>
  <conditionalFormatting sqref="N113">
    <cfRule type="cellIs" dxfId="29339" priority="16548" operator="between">
      <formula>6</formula>
      <formula>4.5</formula>
    </cfRule>
  </conditionalFormatting>
  <conditionalFormatting sqref="N113">
    <cfRule type="cellIs" dxfId="29338" priority="16547" operator="between">
      <formula>6</formula>
      <formula>4.495</formula>
    </cfRule>
  </conditionalFormatting>
  <conditionalFormatting sqref="N113">
    <cfRule type="cellIs" dxfId="29337" priority="16546" operator="between">
      <formula>4.5</formula>
      <formula>3.495</formula>
    </cfRule>
  </conditionalFormatting>
  <conditionalFormatting sqref="N113">
    <cfRule type="cellIs" dxfId="29336" priority="16544" operator="between">
      <formula>3.5</formula>
      <formula>2.495</formula>
    </cfRule>
    <cfRule type="cellIs" dxfId="29335" priority="16545" operator="between">
      <formula>3.5</formula>
      <formula>2.495</formula>
    </cfRule>
  </conditionalFormatting>
  <conditionalFormatting sqref="N113">
    <cfRule type="cellIs" dxfId="29334" priority="16543" operator="between">
      <formula>3.5</formula>
      <formula>2.495</formula>
    </cfRule>
  </conditionalFormatting>
  <conditionalFormatting sqref="N113">
    <cfRule type="cellIs" dxfId="29333" priority="16542" operator="between">
      <formula>3.5</formula>
      <formula>2.494</formula>
    </cfRule>
  </conditionalFormatting>
  <conditionalFormatting sqref="N113">
    <cfRule type="cellIs" dxfId="29332" priority="16541" operator="between">
      <formula>2.5</formula>
      <formula>0</formula>
    </cfRule>
  </conditionalFormatting>
  <conditionalFormatting sqref="N113">
    <cfRule type="cellIs" dxfId="29331" priority="16537" operator="between">
      <formula>4.501</formula>
      <formula>6</formula>
    </cfRule>
    <cfRule type="cellIs" dxfId="29330" priority="16538" operator="between">
      <formula>3.001</formula>
      <formula>4.5</formula>
    </cfRule>
    <cfRule type="cellIs" dxfId="29329" priority="16539" operator="between">
      <formula>2.001</formula>
      <formula>3</formula>
    </cfRule>
    <cfRule type="cellIs" dxfId="29328" priority="16540" operator="between">
      <formula>0</formula>
      <formula>2</formula>
    </cfRule>
  </conditionalFormatting>
  <conditionalFormatting sqref="N112">
    <cfRule type="cellIs" dxfId="29327" priority="16536" operator="between">
      <formula>6</formula>
      <formula>4.5</formula>
    </cfRule>
  </conditionalFormatting>
  <conditionalFormatting sqref="N112">
    <cfRule type="cellIs" dxfId="29326" priority="16535" operator="between">
      <formula>6</formula>
      <formula>4.495</formula>
    </cfRule>
  </conditionalFormatting>
  <conditionalFormatting sqref="N112">
    <cfRule type="cellIs" dxfId="29325" priority="16534" operator="between">
      <formula>4.5</formula>
      <formula>3.495</formula>
    </cfRule>
  </conditionalFormatting>
  <conditionalFormatting sqref="N112">
    <cfRule type="cellIs" dxfId="29324" priority="16532" operator="between">
      <formula>3.5</formula>
      <formula>2.495</formula>
    </cfRule>
    <cfRule type="cellIs" dxfId="29323" priority="16533" operator="between">
      <formula>3.5</formula>
      <formula>2.495</formula>
    </cfRule>
  </conditionalFormatting>
  <conditionalFormatting sqref="N112">
    <cfRule type="cellIs" dxfId="29322" priority="16531" operator="between">
      <formula>3.5</formula>
      <formula>2.495</formula>
    </cfRule>
  </conditionalFormatting>
  <conditionalFormatting sqref="N112">
    <cfRule type="cellIs" dxfId="29321" priority="16530" operator="between">
      <formula>3.5</formula>
      <formula>2.494</formula>
    </cfRule>
  </conditionalFormatting>
  <conditionalFormatting sqref="N112">
    <cfRule type="cellIs" dxfId="29320" priority="16529" operator="between">
      <formula>2.5</formula>
      <formula>0</formula>
    </cfRule>
  </conditionalFormatting>
  <conditionalFormatting sqref="N112">
    <cfRule type="cellIs" dxfId="29319" priority="16525" operator="between">
      <formula>4.501</formula>
      <formula>6</formula>
    </cfRule>
    <cfRule type="cellIs" dxfId="29318" priority="16526" operator="between">
      <formula>3.001</formula>
      <formula>4.5</formula>
    </cfRule>
    <cfRule type="cellIs" dxfId="29317" priority="16527" operator="between">
      <formula>2.001</formula>
      <formula>3</formula>
    </cfRule>
    <cfRule type="cellIs" dxfId="29316" priority="16528" operator="between">
      <formula>0</formula>
      <formula>2</formula>
    </cfRule>
  </conditionalFormatting>
  <conditionalFormatting sqref="N110">
    <cfRule type="cellIs" dxfId="29315" priority="16524" operator="between">
      <formula>6</formula>
      <formula>4.5</formula>
    </cfRule>
  </conditionalFormatting>
  <conditionalFormatting sqref="N110">
    <cfRule type="cellIs" dxfId="29314" priority="16523" operator="between">
      <formula>6</formula>
      <formula>4.495</formula>
    </cfRule>
  </conditionalFormatting>
  <conditionalFormatting sqref="N110">
    <cfRule type="cellIs" dxfId="29313" priority="16522" operator="between">
      <formula>4.5</formula>
      <formula>3.495</formula>
    </cfRule>
  </conditionalFormatting>
  <conditionalFormatting sqref="N110">
    <cfRule type="cellIs" dxfId="29312" priority="16520" operator="between">
      <formula>3.5</formula>
      <formula>2.495</formula>
    </cfRule>
    <cfRule type="cellIs" dxfId="29311" priority="16521" operator="between">
      <formula>3.5</formula>
      <formula>2.495</formula>
    </cfRule>
  </conditionalFormatting>
  <conditionalFormatting sqref="N110">
    <cfRule type="cellIs" dxfId="29310" priority="16519" operator="between">
      <formula>3.5</formula>
      <formula>2.495</formula>
    </cfRule>
  </conditionalFormatting>
  <conditionalFormatting sqref="N110">
    <cfRule type="cellIs" dxfId="29309" priority="16518" operator="between">
      <formula>3.5</formula>
      <formula>2.494</formula>
    </cfRule>
  </conditionalFormatting>
  <conditionalFormatting sqref="N110">
    <cfRule type="cellIs" dxfId="29308" priority="16517" operator="between">
      <formula>2.5</formula>
      <formula>0</formula>
    </cfRule>
  </conditionalFormatting>
  <conditionalFormatting sqref="N110">
    <cfRule type="cellIs" dxfId="29307" priority="16513" operator="between">
      <formula>4.501</formula>
      <formula>6</formula>
    </cfRule>
    <cfRule type="cellIs" dxfId="29306" priority="16514" operator="between">
      <formula>3.001</formula>
      <formula>4.5</formula>
    </cfRule>
    <cfRule type="cellIs" dxfId="29305" priority="16515" operator="between">
      <formula>2.001</formula>
      <formula>3</formula>
    </cfRule>
    <cfRule type="cellIs" dxfId="29304" priority="16516" operator="between">
      <formula>0</formula>
      <formula>2</formula>
    </cfRule>
  </conditionalFormatting>
  <conditionalFormatting sqref="N111">
    <cfRule type="cellIs" dxfId="29303" priority="16512" operator="between">
      <formula>6</formula>
      <formula>4.5</formula>
    </cfRule>
  </conditionalFormatting>
  <conditionalFormatting sqref="N111">
    <cfRule type="cellIs" dxfId="29302" priority="16511" operator="between">
      <formula>6</formula>
      <formula>4.495</formula>
    </cfRule>
  </conditionalFormatting>
  <conditionalFormatting sqref="N111">
    <cfRule type="cellIs" dxfId="29301" priority="16510" operator="between">
      <formula>4.5</formula>
      <formula>3.495</formula>
    </cfRule>
  </conditionalFormatting>
  <conditionalFormatting sqref="N111">
    <cfRule type="cellIs" dxfId="29300" priority="16508" operator="between">
      <formula>3.5</formula>
      <formula>2.495</formula>
    </cfRule>
    <cfRule type="cellIs" dxfId="29299" priority="16509" operator="between">
      <formula>3.5</formula>
      <formula>2.495</formula>
    </cfRule>
  </conditionalFormatting>
  <conditionalFormatting sqref="N111">
    <cfRule type="cellIs" dxfId="29298" priority="16507" operator="between">
      <formula>3.5</formula>
      <formula>2.495</formula>
    </cfRule>
  </conditionalFormatting>
  <conditionalFormatting sqref="N111">
    <cfRule type="cellIs" dxfId="29297" priority="16506" operator="between">
      <formula>3.5</formula>
      <formula>2.494</formula>
    </cfRule>
  </conditionalFormatting>
  <conditionalFormatting sqref="N111">
    <cfRule type="cellIs" dxfId="29296" priority="16505" operator="between">
      <formula>2.5</formula>
      <formula>0</formula>
    </cfRule>
  </conditionalFormatting>
  <conditionalFormatting sqref="N111">
    <cfRule type="cellIs" dxfId="29295" priority="16501" operator="between">
      <formula>4.501</formula>
      <formula>6</formula>
    </cfRule>
    <cfRule type="cellIs" dxfId="29294" priority="16502" operator="between">
      <formula>3.001</formula>
      <formula>4.5</formula>
    </cfRule>
    <cfRule type="cellIs" dxfId="29293" priority="16503" operator="between">
      <formula>2.001</formula>
      <formula>3</formula>
    </cfRule>
    <cfRule type="cellIs" dxfId="29292" priority="16504" operator="between">
      <formula>0</formula>
      <formula>2</formula>
    </cfRule>
  </conditionalFormatting>
  <conditionalFormatting sqref="N108">
    <cfRule type="cellIs" dxfId="29291" priority="16500" operator="between">
      <formula>6</formula>
      <formula>4.5</formula>
    </cfRule>
  </conditionalFormatting>
  <conditionalFormatting sqref="N108">
    <cfRule type="cellIs" dxfId="29290" priority="16499" operator="between">
      <formula>6</formula>
      <formula>4.495</formula>
    </cfRule>
  </conditionalFormatting>
  <conditionalFormatting sqref="N108">
    <cfRule type="cellIs" dxfId="29289" priority="16498" operator="between">
      <formula>4.5</formula>
      <formula>3.495</formula>
    </cfRule>
  </conditionalFormatting>
  <conditionalFormatting sqref="N108">
    <cfRule type="cellIs" dxfId="29288" priority="16496" operator="between">
      <formula>3.5</formula>
      <formula>2.495</formula>
    </cfRule>
    <cfRule type="cellIs" dxfId="29287" priority="16497" operator="between">
      <formula>3.5</formula>
      <formula>2.495</formula>
    </cfRule>
  </conditionalFormatting>
  <conditionalFormatting sqref="N108">
    <cfRule type="cellIs" dxfId="29286" priority="16495" operator="between">
      <formula>3.5</formula>
      <formula>2.495</formula>
    </cfRule>
  </conditionalFormatting>
  <conditionalFormatting sqref="N108">
    <cfRule type="cellIs" dxfId="29285" priority="16494" operator="between">
      <formula>3.5</formula>
      <formula>2.494</formula>
    </cfRule>
  </conditionalFormatting>
  <conditionalFormatting sqref="N108">
    <cfRule type="cellIs" dxfId="29284" priority="16493" operator="between">
      <formula>2.5</formula>
      <formula>0</formula>
    </cfRule>
  </conditionalFormatting>
  <conditionalFormatting sqref="N108">
    <cfRule type="cellIs" dxfId="29283" priority="16489" operator="between">
      <formula>4.501</formula>
      <formula>6</formula>
    </cfRule>
    <cfRule type="cellIs" dxfId="29282" priority="16490" operator="between">
      <formula>3.001</formula>
      <formula>4.5</formula>
    </cfRule>
    <cfRule type="cellIs" dxfId="29281" priority="16491" operator="between">
      <formula>2.001</formula>
      <formula>3</formula>
    </cfRule>
    <cfRule type="cellIs" dxfId="29280" priority="16492" operator="between">
      <formula>0</formula>
      <formula>2</formula>
    </cfRule>
  </conditionalFormatting>
  <conditionalFormatting sqref="N109">
    <cfRule type="cellIs" dxfId="29279" priority="16464" operator="between">
      <formula>6</formula>
      <formula>4.5</formula>
    </cfRule>
  </conditionalFormatting>
  <conditionalFormatting sqref="N109">
    <cfRule type="cellIs" dxfId="29278" priority="16463" operator="between">
      <formula>6</formula>
      <formula>4.495</formula>
    </cfRule>
  </conditionalFormatting>
  <conditionalFormatting sqref="N109">
    <cfRule type="cellIs" dxfId="29277" priority="16462" operator="between">
      <formula>4.5</formula>
      <formula>3.495</formula>
    </cfRule>
  </conditionalFormatting>
  <conditionalFormatting sqref="N109">
    <cfRule type="cellIs" dxfId="29276" priority="16460" operator="between">
      <formula>3.5</formula>
      <formula>2.495</formula>
    </cfRule>
    <cfRule type="cellIs" dxfId="29275" priority="16461" operator="between">
      <formula>3.5</formula>
      <formula>2.495</formula>
    </cfRule>
  </conditionalFormatting>
  <conditionalFormatting sqref="N109">
    <cfRule type="cellIs" dxfId="29274" priority="16459" operator="between">
      <formula>3.5</formula>
      <formula>2.495</formula>
    </cfRule>
  </conditionalFormatting>
  <conditionalFormatting sqref="N109">
    <cfRule type="cellIs" dxfId="29273" priority="16458" operator="between">
      <formula>3.5</formula>
      <formula>2.494</formula>
    </cfRule>
  </conditionalFormatting>
  <conditionalFormatting sqref="N109">
    <cfRule type="cellIs" dxfId="29272" priority="16457" operator="between">
      <formula>2.5</formula>
      <formula>0</formula>
    </cfRule>
  </conditionalFormatting>
  <conditionalFormatting sqref="N109">
    <cfRule type="cellIs" dxfId="29271" priority="16453" operator="between">
      <formula>4.501</formula>
      <formula>6</formula>
    </cfRule>
    <cfRule type="cellIs" dxfId="29270" priority="16454" operator="between">
      <formula>3.001</formula>
      <formula>4.5</formula>
    </cfRule>
    <cfRule type="cellIs" dxfId="29269" priority="16455" operator="between">
      <formula>2.001</formula>
      <formula>3</formula>
    </cfRule>
    <cfRule type="cellIs" dxfId="29268" priority="16456" operator="between">
      <formula>0</formula>
      <formula>2</formula>
    </cfRule>
  </conditionalFormatting>
  <conditionalFormatting sqref="N118">
    <cfRule type="cellIs" dxfId="29267" priority="16452" operator="between">
      <formula>6</formula>
      <formula>4.5</formula>
    </cfRule>
  </conditionalFormatting>
  <conditionalFormatting sqref="N118">
    <cfRule type="cellIs" dxfId="29266" priority="16451" operator="between">
      <formula>6</formula>
      <formula>4.495</formula>
    </cfRule>
  </conditionalFormatting>
  <conditionalFormatting sqref="N118">
    <cfRule type="cellIs" dxfId="29265" priority="16450" operator="between">
      <formula>4.5</formula>
      <formula>3.495</formula>
    </cfRule>
  </conditionalFormatting>
  <conditionalFormatting sqref="N118">
    <cfRule type="cellIs" dxfId="29264" priority="16448" operator="between">
      <formula>3.5</formula>
      <formula>2.495</formula>
    </cfRule>
    <cfRule type="cellIs" dxfId="29263" priority="16449" operator="between">
      <formula>3.5</formula>
      <formula>2.495</formula>
    </cfRule>
  </conditionalFormatting>
  <conditionalFormatting sqref="N118">
    <cfRule type="cellIs" dxfId="29262" priority="16447" operator="between">
      <formula>3.5</formula>
      <formula>2.495</formula>
    </cfRule>
  </conditionalFormatting>
  <conditionalFormatting sqref="N118">
    <cfRule type="cellIs" dxfId="29261" priority="16446" operator="between">
      <formula>3.5</formula>
      <formula>2.494</formula>
    </cfRule>
  </conditionalFormatting>
  <conditionalFormatting sqref="N118">
    <cfRule type="cellIs" dxfId="29260" priority="16445" operator="between">
      <formula>2.5</formula>
      <formula>0</formula>
    </cfRule>
  </conditionalFormatting>
  <conditionalFormatting sqref="N118">
    <cfRule type="cellIs" dxfId="29259" priority="16441" operator="between">
      <formula>4.501</formula>
      <formula>6</formula>
    </cfRule>
    <cfRule type="cellIs" dxfId="29258" priority="16442" operator="between">
      <formula>3.001</formula>
      <formula>4.5</formula>
    </cfRule>
    <cfRule type="cellIs" dxfId="29257" priority="16443" operator="between">
      <formula>2.001</formula>
      <formula>3</formula>
    </cfRule>
    <cfRule type="cellIs" dxfId="29256" priority="16444" operator="between">
      <formula>0</formula>
      <formula>2</formula>
    </cfRule>
  </conditionalFormatting>
  <conditionalFormatting sqref="N117">
    <cfRule type="cellIs" dxfId="29255" priority="16440" operator="between">
      <formula>6</formula>
      <formula>4.5</formula>
    </cfRule>
  </conditionalFormatting>
  <conditionalFormatting sqref="N117">
    <cfRule type="cellIs" dxfId="29254" priority="16439" operator="between">
      <formula>6</formula>
      <formula>4.495</formula>
    </cfRule>
  </conditionalFormatting>
  <conditionalFormatting sqref="N117">
    <cfRule type="cellIs" dxfId="29253" priority="16438" operator="between">
      <formula>4.5</formula>
      <formula>3.495</formula>
    </cfRule>
  </conditionalFormatting>
  <conditionalFormatting sqref="N117">
    <cfRule type="cellIs" dxfId="29252" priority="16436" operator="between">
      <formula>3.5</formula>
      <formula>2.495</formula>
    </cfRule>
    <cfRule type="cellIs" dxfId="29251" priority="16437" operator="between">
      <formula>3.5</formula>
      <formula>2.495</formula>
    </cfRule>
  </conditionalFormatting>
  <conditionalFormatting sqref="N117">
    <cfRule type="cellIs" dxfId="29250" priority="16435" operator="between">
      <formula>3.5</formula>
      <formula>2.495</formula>
    </cfRule>
  </conditionalFormatting>
  <conditionalFormatting sqref="N117">
    <cfRule type="cellIs" dxfId="29249" priority="16434" operator="between">
      <formula>3.5</formula>
      <formula>2.494</formula>
    </cfRule>
  </conditionalFormatting>
  <conditionalFormatting sqref="N117">
    <cfRule type="cellIs" dxfId="29248" priority="16433" operator="between">
      <formula>2.5</formula>
      <formula>0</formula>
    </cfRule>
  </conditionalFormatting>
  <conditionalFormatting sqref="N117">
    <cfRule type="cellIs" dxfId="29247" priority="16429" operator="between">
      <formula>4.501</formula>
      <formula>6</formula>
    </cfRule>
    <cfRule type="cellIs" dxfId="29246" priority="16430" operator="between">
      <formula>3.001</formula>
      <formula>4.5</formula>
    </cfRule>
    <cfRule type="cellIs" dxfId="29245" priority="16431" operator="between">
      <formula>2.001</formula>
      <formula>3</formula>
    </cfRule>
    <cfRule type="cellIs" dxfId="29244" priority="16432" operator="between">
      <formula>0</formula>
      <formula>2</formula>
    </cfRule>
  </conditionalFormatting>
  <conditionalFormatting sqref="N116">
    <cfRule type="cellIs" dxfId="29243" priority="16416" operator="between">
      <formula>6</formula>
      <formula>4.5</formula>
    </cfRule>
  </conditionalFormatting>
  <conditionalFormatting sqref="N116">
    <cfRule type="cellIs" dxfId="29242" priority="16415" operator="between">
      <formula>6</formula>
      <formula>4.495</formula>
    </cfRule>
  </conditionalFormatting>
  <conditionalFormatting sqref="N116">
    <cfRule type="cellIs" dxfId="29241" priority="16414" operator="between">
      <formula>4.5</formula>
      <formula>3.495</formula>
    </cfRule>
  </conditionalFormatting>
  <conditionalFormatting sqref="N116">
    <cfRule type="cellIs" dxfId="29240" priority="16412" operator="between">
      <formula>3.5</formula>
      <formula>2.495</formula>
    </cfRule>
    <cfRule type="cellIs" dxfId="29239" priority="16413" operator="between">
      <formula>3.5</formula>
      <formula>2.495</formula>
    </cfRule>
  </conditionalFormatting>
  <conditionalFormatting sqref="N116">
    <cfRule type="cellIs" dxfId="29238" priority="16411" operator="between">
      <formula>3.5</formula>
      <formula>2.495</formula>
    </cfRule>
  </conditionalFormatting>
  <conditionalFormatting sqref="N116">
    <cfRule type="cellIs" dxfId="29237" priority="16410" operator="between">
      <formula>3.5</formula>
      <formula>2.494</formula>
    </cfRule>
  </conditionalFormatting>
  <conditionalFormatting sqref="N116">
    <cfRule type="cellIs" dxfId="29236" priority="16409" operator="between">
      <formula>2.5</formula>
      <formula>0</formula>
    </cfRule>
  </conditionalFormatting>
  <conditionalFormatting sqref="N116">
    <cfRule type="cellIs" dxfId="29235" priority="16405" operator="between">
      <formula>4.501</formula>
      <formula>6</formula>
    </cfRule>
    <cfRule type="cellIs" dxfId="29234" priority="16406" operator="between">
      <formula>3.001</formula>
      <formula>4.5</formula>
    </cfRule>
    <cfRule type="cellIs" dxfId="29233" priority="16407" operator="between">
      <formula>2.001</formula>
      <formula>3</formula>
    </cfRule>
    <cfRule type="cellIs" dxfId="29232" priority="16408" operator="between">
      <formula>0</formula>
      <formula>2</formula>
    </cfRule>
  </conditionalFormatting>
  <conditionalFormatting sqref="N114">
    <cfRule type="cellIs" dxfId="29231" priority="16404" operator="between">
      <formula>6</formula>
      <formula>4.5</formula>
    </cfRule>
  </conditionalFormatting>
  <conditionalFormatting sqref="N114">
    <cfRule type="cellIs" dxfId="29230" priority="16403" operator="between">
      <formula>6</formula>
      <formula>4.495</formula>
    </cfRule>
  </conditionalFormatting>
  <conditionalFormatting sqref="N114">
    <cfRule type="cellIs" dxfId="29229" priority="16402" operator="between">
      <formula>4.5</formula>
      <formula>3.495</formula>
    </cfRule>
  </conditionalFormatting>
  <conditionalFormatting sqref="N114">
    <cfRule type="cellIs" dxfId="29228" priority="16400" operator="between">
      <formula>3.5</formula>
      <formula>2.495</formula>
    </cfRule>
    <cfRule type="cellIs" dxfId="29227" priority="16401" operator="between">
      <formula>3.5</formula>
      <formula>2.495</formula>
    </cfRule>
  </conditionalFormatting>
  <conditionalFormatting sqref="N114">
    <cfRule type="cellIs" dxfId="29226" priority="16399" operator="between">
      <formula>3.5</formula>
      <formula>2.495</formula>
    </cfRule>
  </conditionalFormatting>
  <conditionalFormatting sqref="N114">
    <cfRule type="cellIs" dxfId="29225" priority="16398" operator="between">
      <formula>3.5</formula>
      <formula>2.494</formula>
    </cfRule>
  </conditionalFormatting>
  <conditionalFormatting sqref="N114">
    <cfRule type="cellIs" dxfId="29224" priority="16397" operator="between">
      <formula>2.5</formula>
      <formula>0</formula>
    </cfRule>
  </conditionalFormatting>
  <conditionalFormatting sqref="N114">
    <cfRule type="cellIs" dxfId="29223" priority="16393" operator="between">
      <formula>4.501</formula>
      <formula>6</formula>
    </cfRule>
    <cfRule type="cellIs" dxfId="29222" priority="16394" operator="between">
      <formula>3.001</formula>
      <formula>4.5</formula>
    </cfRule>
    <cfRule type="cellIs" dxfId="29221" priority="16395" operator="between">
      <formula>2.001</formula>
      <formula>3</formula>
    </cfRule>
    <cfRule type="cellIs" dxfId="29220" priority="16396" operator="between">
      <formula>0</formula>
      <formula>2</formula>
    </cfRule>
  </conditionalFormatting>
  <conditionalFormatting sqref="N115">
    <cfRule type="cellIs" dxfId="29219" priority="16392" operator="between">
      <formula>6</formula>
      <formula>4.5</formula>
    </cfRule>
  </conditionalFormatting>
  <conditionalFormatting sqref="N115">
    <cfRule type="cellIs" dxfId="29218" priority="16391" operator="between">
      <formula>6</formula>
      <formula>4.495</formula>
    </cfRule>
  </conditionalFormatting>
  <conditionalFormatting sqref="N115">
    <cfRule type="cellIs" dxfId="29217" priority="16390" operator="between">
      <formula>4.5</formula>
      <formula>3.495</formula>
    </cfRule>
  </conditionalFormatting>
  <conditionalFormatting sqref="N115">
    <cfRule type="cellIs" dxfId="29216" priority="16388" operator="between">
      <formula>3.5</formula>
      <formula>2.495</formula>
    </cfRule>
    <cfRule type="cellIs" dxfId="29215" priority="16389" operator="between">
      <formula>3.5</formula>
      <formula>2.495</formula>
    </cfRule>
  </conditionalFormatting>
  <conditionalFormatting sqref="N115">
    <cfRule type="cellIs" dxfId="29214" priority="16387" operator="between">
      <formula>3.5</formula>
      <formula>2.495</formula>
    </cfRule>
  </conditionalFormatting>
  <conditionalFormatting sqref="N115">
    <cfRule type="cellIs" dxfId="29213" priority="16386" operator="between">
      <formula>3.5</formula>
      <formula>2.494</formula>
    </cfRule>
  </conditionalFormatting>
  <conditionalFormatting sqref="N115">
    <cfRule type="cellIs" dxfId="29212" priority="16385" operator="between">
      <formula>2.5</formula>
      <formula>0</formula>
    </cfRule>
  </conditionalFormatting>
  <conditionalFormatting sqref="N115">
    <cfRule type="cellIs" dxfId="29211" priority="16381" operator="between">
      <formula>4.501</formula>
      <formula>6</formula>
    </cfRule>
    <cfRule type="cellIs" dxfId="29210" priority="16382" operator="between">
      <formula>3.001</formula>
      <formula>4.5</formula>
    </cfRule>
    <cfRule type="cellIs" dxfId="29209" priority="16383" operator="between">
      <formula>2.001</formula>
      <formula>3</formula>
    </cfRule>
    <cfRule type="cellIs" dxfId="29208" priority="16384" operator="between">
      <formula>0</formula>
      <formula>2</formula>
    </cfRule>
  </conditionalFormatting>
  <conditionalFormatting sqref="N123">
    <cfRule type="cellIs" dxfId="29207" priority="16380" operator="between">
      <formula>6</formula>
      <formula>4.5</formula>
    </cfRule>
  </conditionalFormatting>
  <conditionalFormatting sqref="N123">
    <cfRule type="cellIs" dxfId="29206" priority="16379" operator="between">
      <formula>6</formula>
      <formula>4.495</formula>
    </cfRule>
  </conditionalFormatting>
  <conditionalFormatting sqref="N123">
    <cfRule type="cellIs" dxfId="29205" priority="16378" operator="between">
      <formula>4.5</formula>
      <formula>3.495</formula>
    </cfRule>
  </conditionalFormatting>
  <conditionalFormatting sqref="N123">
    <cfRule type="cellIs" dxfId="29204" priority="16376" operator="between">
      <formula>3.5</formula>
      <formula>2.495</formula>
    </cfRule>
    <cfRule type="cellIs" dxfId="29203" priority="16377" operator="between">
      <formula>3.5</formula>
      <formula>2.495</formula>
    </cfRule>
  </conditionalFormatting>
  <conditionalFormatting sqref="N123">
    <cfRule type="cellIs" dxfId="29202" priority="16375" operator="between">
      <formula>3.5</formula>
      <formula>2.495</formula>
    </cfRule>
  </conditionalFormatting>
  <conditionalFormatting sqref="N123">
    <cfRule type="cellIs" dxfId="29201" priority="16374" operator="between">
      <formula>3.5</formula>
      <formula>2.494</formula>
    </cfRule>
  </conditionalFormatting>
  <conditionalFormatting sqref="N123">
    <cfRule type="cellIs" dxfId="29200" priority="16373" operator="between">
      <formula>2.5</formula>
      <formula>0</formula>
    </cfRule>
  </conditionalFormatting>
  <conditionalFormatting sqref="N123">
    <cfRule type="cellIs" dxfId="29199" priority="16369" operator="between">
      <formula>4.501</formula>
      <formula>6</formula>
    </cfRule>
    <cfRule type="cellIs" dxfId="29198" priority="16370" operator="between">
      <formula>3.001</formula>
      <formula>4.5</formula>
    </cfRule>
    <cfRule type="cellIs" dxfId="29197" priority="16371" operator="between">
      <formula>2.001</formula>
      <formula>3</formula>
    </cfRule>
    <cfRule type="cellIs" dxfId="29196" priority="16372" operator="between">
      <formula>0</formula>
      <formula>2</formula>
    </cfRule>
  </conditionalFormatting>
  <conditionalFormatting sqref="N122">
    <cfRule type="cellIs" dxfId="29195" priority="16368" operator="between">
      <formula>6</formula>
      <formula>4.5</formula>
    </cfRule>
  </conditionalFormatting>
  <conditionalFormatting sqref="N122">
    <cfRule type="cellIs" dxfId="29194" priority="16367" operator="between">
      <formula>6</formula>
      <formula>4.495</formula>
    </cfRule>
  </conditionalFormatting>
  <conditionalFormatting sqref="N122">
    <cfRule type="cellIs" dxfId="29193" priority="16366" operator="between">
      <formula>4.5</formula>
      <formula>3.495</formula>
    </cfRule>
  </conditionalFormatting>
  <conditionalFormatting sqref="N122">
    <cfRule type="cellIs" dxfId="29192" priority="16364" operator="between">
      <formula>3.5</formula>
      <formula>2.495</formula>
    </cfRule>
    <cfRule type="cellIs" dxfId="29191" priority="16365" operator="between">
      <formula>3.5</formula>
      <formula>2.495</formula>
    </cfRule>
  </conditionalFormatting>
  <conditionalFormatting sqref="N122">
    <cfRule type="cellIs" dxfId="29190" priority="16363" operator="between">
      <formula>3.5</formula>
      <formula>2.495</formula>
    </cfRule>
  </conditionalFormatting>
  <conditionalFormatting sqref="N122">
    <cfRule type="cellIs" dxfId="29189" priority="16362" operator="between">
      <formula>3.5</formula>
      <formula>2.494</formula>
    </cfRule>
  </conditionalFormatting>
  <conditionalFormatting sqref="N122">
    <cfRule type="cellIs" dxfId="29188" priority="16361" operator="between">
      <formula>2.5</formula>
      <formula>0</formula>
    </cfRule>
  </conditionalFormatting>
  <conditionalFormatting sqref="N122">
    <cfRule type="cellIs" dxfId="29187" priority="16357" operator="between">
      <formula>4.501</formula>
      <formula>6</formula>
    </cfRule>
    <cfRule type="cellIs" dxfId="29186" priority="16358" operator="between">
      <formula>3.001</formula>
      <formula>4.5</formula>
    </cfRule>
    <cfRule type="cellIs" dxfId="29185" priority="16359" operator="between">
      <formula>2.001</formula>
      <formula>3</formula>
    </cfRule>
    <cfRule type="cellIs" dxfId="29184" priority="16360" operator="between">
      <formula>0</formula>
      <formula>2</formula>
    </cfRule>
  </conditionalFormatting>
  <conditionalFormatting sqref="N121">
    <cfRule type="cellIs" dxfId="29183" priority="16356" operator="between">
      <formula>6</formula>
      <formula>4.5</formula>
    </cfRule>
  </conditionalFormatting>
  <conditionalFormatting sqref="N121">
    <cfRule type="cellIs" dxfId="29182" priority="16355" operator="between">
      <formula>6</formula>
      <formula>4.495</formula>
    </cfRule>
  </conditionalFormatting>
  <conditionalFormatting sqref="N121">
    <cfRule type="cellIs" dxfId="29181" priority="16354" operator="between">
      <formula>4.5</formula>
      <formula>3.495</formula>
    </cfRule>
  </conditionalFormatting>
  <conditionalFormatting sqref="N121">
    <cfRule type="cellIs" dxfId="29180" priority="16352" operator="between">
      <formula>3.5</formula>
      <formula>2.495</formula>
    </cfRule>
    <cfRule type="cellIs" dxfId="29179" priority="16353" operator="between">
      <formula>3.5</formula>
      <formula>2.495</formula>
    </cfRule>
  </conditionalFormatting>
  <conditionalFormatting sqref="N121">
    <cfRule type="cellIs" dxfId="29178" priority="16351" operator="between">
      <formula>3.5</formula>
      <formula>2.495</formula>
    </cfRule>
  </conditionalFormatting>
  <conditionalFormatting sqref="N121">
    <cfRule type="cellIs" dxfId="29177" priority="16350" operator="between">
      <formula>3.5</formula>
      <formula>2.494</formula>
    </cfRule>
  </conditionalFormatting>
  <conditionalFormatting sqref="N121">
    <cfRule type="cellIs" dxfId="29176" priority="16349" operator="between">
      <formula>2.5</formula>
      <formula>0</formula>
    </cfRule>
  </conditionalFormatting>
  <conditionalFormatting sqref="N121">
    <cfRule type="cellIs" dxfId="29175" priority="16345" operator="between">
      <formula>4.501</formula>
      <formula>6</formula>
    </cfRule>
    <cfRule type="cellIs" dxfId="29174" priority="16346" operator="between">
      <formula>3.001</formula>
      <formula>4.5</formula>
    </cfRule>
    <cfRule type="cellIs" dxfId="29173" priority="16347" operator="between">
      <formula>2.001</formula>
      <formula>3</formula>
    </cfRule>
    <cfRule type="cellIs" dxfId="29172" priority="16348" operator="between">
      <formula>0</formula>
      <formula>2</formula>
    </cfRule>
  </conditionalFormatting>
  <conditionalFormatting sqref="N119">
    <cfRule type="cellIs" dxfId="29171" priority="16344" operator="between">
      <formula>6</formula>
      <formula>4.5</formula>
    </cfRule>
  </conditionalFormatting>
  <conditionalFormatting sqref="N119">
    <cfRule type="cellIs" dxfId="29170" priority="16343" operator="between">
      <formula>6</formula>
      <formula>4.495</formula>
    </cfRule>
  </conditionalFormatting>
  <conditionalFormatting sqref="N119">
    <cfRule type="cellIs" dxfId="29169" priority="16342" operator="between">
      <formula>4.5</formula>
      <formula>3.495</formula>
    </cfRule>
  </conditionalFormatting>
  <conditionalFormatting sqref="N119">
    <cfRule type="cellIs" dxfId="29168" priority="16340" operator="between">
      <formula>3.5</formula>
      <formula>2.495</formula>
    </cfRule>
    <cfRule type="cellIs" dxfId="29167" priority="16341" operator="between">
      <formula>3.5</formula>
      <formula>2.495</formula>
    </cfRule>
  </conditionalFormatting>
  <conditionalFormatting sqref="N119">
    <cfRule type="cellIs" dxfId="29166" priority="16339" operator="between">
      <formula>3.5</formula>
      <formula>2.495</formula>
    </cfRule>
  </conditionalFormatting>
  <conditionalFormatting sqref="N119">
    <cfRule type="cellIs" dxfId="29165" priority="16338" operator="between">
      <formula>3.5</formula>
      <formula>2.494</formula>
    </cfRule>
  </conditionalFormatting>
  <conditionalFormatting sqref="N119">
    <cfRule type="cellIs" dxfId="29164" priority="16337" operator="between">
      <formula>2.5</formula>
      <formula>0</formula>
    </cfRule>
  </conditionalFormatting>
  <conditionalFormatting sqref="N119">
    <cfRule type="cellIs" dxfId="29163" priority="16333" operator="between">
      <formula>4.501</formula>
      <formula>6</formula>
    </cfRule>
    <cfRule type="cellIs" dxfId="29162" priority="16334" operator="between">
      <formula>3.001</formula>
      <formula>4.5</formula>
    </cfRule>
    <cfRule type="cellIs" dxfId="29161" priority="16335" operator="between">
      <formula>2.001</formula>
      <formula>3</formula>
    </cfRule>
    <cfRule type="cellIs" dxfId="29160" priority="16336" operator="between">
      <formula>0</formula>
      <formula>2</formula>
    </cfRule>
  </conditionalFormatting>
  <conditionalFormatting sqref="N120">
    <cfRule type="cellIs" dxfId="29159" priority="16332" operator="between">
      <formula>6</formula>
      <formula>4.5</formula>
    </cfRule>
  </conditionalFormatting>
  <conditionalFormatting sqref="N120">
    <cfRule type="cellIs" dxfId="29158" priority="16331" operator="between">
      <formula>6</formula>
      <formula>4.495</formula>
    </cfRule>
  </conditionalFormatting>
  <conditionalFormatting sqref="N120">
    <cfRule type="cellIs" dxfId="29157" priority="16330" operator="between">
      <formula>4.5</formula>
      <formula>3.495</formula>
    </cfRule>
  </conditionalFormatting>
  <conditionalFormatting sqref="N120">
    <cfRule type="cellIs" dxfId="29156" priority="16328" operator="between">
      <formula>3.5</formula>
      <formula>2.495</formula>
    </cfRule>
    <cfRule type="cellIs" dxfId="29155" priority="16329" operator="between">
      <formula>3.5</formula>
      <formula>2.495</formula>
    </cfRule>
  </conditionalFormatting>
  <conditionalFormatting sqref="N120">
    <cfRule type="cellIs" dxfId="29154" priority="16327" operator="between">
      <formula>3.5</formula>
      <formula>2.495</formula>
    </cfRule>
  </conditionalFormatting>
  <conditionalFormatting sqref="N120">
    <cfRule type="cellIs" dxfId="29153" priority="16326" operator="between">
      <formula>3.5</formula>
      <formula>2.494</formula>
    </cfRule>
  </conditionalFormatting>
  <conditionalFormatting sqref="N120">
    <cfRule type="cellIs" dxfId="29152" priority="16325" operator="between">
      <formula>2.5</formula>
      <formula>0</formula>
    </cfRule>
  </conditionalFormatting>
  <conditionalFormatting sqref="N120">
    <cfRule type="cellIs" dxfId="29151" priority="16321" operator="between">
      <formula>4.501</formula>
      <formula>6</formula>
    </cfRule>
    <cfRule type="cellIs" dxfId="29150" priority="16322" operator="between">
      <formula>3.001</formula>
      <formula>4.5</formula>
    </cfRule>
    <cfRule type="cellIs" dxfId="29149" priority="16323" operator="between">
      <formula>2.001</formula>
      <formula>3</formula>
    </cfRule>
    <cfRule type="cellIs" dxfId="29148" priority="16324" operator="between">
      <formula>0</formula>
      <formula>2</formula>
    </cfRule>
  </conditionalFormatting>
  <conditionalFormatting sqref="N130">
    <cfRule type="cellIs" dxfId="29147" priority="16320" operator="between">
      <formula>6</formula>
      <formula>4.5</formula>
    </cfRule>
  </conditionalFormatting>
  <conditionalFormatting sqref="N130">
    <cfRule type="cellIs" dxfId="29146" priority="16319" operator="between">
      <formula>6</formula>
      <formula>4.495</formula>
    </cfRule>
  </conditionalFormatting>
  <conditionalFormatting sqref="N130">
    <cfRule type="cellIs" dxfId="29145" priority="16318" operator="between">
      <formula>4.5</formula>
      <formula>3.495</formula>
    </cfRule>
  </conditionalFormatting>
  <conditionalFormatting sqref="N130">
    <cfRule type="cellIs" dxfId="29144" priority="16316" operator="between">
      <formula>3.5</formula>
      <formula>2.495</formula>
    </cfRule>
    <cfRule type="cellIs" dxfId="29143" priority="16317" operator="between">
      <formula>3.5</formula>
      <formula>2.495</formula>
    </cfRule>
  </conditionalFormatting>
  <conditionalFormatting sqref="N130">
    <cfRule type="cellIs" dxfId="29142" priority="16315" operator="between">
      <formula>3.5</formula>
      <formula>2.495</formula>
    </cfRule>
  </conditionalFormatting>
  <conditionalFormatting sqref="N130">
    <cfRule type="cellIs" dxfId="29141" priority="16314" operator="between">
      <formula>3.5</formula>
      <formula>2.494</formula>
    </cfRule>
  </conditionalFormatting>
  <conditionalFormatting sqref="N130">
    <cfRule type="cellIs" dxfId="29140" priority="16313" operator="between">
      <formula>2.5</formula>
      <formula>0</formula>
    </cfRule>
  </conditionalFormatting>
  <conditionalFormatting sqref="N130">
    <cfRule type="cellIs" dxfId="29139" priority="16309" operator="between">
      <formula>4.501</formula>
      <formula>6</formula>
    </cfRule>
    <cfRule type="cellIs" dxfId="29138" priority="16310" operator="between">
      <formula>3.001</formula>
      <formula>4.5</formula>
    </cfRule>
    <cfRule type="cellIs" dxfId="29137" priority="16311" operator="between">
      <formula>2.001</formula>
      <formula>3</formula>
    </cfRule>
    <cfRule type="cellIs" dxfId="29136" priority="16312" operator="between">
      <formula>0</formula>
      <formula>2</formula>
    </cfRule>
  </conditionalFormatting>
  <conditionalFormatting sqref="N129">
    <cfRule type="cellIs" dxfId="29135" priority="16308" operator="between">
      <formula>6</formula>
      <formula>4.5</formula>
    </cfRule>
  </conditionalFormatting>
  <conditionalFormatting sqref="N129">
    <cfRule type="cellIs" dxfId="29134" priority="16307" operator="between">
      <formula>6</formula>
      <formula>4.495</formula>
    </cfRule>
  </conditionalFormatting>
  <conditionalFormatting sqref="N129">
    <cfRule type="cellIs" dxfId="29133" priority="16306" operator="between">
      <formula>4.5</formula>
      <formula>3.495</formula>
    </cfRule>
  </conditionalFormatting>
  <conditionalFormatting sqref="N129">
    <cfRule type="cellIs" dxfId="29132" priority="16304" operator="between">
      <formula>3.5</formula>
      <formula>2.495</formula>
    </cfRule>
    <cfRule type="cellIs" dxfId="29131" priority="16305" operator="between">
      <formula>3.5</formula>
      <formula>2.495</formula>
    </cfRule>
  </conditionalFormatting>
  <conditionalFormatting sqref="N129">
    <cfRule type="cellIs" dxfId="29130" priority="16303" operator="between">
      <formula>3.5</formula>
      <formula>2.495</formula>
    </cfRule>
  </conditionalFormatting>
  <conditionalFormatting sqref="N129">
    <cfRule type="cellIs" dxfId="29129" priority="16302" operator="between">
      <formula>3.5</formula>
      <formula>2.494</formula>
    </cfRule>
  </conditionalFormatting>
  <conditionalFormatting sqref="N129">
    <cfRule type="cellIs" dxfId="29128" priority="16301" operator="between">
      <formula>2.5</formula>
      <formula>0</formula>
    </cfRule>
  </conditionalFormatting>
  <conditionalFormatting sqref="N129">
    <cfRule type="cellIs" dxfId="29127" priority="16297" operator="between">
      <formula>4.501</formula>
      <formula>6</formula>
    </cfRule>
    <cfRule type="cellIs" dxfId="29126" priority="16298" operator="between">
      <formula>3.001</formula>
      <formula>4.5</formula>
    </cfRule>
    <cfRule type="cellIs" dxfId="29125" priority="16299" operator="between">
      <formula>2.001</formula>
      <formula>3</formula>
    </cfRule>
    <cfRule type="cellIs" dxfId="29124" priority="16300" operator="between">
      <formula>0</formula>
      <formula>2</formula>
    </cfRule>
  </conditionalFormatting>
  <conditionalFormatting sqref="N128">
    <cfRule type="cellIs" dxfId="29123" priority="16296" operator="between">
      <formula>6</formula>
      <formula>4.5</formula>
    </cfRule>
  </conditionalFormatting>
  <conditionalFormatting sqref="N128">
    <cfRule type="cellIs" dxfId="29122" priority="16295" operator="between">
      <formula>6</formula>
      <formula>4.495</formula>
    </cfRule>
  </conditionalFormatting>
  <conditionalFormatting sqref="N128">
    <cfRule type="cellIs" dxfId="29121" priority="16294" operator="between">
      <formula>4.5</formula>
      <formula>3.495</formula>
    </cfRule>
  </conditionalFormatting>
  <conditionalFormatting sqref="N128">
    <cfRule type="cellIs" dxfId="29120" priority="16292" operator="between">
      <formula>3.5</formula>
      <formula>2.495</formula>
    </cfRule>
    <cfRule type="cellIs" dxfId="29119" priority="16293" operator="between">
      <formula>3.5</formula>
      <formula>2.495</formula>
    </cfRule>
  </conditionalFormatting>
  <conditionalFormatting sqref="N128">
    <cfRule type="cellIs" dxfId="29118" priority="16291" operator="between">
      <formula>3.5</formula>
      <formula>2.495</formula>
    </cfRule>
  </conditionalFormatting>
  <conditionalFormatting sqref="N128">
    <cfRule type="cellIs" dxfId="29117" priority="16290" operator="between">
      <formula>3.5</formula>
      <formula>2.494</formula>
    </cfRule>
  </conditionalFormatting>
  <conditionalFormatting sqref="N128">
    <cfRule type="cellIs" dxfId="29116" priority="16289" operator="between">
      <formula>2.5</formula>
      <formula>0</formula>
    </cfRule>
  </conditionalFormatting>
  <conditionalFormatting sqref="N128">
    <cfRule type="cellIs" dxfId="29115" priority="16285" operator="between">
      <formula>4.501</formula>
      <formula>6</formula>
    </cfRule>
    <cfRule type="cellIs" dxfId="29114" priority="16286" operator="between">
      <formula>3.001</formula>
      <formula>4.5</formula>
    </cfRule>
    <cfRule type="cellIs" dxfId="29113" priority="16287" operator="between">
      <formula>2.001</formula>
      <formula>3</formula>
    </cfRule>
    <cfRule type="cellIs" dxfId="29112" priority="16288" operator="between">
      <formula>0</formula>
      <formula>2</formula>
    </cfRule>
  </conditionalFormatting>
  <conditionalFormatting sqref="N124">
    <cfRule type="cellIs" dxfId="29111" priority="16284" operator="between">
      <formula>6</formula>
      <formula>4.5</formula>
    </cfRule>
  </conditionalFormatting>
  <conditionalFormatting sqref="N124">
    <cfRule type="cellIs" dxfId="29110" priority="16283" operator="between">
      <formula>6</formula>
      <formula>4.495</formula>
    </cfRule>
  </conditionalFormatting>
  <conditionalFormatting sqref="N124">
    <cfRule type="cellIs" dxfId="29109" priority="16282" operator="between">
      <formula>4.5</formula>
      <formula>3.495</formula>
    </cfRule>
  </conditionalFormatting>
  <conditionalFormatting sqref="N124">
    <cfRule type="cellIs" dxfId="29108" priority="16280" operator="between">
      <formula>3.5</formula>
      <formula>2.495</formula>
    </cfRule>
    <cfRule type="cellIs" dxfId="29107" priority="16281" operator="between">
      <formula>3.5</formula>
      <formula>2.495</formula>
    </cfRule>
  </conditionalFormatting>
  <conditionalFormatting sqref="N124">
    <cfRule type="cellIs" dxfId="29106" priority="16279" operator="between">
      <formula>3.5</formula>
      <formula>2.495</formula>
    </cfRule>
  </conditionalFormatting>
  <conditionalFormatting sqref="N124">
    <cfRule type="cellIs" dxfId="29105" priority="16278" operator="between">
      <formula>3.5</formula>
      <formula>2.494</formula>
    </cfRule>
  </conditionalFormatting>
  <conditionalFormatting sqref="N124">
    <cfRule type="cellIs" dxfId="29104" priority="16277" operator="between">
      <formula>2.5</formula>
      <formula>0</formula>
    </cfRule>
  </conditionalFormatting>
  <conditionalFormatting sqref="N124">
    <cfRule type="cellIs" dxfId="29103" priority="16273" operator="between">
      <formula>4.501</formula>
      <formula>6</formula>
    </cfRule>
    <cfRule type="cellIs" dxfId="29102" priority="16274" operator="between">
      <formula>3.001</formula>
      <formula>4.5</formula>
    </cfRule>
    <cfRule type="cellIs" dxfId="29101" priority="16275" operator="between">
      <formula>2.001</formula>
      <formula>3</formula>
    </cfRule>
    <cfRule type="cellIs" dxfId="29100" priority="16276" operator="between">
      <formula>0</formula>
      <formula>2</formula>
    </cfRule>
  </conditionalFormatting>
  <conditionalFormatting sqref="N125">
    <cfRule type="cellIs" dxfId="29099" priority="16272" operator="between">
      <formula>6</formula>
      <formula>4.5</formula>
    </cfRule>
  </conditionalFormatting>
  <conditionalFormatting sqref="N125">
    <cfRule type="cellIs" dxfId="29098" priority="16271" operator="between">
      <formula>6</formula>
      <formula>4.495</formula>
    </cfRule>
  </conditionalFormatting>
  <conditionalFormatting sqref="N125">
    <cfRule type="cellIs" dxfId="29097" priority="16270" operator="between">
      <formula>4.5</formula>
      <formula>3.495</formula>
    </cfRule>
  </conditionalFormatting>
  <conditionalFormatting sqref="N125">
    <cfRule type="cellIs" dxfId="29096" priority="16268" operator="between">
      <formula>3.5</formula>
      <formula>2.495</formula>
    </cfRule>
    <cfRule type="cellIs" dxfId="29095" priority="16269" operator="between">
      <formula>3.5</formula>
      <formula>2.495</formula>
    </cfRule>
  </conditionalFormatting>
  <conditionalFormatting sqref="N125">
    <cfRule type="cellIs" dxfId="29094" priority="16267" operator="between">
      <formula>3.5</formula>
      <formula>2.495</formula>
    </cfRule>
  </conditionalFormatting>
  <conditionalFormatting sqref="N125">
    <cfRule type="cellIs" dxfId="29093" priority="16266" operator="between">
      <formula>3.5</formula>
      <formula>2.494</formula>
    </cfRule>
  </conditionalFormatting>
  <conditionalFormatting sqref="N125">
    <cfRule type="cellIs" dxfId="29092" priority="16265" operator="between">
      <formula>2.5</formula>
      <formula>0</formula>
    </cfRule>
  </conditionalFormatting>
  <conditionalFormatting sqref="N125">
    <cfRule type="cellIs" dxfId="29091" priority="16261" operator="between">
      <formula>4.501</formula>
      <formula>6</formula>
    </cfRule>
    <cfRule type="cellIs" dxfId="29090" priority="16262" operator="between">
      <formula>3.001</formula>
      <formula>4.5</formula>
    </cfRule>
    <cfRule type="cellIs" dxfId="29089" priority="16263" operator="between">
      <formula>2.001</formula>
      <formula>3</formula>
    </cfRule>
    <cfRule type="cellIs" dxfId="29088" priority="16264" operator="between">
      <formula>0</formula>
      <formula>2</formula>
    </cfRule>
  </conditionalFormatting>
  <conditionalFormatting sqref="N127">
    <cfRule type="cellIs" dxfId="29087" priority="16260" operator="between">
      <formula>6</formula>
      <formula>4.5</formula>
    </cfRule>
  </conditionalFormatting>
  <conditionalFormatting sqref="N127">
    <cfRule type="cellIs" dxfId="29086" priority="16259" operator="between">
      <formula>6</formula>
      <formula>4.495</formula>
    </cfRule>
  </conditionalFormatting>
  <conditionalFormatting sqref="N127">
    <cfRule type="cellIs" dxfId="29085" priority="16258" operator="between">
      <formula>4.5</formula>
      <formula>3.495</formula>
    </cfRule>
  </conditionalFormatting>
  <conditionalFormatting sqref="N127">
    <cfRule type="cellIs" dxfId="29084" priority="16256" operator="between">
      <formula>3.5</formula>
      <formula>2.495</formula>
    </cfRule>
    <cfRule type="cellIs" dxfId="29083" priority="16257" operator="between">
      <formula>3.5</formula>
      <formula>2.495</formula>
    </cfRule>
  </conditionalFormatting>
  <conditionalFormatting sqref="N127">
    <cfRule type="cellIs" dxfId="29082" priority="16255" operator="between">
      <formula>3.5</formula>
      <formula>2.495</formula>
    </cfRule>
  </conditionalFormatting>
  <conditionalFormatting sqref="N127">
    <cfRule type="cellIs" dxfId="29081" priority="16254" operator="between">
      <formula>3.5</formula>
      <formula>2.494</formula>
    </cfRule>
  </conditionalFormatting>
  <conditionalFormatting sqref="N127">
    <cfRule type="cellIs" dxfId="29080" priority="16253" operator="between">
      <formula>2.5</formula>
      <formula>0</formula>
    </cfRule>
  </conditionalFormatting>
  <conditionalFormatting sqref="N127">
    <cfRule type="cellIs" dxfId="29079" priority="16249" operator="between">
      <formula>4.501</formula>
      <formula>6</formula>
    </cfRule>
    <cfRule type="cellIs" dxfId="29078" priority="16250" operator="between">
      <formula>3.001</formula>
      <formula>4.5</formula>
    </cfRule>
    <cfRule type="cellIs" dxfId="29077" priority="16251" operator="between">
      <formula>2.001</formula>
      <formula>3</formula>
    </cfRule>
    <cfRule type="cellIs" dxfId="29076" priority="16252" operator="between">
      <formula>0</formula>
      <formula>2</formula>
    </cfRule>
  </conditionalFormatting>
  <conditionalFormatting sqref="N126">
    <cfRule type="cellIs" dxfId="29075" priority="16248" operator="between">
      <formula>6</formula>
      <formula>4.5</formula>
    </cfRule>
  </conditionalFormatting>
  <conditionalFormatting sqref="N126">
    <cfRule type="cellIs" dxfId="29074" priority="16247" operator="between">
      <formula>6</formula>
      <formula>4.495</formula>
    </cfRule>
  </conditionalFormatting>
  <conditionalFormatting sqref="N126">
    <cfRule type="cellIs" dxfId="29073" priority="16246" operator="between">
      <formula>4.5</formula>
      <formula>3.495</formula>
    </cfRule>
  </conditionalFormatting>
  <conditionalFormatting sqref="N126">
    <cfRule type="cellIs" dxfId="29072" priority="16244" operator="between">
      <formula>3.5</formula>
      <formula>2.495</formula>
    </cfRule>
    <cfRule type="cellIs" dxfId="29071" priority="16245" operator="between">
      <formula>3.5</formula>
      <formula>2.495</formula>
    </cfRule>
  </conditionalFormatting>
  <conditionalFormatting sqref="N126">
    <cfRule type="cellIs" dxfId="29070" priority="16243" operator="between">
      <formula>3.5</formula>
      <formula>2.495</formula>
    </cfRule>
  </conditionalFormatting>
  <conditionalFormatting sqref="N126">
    <cfRule type="cellIs" dxfId="29069" priority="16242" operator="between">
      <formula>3.5</formula>
      <formula>2.494</formula>
    </cfRule>
  </conditionalFormatting>
  <conditionalFormatting sqref="N126">
    <cfRule type="cellIs" dxfId="29068" priority="16241" operator="between">
      <formula>2.5</formula>
      <formula>0</formula>
    </cfRule>
  </conditionalFormatting>
  <conditionalFormatting sqref="N126">
    <cfRule type="cellIs" dxfId="29067" priority="16237" operator="between">
      <formula>4.501</formula>
      <formula>6</formula>
    </cfRule>
    <cfRule type="cellIs" dxfId="29066" priority="16238" operator="between">
      <formula>3.001</formula>
      <formula>4.5</formula>
    </cfRule>
    <cfRule type="cellIs" dxfId="29065" priority="16239" operator="between">
      <formula>2.001</formula>
      <formula>3</formula>
    </cfRule>
    <cfRule type="cellIs" dxfId="29064" priority="16240" operator="between">
      <formula>0</formula>
      <formula>2</formula>
    </cfRule>
  </conditionalFormatting>
  <conditionalFormatting sqref="N136">
    <cfRule type="cellIs" dxfId="29063" priority="16236" operator="between">
      <formula>6</formula>
      <formula>4.5</formula>
    </cfRule>
  </conditionalFormatting>
  <conditionalFormatting sqref="N136">
    <cfRule type="cellIs" dxfId="29062" priority="16235" operator="between">
      <formula>6</formula>
      <formula>4.495</formula>
    </cfRule>
  </conditionalFormatting>
  <conditionalFormatting sqref="N136">
    <cfRule type="cellIs" dxfId="29061" priority="16234" operator="between">
      <formula>4.5</formula>
      <formula>3.495</formula>
    </cfRule>
  </conditionalFormatting>
  <conditionalFormatting sqref="N136">
    <cfRule type="cellIs" dxfId="29060" priority="16232" operator="between">
      <formula>3.5</formula>
      <formula>2.495</formula>
    </cfRule>
    <cfRule type="cellIs" dxfId="29059" priority="16233" operator="between">
      <formula>3.5</formula>
      <formula>2.495</formula>
    </cfRule>
  </conditionalFormatting>
  <conditionalFormatting sqref="N136">
    <cfRule type="cellIs" dxfId="29058" priority="16231" operator="between">
      <formula>3.5</formula>
      <formula>2.495</formula>
    </cfRule>
  </conditionalFormatting>
  <conditionalFormatting sqref="N136">
    <cfRule type="cellIs" dxfId="29057" priority="16230" operator="between">
      <formula>3.5</formula>
      <formula>2.494</formula>
    </cfRule>
  </conditionalFormatting>
  <conditionalFormatting sqref="N136">
    <cfRule type="cellIs" dxfId="29056" priority="16229" operator="between">
      <formula>2.5</formula>
      <formula>0</formula>
    </cfRule>
  </conditionalFormatting>
  <conditionalFormatting sqref="N136">
    <cfRule type="cellIs" dxfId="29055" priority="16225" operator="between">
      <formula>4.501</formula>
      <formula>6</formula>
    </cfRule>
    <cfRule type="cellIs" dxfId="29054" priority="16226" operator="between">
      <formula>3.001</formula>
      <formula>4.5</formula>
    </cfRule>
    <cfRule type="cellIs" dxfId="29053" priority="16227" operator="between">
      <formula>2.001</formula>
      <formula>3</formula>
    </cfRule>
    <cfRule type="cellIs" dxfId="29052" priority="16228" operator="between">
      <formula>0</formula>
      <formula>2</formula>
    </cfRule>
  </conditionalFormatting>
  <conditionalFormatting sqref="N135">
    <cfRule type="cellIs" dxfId="29051" priority="16224" operator="between">
      <formula>6</formula>
      <formula>4.5</formula>
    </cfRule>
  </conditionalFormatting>
  <conditionalFormatting sqref="N135">
    <cfRule type="cellIs" dxfId="29050" priority="16223" operator="between">
      <formula>6</formula>
      <formula>4.495</formula>
    </cfRule>
  </conditionalFormatting>
  <conditionalFormatting sqref="N135">
    <cfRule type="cellIs" dxfId="29049" priority="16222" operator="between">
      <formula>4.5</formula>
      <formula>3.495</formula>
    </cfRule>
  </conditionalFormatting>
  <conditionalFormatting sqref="N135">
    <cfRule type="cellIs" dxfId="29048" priority="16220" operator="between">
      <formula>3.5</formula>
      <formula>2.495</formula>
    </cfRule>
    <cfRule type="cellIs" dxfId="29047" priority="16221" operator="between">
      <formula>3.5</formula>
      <formula>2.495</formula>
    </cfRule>
  </conditionalFormatting>
  <conditionalFormatting sqref="N135">
    <cfRule type="cellIs" dxfId="29046" priority="16219" operator="between">
      <formula>3.5</formula>
      <formula>2.495</formula>
    </cfRule>
  </conditionalFormatting>
  <conditionalFormatting sqref="N135">
    <cfRule type="cellIs" dxfId="29045" priority="16218" operator="between">
      <formula>3.5</formula>
      <formula>2.494</formula>
    </cfRule>
  </conditionalFormatting>
  <conditionalFormatting sqref="N135">
    <cfRule type="cellIs" dxfId="29044" priority="16217" operator="between">
      <formula>2.5</formula>
      <formula>0</formula>
    </cfRule>
  </conditionalFormatting>
  <conditionalFormatting sqref="N135">
    <cfRule type="cellIs" dxfId="29043" priority="16213" operator="between">
      <formula>4.501</formula>
      <formula>6</formula>
    </cfRule>
    <cfRule type="cellIs" dxfId="29042" priority="16214" operator="between">
      <formula>3.001</formula>
      <formula>4.5</formula>
    </cfRule>
    <cfRule type="cellIs" dxfId="29041" priority="16215" operator="between">
      <formula>2.001</formula>
      <formula>3</formula>
    </cfRule>
    <cfRule type="cellIs" dxfId="29040" priority="16216" operator="between">
      <formula>0</formula>
      <formula>2</formula>
    </cfRule>
  </conditionalFormatting>
  <conditionalFormatting sqref="N134">
    <cfRule type="cellIs" dxfId="29039" priority="16212" operator="between">
      <formula>6</formula>
      <formula>4.5</formula>
    </cfRule>
  </conditionalFormatting>
  <conditionalFormatting sqref="N134">
    <cfRule type="cellIs" dxfId="29038" priority="16211" operator="between">
      <formula>6</formula>
      <formula>4.495</formula>
    </cfRule>
  </conditionalFormatting>
  <conditionalFormatting sqref="N134">
    <cfRule type="cellIs" dxfId="29037" priority="16210" operator="between">
      <formula>4.5</formula>
      <formula>3.495</formula>
    </cfRule>
  </conditionalFormatting>
  <conditionalFormatting sqref="N134">
    <cfRule type="cellIs" dxfId="29036" priority="16208" operator="between">
      <formula>3.5</formula>
      <formula>2.495</formula>
    </cfRule>
    <cfRule type="cellIs" dxfId="29035" priority="16209" operator="between">
      <formula>3.5</formula>
      <formula>2.495</formula>
    </cfRule>
  </conditionalFormatting>
  <conditionalFormatting sqref="N134">
    <cfRule type="cellIs" dxfId="29034" priority="16207" operator="between">
      <formula>3.5</formula>
      <formula>2.495</formula>
    </cfRule>
  </conditionalFormatting>
  <conditionalFormatting sqref="N134">
    <cfRule type="cellIs" dxfId="29033" priority="16206" operator="between">
      <formula>3.5</formula>
      <formula>2.494</formula>
    </cfRule>
  </conditionalFormatting>
  <conditionalFormatting sqref="N134">
    <cfRule type="cellIs" dxfId="29032" priority="16205" operator="between">
      <formula>2.5</formula>
      <formula>0</formula>
    </cfRule>
  </conditionalFormatting>
  <conditionalFormatting sqref="N134">
    <cfRule type="cellIs" dxfId="29031" priority="16201" operator="between">
      <formula>4.501</formula>
      <formula>6</formula>
    </cfRule>
    <cfRule type="cellIs" dxfId="29030" priority="16202" operator="between">
      <formula>3.001</formula>
      <formula>4.5</formula>
    </cfRule>
    <cfRule type="cellIs" dxfId="29029" priority="16203" operator="between">
      <formula>2.001</formula>
      <formula>3</formula>
    </cfRule>
    <cfRule type="cellIs" dxfId="29028" priority="16204" operator="between">
      <formula>0</formula>
      <formula>2</formula>
    </cfRule>
  </conditionalFormatting>
  <conditionalFormatting sqref="N131">
    <cfRule type="cellIs" dxfId="29027" priority="16200" operator="between">
      <formula>6</formula>
      <formula>4.5</formula>
    </cfRule>
  </conditionalFormatting>
  <conditionalFormatting sqref="N131">
    <cfRule type="cellIs" dxfId="29026" priority="16199" operator="between">
      <formula>6</formula>
      <formula>4.495</formula>
    </cfRule>
  </conditionalFormatting>
  <conditionalFormatting sqref="N131">
    <cfRule type="cellIs" dxfId="29025" priority="16198" operator="between">
      <formula>4.5</formula>
      <formula>3.495</formula>
    </cfRule>
  </conditionalFormatting>
  <conditionalFormatting sqref="N131">
    <cfRule type="cellIs" dxfId="29024" priority="16196" operator="between">
      <formula>3.5</formula>
      <formula>2.495</formula>
    </cfRule>
    <cfRule type="cellIs" dxfId="29023" priority="16197" operator="between">
      <formula>3.5</formula>
      <formula>2.495</formula>
    </cfRule>
  </conditionalFormatting>
  <conditionalFormatting sqref="N131">
    <cfRule type="cellIs" dxfId="29022" priority="16195" operator="between">
      <formula>3.5</formula>
      <formula>2.495</formula>
    </cfRule>
  </conditionalFormatting>
  <conditionalFormatting sqref="N131">
    <cfRule type="cellIs" dxfId="29021" priority="16194" operator="between">
      <formula>3.5</formula>
      <formula>2.494</formula>
    </cfRule>
  </conditionalFormatting>
  <conditionalFormatting sqref="N131">
    <cfRule type="cellIs" dxfId="29020" priority="16193" operator="between">
      <formula>2.5</formula>
      <formula>0</formula>
    </cfRule>
  </conditionalFormatting>
  <conditionalFormatting sqref="N131">
    <cfRule type="cellIs" dxfId="29019" priority="16189" operator="between">
      <formula>4.501</formula>
      <formula>6</formula>
    </cfRule>
    <cfRule type="cellIs" dxfId="29018" priority="16190" operator="between">
      <formula>3.001</formula>
      <formula>4.5</formula>
    </cfRule>
    <cfRule type="cellIs" dxfId="29017" priority="16191" operator="between">
      <formula>2.001</formula>
      <formula>3</formula>
    </cfRule>
    <cfRule type="cellIs" dxfId="29016" priority="16192" operator="between">
      <formula>0</formula>
      <formula>2</formula>
    </cfRule>
  </conditionalFormatting>
  <conditionalFormatting sqref="N132">
    <cfRule type="cellIs" dxfId="29015" priority="16164" operator="between">
      <formula>6</formula>
      <formula>4.5</formula>
    </cfRule>
  </conditionalFormatting>
  <conditionalFormatting sqref="N132">
    <cfRule type="cellIs" dxfId="29014" priority="16163" operator="between">
      <formula>6</formula>
      <formula>4.495</formula>
    </cfRule>
  </conditionalFormatting>
  <conditionalFormatting sqref="N132">
    <cfRule type="cellIs" dxfId="29013" priority="16162" operator="between">
      <formula>4.5</formula>
      <formula>3.495</formula>
    </cfRule>
  </conditionalFormatting>
  <conditionalFormatting sqref="N132">
    <cfRule type="cellIs" dxfId="29012" priority="16160" operator="between">
      <formula>3.5</formula>
      <formula>2.495</formula>
    </cfRule>
    <cfRule type="cellIs" dxfId="29011" priority="16161" operator="between">
      <formula>3.5</formula>
      <formula>2.495</formula>
    </cfRule>
  </conditionalFormatting>
  <conditionalFormatting sqref="N132">
    <cfRule type="cellIs" dxfId="29010" priority="16159" operator="between">
      <formula>3.5</formula>
      <formula>2.495</formula>
    </cfRule>
  </conditionalFormatting>
  <conditionalFormatting sqref="N132">
    <cfRule type="cellIs" dxfId="29009" priority="16158" operator="between">
      <formula>3.5</formula>
      <formula>2.494</formula>
    </cfRule>
  </conditionalFormatting>
  <conditionalFormatting sqref="N132">
    <cfRule type="cellIs" dxfId="29008" priority="16157" operator="between">
      <formula>2.5</formula>
      <formula>0</formula>
    </cfRule>
  </conditionalFormatting>
  <conditionalFormatting sqref="N132">
    <cfRule type="cellIs" dxfId="29007" priority="16153" operator="between">
      <formula>4.501</formula>
      <formula>6</formula>
    </cfRule>
    <cfRule type="cellIs" dxfId="29006" priority="16154" operator="between">
      <formula>3.001</formula>
      <formula>4.5</formula>
    </cfRule>
    <cfRule type="cellIs" dxfId="29005" priority="16155" operator="between">
      <formula>2.001</formula>
      <formula>3</formula>
    </cfRule>
    <cfRule type="cellIs" dxfId="29004" priority="16156" operator="between">
      <formula>0</formula>
      <formula>2</formula>
    </cfRule>
  </conditionalFormatting>
  <conditionalFormatting sqref="N133">
    <cfRule type="cellIs" dxfId="29003" priority="16152" operator="between">
      <formula>6</formula>
      <formula>4.5</formula>
    </cfRule>
  </conditionalFormatting>
  <conditionalFormatting sqref="N133">
    <cfRule type="cellIs" dxfId="29002" priority="16151" operator="between">
      <formula>6</formula>
      <formula>4.495</formula>
    </cfRule>
  </conditionalFormatting>
  <conditionalFormatting sqref="N133">
    <cfRule type="cellIs" dxfId="29001" priority="16150" operator="between">
      <formula>4.5</formula>
      <formula>3.495</formula>
    </cfRule>
  </conditionalFormatting>
  <conditionalFormatting sqref="N133">
    <cfRule type="cellIs" dxfId="29000" priority="16148" operator="between">
      <formula>3.5</formula>
      <formula>2.495</formula>
    </cfRule>
    <cfRule type="cellIs" dxfId="28999" priority="16149" operator="between">
      <formula>3.5</formula>
      <formula>2.495</formula>
    </cfRule>
  </conditionalFormatting>
  <conditionalFormatting sqref="N133">
    <cfRule type="cellIs" dxfId="28998" priority="16147" operator="between">
      <formula>3.5</formula>
      <formula>2.495</formula>
    </cfRule>
  </conditionalFormatting>
  <conditionalFormatting sqref="N133">
    <cfRule type="cellIs" dxfId="28997" priority="16146" operator="between">
      <formula>3.5</formula>
      <formula>2.494</formula>
    </cfRule>
  </conditionalFormatting>
  <conditionalFormatting sqref="N133">
    <cfRule type="cellIs" dxfId="28996" priority="16145" operator="between">
      <formula>2.5</formula>
      <formula>0</formula>
    </cfRule>
  </conditionalFormatting>
  <conditionalFormatting sqref="N133">
    <cfRule type="cellIs" dxfId="28995" priority="16141" operator="between">
      <formula>4.501</formula>
      <formula>6</formula>
    </cfRule>
    <cfRule type="cellIs" dxfId="28994" priority="16142" operator="between">
      <formula>3.001</formula>
      <formula>4.5</formula>
    </cfRule>
    <cfRule type="cellIs" dxfId="28993" priority="16143" operator="between">
      <formula>2.001</formula>
      <formula>3</formula>
    </cfRule>
    <cfRule type="cellIs" dxfId="28992" priority="16144" operator="between">
      <formula>0</formula>
      <formula>2</formula>
    </cfRule>
  </conditionalFormatting>
  <conditionalFormatting sqref="N142">
    <cfRule type="cellIs" dxfId="28991" priority="16140" operator="between">
      <formula>6</formula>
      <formula>4.5</formula>
    </cfRule>
  </conditionalFormatting>
  <conditionalFormatting sqref="N142">
    <cfRule type="cellIs" dxfId="28990" priority="16139" operator="between">
      <formula>6</formula>
      <formula>4.495</formula>
    </cfRule>
  </conditionalFormatting>
  <conditionalFormatting sqref="N142">
    <cfRule type="cellIs" dxfId="28989" priority="16138" operator="between">
      <formula>4.5</formula>
      <formula>3.495</formula>
    </cfRule>
  </conditionalFormatting>
  <conditionalFormatting sqref="N142">
    <cfRule type="cellIs" dxfId="28988" priority="16136" operator="between">
      <formula>3.5</formula>
      <formula>2.495</formula>
    </cfRule>
    <cfRule type="cellIs" dxfId="28987" priority="16137" operator="between">
      <formula>3.5</formula>
      <formula>2.495</formula>
    </cfRule>
  </conditionalFormatting>
  <conditionalFormatting sqref="N142">
    <cfRule type="cellIs" dxfId="28986" priority="16135" operator="between">
      <formula>3.5</formula>
      <formula>2.495</formula>
    </cfRule>
  </conditionalFormatting>
  <conditionalFormatting sqref="N142">
    <cfRule type="cellIs" dxfId="28985" priority="16134" operator="between">
      <formula>3.5</formula>
      <formula>2.494</formula>
    </cfRule>
  </conditionalFormatting>
  <conditionalFormatting sqref="N142">
    <cfRule type="cellIs" dxfId="28984" priority="16133" operator="between">
      <formula>2.5</formula>
      <formula>0</formula>
    </cfRule>
  </conditionalFormatting>
  <conditionalFormatting sqref="N142">
    <cfRule type="cellIs" dxfId="28983" priority="16129" operator="between">
      <formula>4.501</formula>
      <formula>6</formula>
    </cfRule>
    <cfRule type="cellIs" dxfId="28982" priority="16130" operator="between">
      <formula>3.001</formula>
      <formula>4.5</formula>
    </cfRule>
    <cfRule type="cellIs" dxfId="28981" priority="16131" operator="between">
      <formula>2.001</formula>
      <formula>3</formula>
    </cfRule>
    <cfRule type="cellIs" dxfId="28980" priority="16132" operator="between">
      <formula>0</formula>
      <formula>2</formula>
    </cfRule>
  </conditionalFormatting>
  <conditionalFormatting sqref="N141">
    <cfRule type="cellIs" dxfId="28979" priority="16128" operator="between">
      <formula>6</formula>
      <formula>4.5</formula>
    </cfRule>
  </conditionalFormatting>
  <conditionalFormatting sqref="N141">
    <cfRule type="cellIs" dxfId="28978" priority="16127" operator="between">
      <formula>6</formula>
      <formula>4.495</formula>
    </cfRule>
  </conditionalFormatting>
  <conditionalFormatting sqref="N141">
    <cfRule type="cellIs" dxfId="28977" priority="16126" operator="between">
      <formula>4.5</formula>
      <formula>3.495</formula>
    </cfRule>
  </conditionalFormatting>
  <conditionalFormatting sqref="N141">
    <cfRule type="cellIs" dxfId="28976" priority="16124" operator="between">
      <formula>3.5</formula>
      <formula>2.495</formula>
    </cfRule>
    <cfRule type="cellIs" dxfId="28975" priority="16125" operator="between">
      <formula>3.5</formula>
      <formula>2.495</formula>
    </cfRule>
  </conditionalFormatting>
  <conditionalFormatting sqref="N141">
    <cfRule type="cellIs" dxfId="28974" priority="16123" operator="between">
      <formula>3.5</formula>
      <formula>2.495</formula>
    </cfRule>
  </conditionalFormatting>
  <conditionalFormatting sqref="N141">
    <cfRule type="cellIs" dxfId="28973" priority="16122" operator="between">
      <formula>3.5</formula>
      <formula>2.494</formula>
    </cfRule>
  </conditionalFormatting>
  <conditionalFormatting sqref="N141">
    <cfRule type="cellIs" dxfId="28972" priority="16121" operator="between">
      <formula>2.5</formula>
      <formula>0</formula>
    </cfRule>
  </conditionalFormatting>
  <conditionalFormatting sqref="N141">
    <cfRule type="cellIs" dxfId="28971" priority="16117" operator="between">
      <formula>4.501</formula>
      <formula>6</formula>
    </cfRule>
    <cfRule type="cellIs" dxfId="28970" priority="16118" operator="between">
      <formula>3.001</formula>
      <formula>4.5</formula>
    </cfRule>
    <cfRule type="cellIs" dxfId="28969" priority="16119" operator="between">
      <formula>2.001</formula>
      <formula>3</formula>
    </cfRule>
    <cfRule type="cellIs" dxfId="28968" priority="16120" operator="between">
      <formula>0</formula>
      <formula>2</formula>
    </cfRule>
  </conditionalFormatting>
  <conditionalFormatting sqref="N140">
    <cfRule type="cellIs" dxfId="28967" priority="16116" operator="between">
      <formula>6</formula>
      <formula>4.5</formula>
    </cfRule>
  </conditionalFormatting>
  <conditionalFormatting sqref="N140">
    <cfRule type="cellIs" dxfId="28966" priority="16115" operator="between">
      <formula>6</formula>
      <formula>4.495</formula>
    </cfRule>
  </conditionalFormatting>
  <conditionalFormatting sqref="N140">
    <cfRule type="cellIs" dxfId="28965" priority="16114" operator="between">
      <formula>4.5</formula>
      <formula>3.495</formula>
    </cfRule>
  </conditionalFormatting>
  <conditionalFormatting sqref="N140">
    <cfRule type="cellIs" dxfId="28964" priority="16112" operator="between">
      <formula>3.5</formula>
      <formula>2.495</formula>
    </cfRule>
    <cfRule type="cellIs" dxfId="28963" priority="16113" operator="between">
      <formula>3.5</formula>
      <formula>2.495</formula>
    </cfRule>
  </conditionalFormatting>
  <conditionalFormatting sqref="N140">
    <cfRule type="cellIs" dxfId="28962" priority="16111" operator="between">
      <formula>3.5</formula>
      <formula>2.495</formula>
    </cfRule>
  </conditionalFormatting>
  <conditionalFormatting sqref="N140">
    <cfRule type="cellIs" dxfId="28961" priority="16110" operator="between">
      <formula>3.5</formula>
      <formula>2.494</formula>
    </cfRule>
  </conditionalFormatting>
  <conditionalFormatting sqref="N140">
    <cfRule type="cellIs" dxfId="28960" priority="16109" operator="between">
      <formula>2.5</formula>
      <formula>0</formula>
    </cfRule>
  </conditionalFormatting>
  <conditionalFormatting sqref="N140">
    <cfRule type="cellIs" dxfId="28959" priority="16105" operator="between">
      <formula>4.501</formula>
      <formula>6</formula>
    </cfRule>
    <cfRule type="cellIs" dxfId="28958" priority="16106" operator="between">
      <formula>3.001</formula>
      <formula>4.5</formula>
    </cfRule>
    <cfRule type="cellIs" dxfId="28957" priority="16107" operator="between">
      <formula>2.001</formula>
      <formula>3</formula>
    </cfRule>
    <cfRule type="cellIs" dxfId="28956" priority="16108" operator="between">
      <formula>0</formula>
      <formula>2</formula>
    </cfRule>
  </conditionalFormatting>
  <conditionalFormatting sqref="N137">
    <cfRule type="cellIs" dxfId="28955" priority="16104" operator="between">
      <formula>6</formula>
      <formula>4.5</formula>
    </cfRule>
  </conditionalFormatting>
  <conditionalFormatting sqref="N137">
    <cfRule type="cellIs" dxfId="28954" priority="16103" operator="between">
      <formula>6</formula>
      <formula>4.495</formula>
    </cfRule>
  </conditionalFormatting>
  <conditionalFormatting sqref="N137">
    <cfRule type="cellIs" dxfId="28953" priority="16102" operator="between">
      <formula>4.5</formula>
      <formula>3.495</formula>
    </cfRule>
  </conditionalFormatting>
  <conditionalFormatting sqref="N137">
    <cfRule type="cellIs" dxfId="28952" priority="16100" operator="between">
      <formula>3.5</formula>
      <formula>2.495</formula>
    </cfRule>
    <cfRule type="cellIs" dxfId="28951" priority="16101" operator="between">
      <formula>3.5</formula>
      <formula>2.495</formula>
    </cfRule>
  </conditionalFormatting>
  <conditionalFormatting sqref="N137">
    <cfRule type="cellIs" dxfId="28950" priority="16099" operator="between">
      <formula>3.5</formula>
      <formula>2.495</formula>
    </cfRule>
  </conditionalFormatting>
  <conditionalFormatting sqref="N137">
    <cfRule type="cellIs" dxfId="28949" priority="16098" operator="between">
      <formula>3.5</formula>
      <formula>2.494</formula>
    </cfRule>
  </conditionalFormatting>
  <conditionalFormatting sqref="N137">
    <cfRule type="cellIs" dxfId="28948" priority="16097" operator="between">
      <formula>2.5</formula>
      <formula>0</formula>
    </cfRule>
  </conditionalFormatting>
  <conditionalFormatting sqref="N137">
    <cfRule type="cellIs" dxfId="28947" priority="16093" operator="between">
      <formula>4.501</formula>
      <formula>6</formula>
    </cfRule>
    <cfRule type="cellIs" dxfId="28946" priority="16094" operator="between">
      <formula>3.001</formula>
      <formula>4.5</formula>
    </cfRule>
    <cfRule type="cellIs" dxfId="28945" priority="16095" operator="between">
      <formula>2.001</formula>
      <formula>3</formula>
    </cfRule>
    <cfRule type="cellIs" dxfId="28944" priority="16096" operator="between">
      <formula>0</formula>
      <formula>2</formula>
    </cfRule>
  </conditionalFormatting>
  <conditionalFormatting sqref="N138">
    <cfRule type="cellIs" dxfId="28943" priority="16092" operator="between">
      <formula>6</formula>
      <formula>4.5</formula>
    </cfRule>
  </conditionalFormatting>
  <conditionalFormatting sqref="N138">
    <cfRule type="cellIs" dxfId="28942" priority="16091" operator="between">
      <formula>6</formula>
      <formula>4.495</formula>
    </cfRule>
  </conditionalFormatting>
  <conditionalFormatting sqref="N138">
    <cfRule type="cellIs" dxfId="28941" priority="16090" operator="between">
      <formula>4.5</formula>
      <formula>3.495</formula>
    </cfRule>
  </conditionalFormatting>
  <conditionalFormatting sqref="N138">
    <cfRule type="cellIs" dxfId="28940" priority="16088" operator="between">
      <formula>3.5</formula>
      <formula>2.495</formula>
    </cfRule>
    <cfRule type="cellIs" dxfId="28939" priority="16089" operator="between">
      <formula>3.5</formula>
      <formula>2.495</formula>
    </cfRule>
  </conditionalFormatting>
  <conditionalFormatting sqref="N138">
    <cfRule type="cellIs" dxfId="28938" priority="16087" operator="between">
      <formula>3.5</formula>
      <formula>2.495</formula>
    </cfRule>
  </conditionalFormatting>
  <conditionalFormatting sqref="N138">
    <cfRule type="cellIs" dxfId="28937" priority="16086" operator="between">
      <formula>3.5</formula>
      <formula>2.494</formula>
    </cfRule>
  </conditionalFormatting>
  <conditionalFormatting sqref="N138">
    <cfRule type="cellIs" dxfId="28936" priority="16085" operator="between">
      <formula>2.5</formula>
      <formula>0</formula>
    </cfRule>
  </conditionalFormatting>
  <conditionalFormatting sqref="N138">
    <cfRule type="cellIs" dxfId="28935" priority="16081" operator="between">
      <formula>4.501</formula>
      <formula>6</formula>
    </cfRule>
    <cfRule type="cellIs" dxfId="28934" priority="16082" operator="between">
      <formula>3.001</formula>
      <formula>4.5</formula>
    </cfRule>
    <cfRule type="cellIs" dxfId="28933" priority="16083" operator="between">
      <formula>2.001</formula>
      <formula>3</formula>
    </cfRule>
    <cfRule type="cellIs" dxfId="28932" priority="16084" operator="between">
      <formula>0</formula>
      <formula>2</formula>
    </cfRule>
  </conditionalFormatting>
  <conditionalFormatting sqref="N139">
    <cfRule type="cellIs" dxfId="28931" priority="16080" operator="between">
      <formula>6</formula>
      <formula>4.5</formula>
    </cfRule>
  </conditionalFormatting>
  <conditionalFormatting sqref="N139">
    <cfRule type="cellIs" dxfId="28930" priority="16079" operator="between">
      <formula>6</formula>
      <formula>4.495</formula>
    </cfRule>
  </conditionalFormatting>
  <conditionalFormatting sqref="N139">
    <cfRule type="cellIs" dxfId="28929" priority="16078" operator="between">
      <formula>4.5</formula>
      <formula>3.495</formula>
    </cfRule>
  </conditionalFormatting>
  <conditionalFormatting sqref="N139">
    <cfRule type="cellIs" dxfId="28928" priority="16076" operator="between">
      <formula>3.5</formula>
      <formula>2.495</formula>
    </cfRule>
    <cfRule type="cellIs" dxfId="28927" priority="16077" operator="between">
      <formula>3.5</formula>
      <formula>2.495</formula>
    </cfRule>
  </conditionalFormatting>
  <conditionalFormatting sqref="N139">
    <cfRule type="cellIs" dxfId="28926" priority="16075" operator="between">
      <formula>3.5</formula>
      <formula>2.495</formula>
    </cfRule>
  </conditionalFormatting>
  <conditionalFormatting sqref="N139">
    <cfRule type="cellIs" dxfId="28925" priority="16074" operator="between">
      <formula>3.5</formula>
      <formula>2.494</formula>
    </cfRule>
  </conditionalFormatting>
  <conditionalFormatting sqref="N139">
    <cfRule type="cellIs" dxfId="28924" priority="16073" operator="between">
      <formula>2.5</formula>
      <formula>0</formula>
    </cfRule>
  </conditionalFormatting>
  <conditionalFormatting sqref="N139">
    <cfRule type="cellIs" dxfId="28923" priority="16069" operator="between">
      <formula>4.501</formula>
      <formula>6</formula>
    </cfRule>
    <cfRule type="cellIs" dxfId="28922" priority="16070" operator="between">
      <formula>3.001</formula>
      <formula>4.5</formula>
    </cfRule>
    <cfRule type="cellIs" dxfId="28921" priority="16071" operator="between">
      <formula>2.001</formula>
      <formula>3</formula>
    </cfRule>
    <cfRule type="cellIs" dxfId="28920" priority="16072" operator="between">
      <formula>0</formula>
      <formula>2</formula>
    </cfRule>
  </conditionalFormatting>
  <conditionalFormatting sqref="N147">
    <cfRule type="cellIs" dxfId="28919" priority="16068" operator="between">
      <formula>6</formula>
      <formula>4.5</formula>
    </cfRule>
  </conditionalFormatting>
  <conditionalFormatting sqref="N147">
    <cfRule type="cellIs" dxfId="28918" priority="16067" operator="between">
      <formula>6</formula>
      <formula>4.495</formula>
    </cfRule>
  </conditionalFormatting>
  <conditionalFormatting sqref="N147">
    <cfRule type="cellIs" dxfId="28917" priority="16066" operator="between">
      <formula>4.5</formula>
      <formula>3.495</formula>
    </cfRule>
  </conditionalFormatting>
  <conditionalFormatting sqref="N147">
    <cfRule type="cellIs" dxfId="28916" priority="16064" operator="between">
      <formula>3.5</formula>
      <formula>2.495</formula>
    </cfRule>
    <cfRule type="cellIs" dxfId="28915" priority="16065" operator="between">
      <formula>3.5</formula>
      <formula>2.495</formula>
    </cfRule>
  </conditionalFormatting>
  <conditionalFormatting sqref="N147">
    <cfRule type="cellIs" dxfId="28914" priority="16063" operator="between">
      <formula>3.5</formula>
      <formula>2.495</formula>
    </cfRule>
  </conditionalFormatting>
  <conditionalFormatting sqref="N147">
    <cfRule type="cellIs" dxfId="28913" priority="16062" operator="between">
      <formula>3.5</formula>
      <formula>2.494</formula>
    </cfRule>
  </conditionalFormatting>
  <conditionalFormatting sqref="N147">
    <cfRule type="cellIs" dxfId="28912" priority="16061" operator="between">
      <formula>2.5</formula>
      <formula>0</formula>
    </cfRule>
  </conditionalFormatting>
  <conditionalFormatting sqref="N147">
    <cfRule type="cellIs" dxfId="28911" priority="16057" operator="between">
      <formula>4.501</formula>
      <formula>6</formula>
    </cfRule>
    <cfRule type="cellIs" dxfId="28910" priority="16058" operator="between">
      <formula>3.001</formula>
      <formula>4.5</formula>
    </cfRule>
    <cfRule type="cellIs" dxfId="28909" priority="16059" operator="between">
      <formula>2.001</formula>
      <formula>3</formula>
    </cfRule>
    <cfRule type="cellIs" dxfId="28908" priority="16060" operator="between">
      <formula>0</formula>
      <formula>2</formula>
    </cfRule>
  </conditionalFormatting>
  <conditionalFormatting sqref="N146">
    <cfRule type="cellIs" dxfId="28907" priority="16044" operator="between">
      <formula>6</formula>
      <formula>4.5</formula>
    </cfRule>
  </conditionalFormatting>
  <conditionalFormatting sqref="N146">
    <cfRule type="cellIs" dxfId="28906" priority="16043" operator="between">
      <formula>6</formula>
      <formula>4.495</formula>
    </cfRule>
  </conditionalFormatting>
  <conditionalFormatting sqref="N146">
    <cfRule type="cellIs" dxfId="28905" priority="16042" operator="between">
      <formula>4.5</formula>
      <formula>3.495</formula>
    </cfRule>
  </conditionalFormatting>
  <conditionalFormatting sqref="N146">
    <cfRule type="cellIs" dxfId="28904" priority="16040" operator="between">
      <formula>3.5</formula>
      <formula>2.495</formula>
    </cfRule>
    <cfRule type="cellIs" dxfId="28903" priority="16041" operator="between">
      <formula>3.5</formula>
      <formula>2.495</formula>
    </cfRule>
  </conditionalFormatting>
  <conditionalFormatting sqref="N146">
    <cfRule type="cellIs" dxfId="28902" priority="16039" operator="between">
      <formula>3.5</formula>
      <formula>2.495</formula>
    </cfRule>
  </conditionalFormatting>
  <conditionalFormatting sqref="N146">
    <cfRule type="cellIs" dxfId="28901" priority="16038" operator="between">
      <formula>3.5</formula>
      <formula>2.494</formula>
    </cfRule>
  </conditionalFormatting>
  <conditionalFormatting sqref="N146">
    <cfRule type="cellIs" dxfId="28900" priority="16037" operator="between">
      <formula>2.5</formula>
      <formula>0</formula>
    </cfRule>
  </conditionalFormatting>
  <conditionalFormatting sqref="N146">
    <cfRule type="cellIs" dxfId="28899" priority="16033" operator="between">
      <formula>4.501</formula>
      <formula>6</formula>
    </cfRule>
    <cfRule type="cellIs" dxfId="28898" priority="16034" operator="between">
      <formula>3.001</formula>
      <formula>4.5</formula>
    </cfRule>
    <cfRule type="cellIs" dxfId="28897" priority="16035" operator="between">
      <formula>2.001</formula>
      <formula>3</formula>
    </cfRule>
    <cfRule type="cellIs" dxfId="28896" priority="16036" operator="between">
      <formula>0</formula>
      <formula>2</formula>
    </cfRule>
  </conditionalFormatting>
  <conditionalFormatting sqref="N143">
    <cfRule type="cellIs" dxfId="28895" priority="16032" operator="between">
      <formula>6</formula>
      <formula>4.5</formula>
    </cfRule>
  </conditionalFormatting>
  <conditionalFormatting sqref="N143">
    <cfRule type="cellIs" dxfId="28894" priority="16031" operator="between">
      <formula>6</formula>
      <formula>4.495</formula>
    </cfRule>
  </conditionalFormatting>
  <conditionalFormatting sqref="N143">
    <cfRule type="cellIs" dxfId="28893" priority="16030" operator="between">
      <formula>4.5</formula>
      <formula>3.495</formula>
    </cfRule>
  </conditionalFormatting>
  <conditionalFormatting sqref="N143">
    <cfRule type="cellIs" dxfId="28892" priority="16028" operator="between">
      <formula>3.5</formula>
      <formula>2.495</formula>
    </cfRule>
    <cfRule type="cellIs" dxfId="28891" priority="16029" operator="between">
      <formula>3.5</formula>
      <formula>2.495</formula>
    </cfRule>
  </conditionalFormatting>
  <conditionalFormatting sqref="N143">
    <cfRule type="cellIs" dxfId="28890" priority="16027" operator="between">
      <formula>3.5</formula>
      <formula>2.495</formula>
    </cfRule>
  </conditionalFormatting>
  <conditionalFormatting sqref="N143">
    <cfRule type="cellIs" dxfId="28889" priority="16026" operator="between">
      <formula>3.5</formula>
      <formula>2.494</formula>
    </cfRule>
  </conditionalFormatting>
  <conditionalFormatting sqref="N143">
    <cfRule type="cellIs" dxfId="28888" priority="16025" operator="between">
      <formula>2.5</formula>
      <formula>0</formula>
    </cfRule>
  </conditionalFormatting>
  <conditionalFormatting sqref="N143">
    <cfRule type="cellIs" dxfId="28887" priority="16021" operator="between">
      <formula>4.501</formula>
      <formula>6</formula>
    </cfRule>
    <cfRule type="cellIs" dxfId="28886" priority="16022" operator="between">
      <formula>3.001</formula>
      <formula>4.5</formula>
    </cfRule>
    <cfRule type="cellIs" dxfId="28885" priority="16023" operator="between">
      <formula>2.001</formula>
      <formula>3</formula>
    </cfRule>
    <cfRule type="cellIs" dxfId="28884" priority="16024" operator="between">
      <formula>0</formula>
      <formula>2</formula>
    </cfRule>
  </conditionalFormatting>
  <conditionalFormatting sqref="N144">
    <cfRule type="cellIs" dxfId="28883" priority="16020" operator="between">
      <formula>6</formula>
      <formula>4.5</formula>
    </cfRule>
  </conditionalFormatting>
  <conditionalFormatting sqref="N144">
    <cfRule type="cellIs" dxfId="28882" priority="16019" operator="between">
      <formula>6</formula>
      <formula>4.495</formula>
    </cfRule>
  </conditionalFormatting>
  <conditionalFormatting sqref="N144">
    <cfRule type="cellIs" dxfId="28881" priority="16018" operator="between">
      <formula>4.5</formula>
      <formula>3.495</formula>
    </cfRule>
  </conditionalFormatting>
  <conditionalFormatting sqref="N144">
    <cfRule type="cellIs" dxfId="28880" priority="16016" operator="between">
      <formula>3.5</formula>
      <formula>2.495</formula>
    </cfRule>
    <cfRule type="cellIs" dxfId="28879" priority="16017" operator="between">
      <formula>3.5</formula>
      <formula>2.495</formula>
    </cfRule>
  </conditionalFormatting>
  <conditionalFormatting sqref="N144">
    <cfRule type="cellIs" dxfId="28878" priority="16015" operator="between">
      <formula>3.5</formula>
      <formula>2.495</formula>
    </cfRule>
  </conditionalFormatting>
  <conditionalFormatting sqref="N144">
    <cfRule type="cellIs" dxfId="28877" priority="16014" operator="between">
      <formula>3.5</formula>
      <formula>2.494</formula>
    </cfRule>
  </conditionalFormatting>
  <conditionalFormatting sqref="N144">
    <cfRule type="cellIs" dxfId="28876" priority="16013" operator="between">
      <formula>2.5</formula>
      <formula>0</formula>
    </cfRule>
  </conditionalFormatting>
  <conditionalFormatting sqref="N144">
    <cfRule type="cellIs" dxfId="28875" priority="16009" operator="between">
      <formula>4.501</formula>
      <formula>6</formula>
    </cfRule>
    <cfRule type="cellIs" dxfId="28874" priority="16010" operator="between">
      <formula>3.001</formula>
      <formula>4.5</formula>
    </cfRule>
    <cfRule type="cellIs" dxfId="28873" priority="16011" operator="between">
      <formula>2.001</formula>
      <formula>3</formula>
    </cfRule>
    <cfRule type="cellIs" dxfId="28872" priority="16012" operator="between">
      <formula>0</formula>
      <formula>2</formula>
    </cfRule>
  </conditionalFormatting>
  <conditionalFormatting sqref="N145">
    <cfRule type="cellIs" dxfId="28871" priority="16008" operator="between">
      <formula>6</formula>
      <formula>4.5</formula>
    </cfRule>
  </conditionalFormatting>
  <conditionalFormatting sqref="N145">
    <cfRule type="cellIs" dxfId="28870" priority="16007" operator="between">
      <formula>6</formula>
      <formula>4.495</formula>
    </cfRule>
  </conditionalFormatting>
  <conditionalFormatting sqref="N145">
    <cfRule type="cellIs" dxfId="28869" priority="16006" operator="between">
      <formula>4.5</formula>
      <formula>3.495</formula>
    </cfRule>
  </conditionalFormatting>
  <conditionalFormatting sqref="N145">
    <cfRule type="cellIs" dxfId="28868" priority="16004" operator="between">
      <formula>3.5</formula>
      <formula>2.495</formula>
    </cfRule>
    <cfRule type="cellIs" dxfId="28867" priority="16005" operator="between">
      <formula>3.5</formula>
      <formula>2.495</formula>
    </cfRule>
  </conditionalFormatting>
  <conditionalFormatting sqref="N145">
    <cfRule type="cellIs" dxfId="28866" priority="16003" operator="between">
      <formula>3.5</formula>
      <formula>2.495</formula>
    </cfRule>
  </conditionalFormatting>
  <conditionalFormatting sqref="N145">
    <cfRule type="cellIs" dxfId="28865" priority="16002" operator="between">
      <formula>3.5</formula>
      <formula>2.494</formula>
    </cfRule>
  </conditionalFormatting>
  <conditionalFormatting sqref="N145">
    <cfRule type="cellIs" dxfId="28864" priority="16001" operator="between">
      <formula>2.5</formula>
      <formula>0</formula>
    </cfRule>
  </conditionalFormatting>
  <conditionalFormatting sqref="N145">
    <cfRule type="cellIs" dxfId="28863" priority="15997" operator="between">
      <formula>4.501</formula>
      <formula>6</formula>
    </cfRule>
    <cfRule type="cellIs" dxfId="28862" priority="15998" operator="between">
      <formula>3.001</formula>
      <formula>4.5</formula>
    </cfRule>
    <cfRule type="cellIs" dxfId="28861" priority="15999" operator="between">
      <formula>2.001</formula>
      <formula>3</formula>
    </cfRule>
    <cfRule type="cellIs" dxfId="28860" priority="16000" operator="between">
      <formula>0</formula>
      <formula>2</formula>
    </cfRule>
  </conditionalFormatting>
  <conditionalFormatting sqref="N153">
    <cfRule type="cellIs" dxfId="28859" priority="15996" operator="between">
      <formula>6</formula>
      <formula>4.5</formula>
    </cfRule>
  </conditionalFormatting>
  <conditionalFormatting sqref="N153">
    <cfRule type="cellIs" dxfId="28858" priority="15995" operator="between">
      <formula>6</formula>
      <formula>4.495</formula>
    </cfRule>
  </conditionalFormatting>
  <conditionalFormatting sqref="N153">
    <cfRule type="cellIs" dxfId="28857" priority="15994" operator="between">
      <formula>4.5</formula>
      <formula>3.495</formula>
    </cfRule>
  </conditionalFormatting>
  <conditionalFormatting sqref="N153">
    <cfRule type="cellIs" dxfId="28856" priority="15992" operator="between">
      <formula>3.5</formula>
      <formula>2.495</formula>
    </cfRule>
    <cfRule type="cellIs" dxfId="28855" priority="15993" operator="between">
      <formula>3.5</formula>
      <formula>2.495</formula>
    </cfRule>
  </conditionalFormatting>
  <conditionalFormatting sqref="N153">
    <cfRule type="cellIs" dxfId="28854" priority="15991" operator="between">
      <formula>3.5</formula>
      <formula>2.495</formula>
    </cfRule>
  </conditionalFormatting>
  <conditionalFormatting sqref="N153">
    <cfRule type="cellIs" dxfId="28853" priority="15990" operator="between">
      <formula>3.5</formula>
      <formula>2.494</formula>
    </cfRule>
  </conditionalFormatting>
  <conditionalFormatting sqref="N153">
    <cfRule type="cellIs" dxfId="28852" priority="15989" operator="between">
      <formula>2.5</formula>
      <formula>0</formula>
    </cfRule>
  </conditionalFormatting>
  <conditionalFormatting sqref="N153">
    <cfRule type="cellIs" dxfId="28851" priority="15985" operator="between">
      <formula>4.501</formula>
      <formula>6</formula>
    </cfRule>
    <cfRule type="cellIs" dxfId="28850" priority="15986" operator="between">
      <formula>3.001</formula>
      <formula>4.5</formula>
    </cfRule>
    <cfRule type="cellIs" dxfId="28849" priority="15987" operator="between">
      <formula>2.001</formula>
      <formula>3</formula>
    </cfRule>
    <cfRule type="cellIs" dxfId="28848" priority="15988" operator="between">
      <formula>0</formula>
      <formula>2</formula>
    </cfRule>
  </conditionalFormatting>
  <conditionalFormatting sqref="N152">
    <cfRule type="cellIs" dxfId="28847" priority="15984" operator="between">
      <formula>6</formula>
      <formula>4.5</formula>
    </cfRule>
  </conditionalFormatting>
  <conditionalFormatting sqref="N152">
    <cfRule type="cellIs" dxfId="28846" priority="15983" operator="between">
      <formula>6</formula>
      <formula>4.495</formula>
    </cfRule>
  </conditionalFormatting>
  <conditionalFormatting sqref="N152">
    <cfRule type="cellIs" dxfId="28845" priority="15982" operator="between">
      <formula>4.5</formula>
      <formula>3.495</formula>
    </cfRule>
  </conditionalFormatting>
  <conditionalFormatting sqref="N152">
    <cfRule type="cellIs" dxfId="28844" priority="15980" operator="between">
      <formula>3.5</formula>
      <formula>2.495</formula>
    </cfRule>
    <cfRule type="cellIs" dxfId="28843" priority="15981" operator="between">
      <formula>3.5</formula>
      <formula>2.495</formula>
    </cfRule>
  </conditionalFormatting>
  <conditionalFormatting sqref="N152">
    <cfRule type="cellIs" dxfId="28842" priority="15979" operator="between">
      <formula>3.5</formula>
      <formula>2.495</formula>
    </cfRule>
  </conditionalFormatting>
  <conditionalFormatting sqref="N152">
    <cfRule type="cellIs" dxfId="28841" priority="15978" operator="between">
      <formula>3.5</formula>
      <formula>2.494</formula>
    </cfRule>
  </conditionalFormatting>
  <conditionalFormatting sqref="N152">
    <cfRule type="cellIs" dxfId="28840" priority="15977" operator="between">
      <formula>2.5</formula>
      <formula>0</formula>
    </cfRule>
  </conditionalFormatting>
  <conditionalFormatting sqref="N152">
    <cfRule type="cellIs" dxfId="28839" priority="15973" operator="between">
      <formula>4.501</formula>
      <formula>6</formula>
    </cfRule>
    <cfRule type="cellIs" dxfId="28838" priority="15974" operator="between">
      <formula>3.001</formula>
      <formula>4.5</formula>
    </cfRule>
    <cfRule type="cellIs" dxfId="28837" priority="15975" operator="between">
      <formula>2.001</formula>
      <formula>3</formula>
    </cfRule>
    <cfRule type="cellIs" dxfId="28836" priority="15976" operator="between">
      <formula>0</formula>
      <formula>2</formula>
    </cfRule>
  </conditionalFormatting>
  <conditionalFormatting sqref="N148">
    <cfRule type="cellIs" dxfId="28835" priority="15972" operator="between">
      <formula>6</formula>
      <formula>4.5</formula>
    </cfRule>
  </conditionalFormatting>
  <conditionalFormatting sqref="N148">
    <cfRule type="cellIs" dxfId="28834" priority="15971" operator="between">
      <formula>6</formula>
      <formula>4.495</formula>
    </cfRule>
  </conditionalFormatting>
  <conditionalFormatting sqref="N148">
    <cfRule type="cellIs" dxfId="28833" priority="15970" operator="between">
      <formula>4.5</formula>
      <formula>3.495</formula>
    </cfRule>
  </conditionalFormatting>
  <conditionalFormatting sqref="N148">
    <cfRule type="cellIs" dxfId="28832" priority="15968" operator="between">
      <formula>3.5</formula>
      <formula>2.495</formula>
    </cfRule>
    <cfRule type="cellIs" dxfId="28831" priority="15969" operator="between">
      <formula>3.5</formula>
      <formula>2.495</formula>
    </cfRule>
  </conditionalFormatting>
  <conditionalFormatting sqref="N148">
    <cfRule type="cellIs" dxfId="28830" priority="15967" operator="between">
      <formula>3.5</formula>
      <formula>2.495</formula>
    </cfRule>
  </conditionalFormatting>
  <conditionalFormatting sqref="N148">
    <cfRule type="cellIs" dxfId="28829" priority="15966" operator="between">
      <formula>3.5</formula>
      <formula>2.494</formula>
    </cfRule>
  </conditionalFormatting>
  <conditionalFormatting sqref="N148">
    <cfRule type="cellIs" dxfId="28828" priority="15965" operator="between">
      <formula>2.5</formula>
      <formula>0</formula>
    </cfRule>
  </conditionalFormatting>
  <conditionalFormatting sqref="N148">
    <cfRule type="cellIs" dxfId="28827" priority="15961" operator="between">
      <formula>4.501</formula>
      <formula>6</formula>
    </cfRule>
    <cfRule type="cellIs" dxfId="28826" priority="15962" operator="between">
      <formula>3.001</formula>
      <formula>4.5</formula>
    </cfRule>
    <cfRule type="cellIs" dxfId="28825" priority="15963" operator="between">
      <formula>2.001</formula>
      <formula>3</formula>
    </cfRule>
    <cfRule type="cellIs" dxfId="28824" priority="15964" operator="between">
      <formula>0</formula>
      <formula>2</formula>
    </cfRule>
  </conditionalFormatting>
  <conditionalFormatting sqref="N149">
    <cfRule type="cellIs" dxfId="28823" priority="15960" operator="between">
      <formula>6</formula>
      <formula>4.5</formula>
    </cfRule>
  </conditionalFormatting>
  <conditionalFormatting sqref="N149">
    <cfRule type="cellIs" dxfId="28822" priority="15959" operator="between">
      <formula>6</formula>
      <formula>4.495</formula>
    </cfRule>
  </conditionalFormatting>
  <conditionalFormatting sqref="N149">
    <cfRule type="cellIs" dxfId="28821" priority="15958" operator="between">
      <formula>4.5</formula>
      <formula>3.495</formula>
    </cfRule>
  </conditionalFormatting>
  <conditionalFormatting sqref="N149">
    <cfRule type="cellIs" dxfId="28820" priority="15956" operator="between">
      <formula>3.5</formula>
      <formula>2.495</formula>
    </cfRule>
    <cfRule type="cellIs" dxfId="28819" priority="15957" operator="between">
      <formula>3.5</formula>
      <formula>2.495</formula>
    </cfRule>
  </conditionalFormatting>
  <conditionalFormatting sqref="N149">
    <cfRule type="cellIs" dxfId="28818" priority="15955" operator="between">
      <formula>3.5</formula>
      <formula>2.495</formula>
    </cfRule>
  </conditionalFormatting>
  <conditionalFormatting sqref="N149">
    <cfRule type="cellIs" dxfId="28817" priority="15954" operator="between">
      <formula>3.5</formula>
      <formula>2.494</formula>
    </cfRule>
  </conditionalFormatting>
  <conditionalFormatting sqref="N149">
    <cfRule type="cellIs" dxfId="28816" priority="15953" operator="between">
      <formula>2.5</formula>
      <formula>0</formula>
    </cfRule>
  </conditionalFormatting>
  <conditionalFormatting sqref="N149">
    <cfRule type="cellIs" dxfId="28815" priority="15949" operator="between">
      <formula>4.501</formula>
      <formula>6</formula>
    </cfRule>
    <cfRule type="cellIs" dxfId="28814" priority="15950" operator="between">
      <formula>3.001</formula>
      <formula>4.5</formula>
    </cfRule>
    <cfRule type="cellIs" dxfId="28813" priority="15951" operator="between">
      <formula>2.001</formula>
      <formula>3</formula>
    </cfRule>
    <cfRule type="cellIs" dxfId="28812" priority="15952" operator="between">
      <formula>0</formula>
      <formula>2</formula>
    </cfRule>
  </conditionalFormatting>
  <conditionalFormatting sqref="N151">
    <cfRule type="cellIs" dxfId="28811" priority="15948" operator="between">
      <formula>6</formula>
      <formula>4.5</formula>
    </cfRule>
  </conditionalFormatting>
  <conditionalFormatting sqref="N151">
    <cfRule type="cellIs" dxfId="28810" priority="15947" operator="between">
      <formula>6</formula>
      <formula>4.495</formula>
    </cfRule>
  </conditionalFormatting>
  <conditionalFormatting sqref="N151">
    <cfRule type="cellIs" dxfId="28809" priority="15946" operator="between">
      <formula>4.5</formula>
      <formula>3.495</formula>
    </cfRule>
  </conditionalFormatting>
  <conditionalFormatting sqref="N151">
    <cfRule type="cellIs" dxfId="28808" priority="15944" operator="between">
      <formula>3.5</formula>
      <formula>2.495</formula>
    </cfRule>
    <cfRule type="cellIs" dxfId="28807" priority="15945" operator="between">
      <formula>3.5</formula>
      <formula>2.495</formula>
    </cfRule>
  </conditionalFormatting>
  <conditionalFormatting sqref="N151">
    <cfRule type="cellIs" dxfId="28806" priority="15943" operator="between">
      <formula>3.5</formula>
      <formula>2.495</formula>
    </cfRule>
  </conditionalFormatting>
  <conditionalFormatting sqref="N151">
    <cfRule type="cellIs" dxfId="28805" priority="15942" operator="between">
      <formula>3.5</formula>
      <formula>2.494</formula>
    </cfRule>
  </conditionalFormatting>
  <conditionalFormatting sqref="N151">
    <cfRule type="cellIs" dxfId="28804" priority="15941" operator="between">
      <formula>2.5</formula>
      <formula>0</formula>
    </cfRule>
  </conditionalFormatting>
  <conditionalFormatting sqref="N151">
    <cfRule type="cellIs" dxfId="28803" priority="15937" operator="between">
      <formula>4.501</formula>
      <formula>6</formula>
    </cfRule>
    <cfRule type="cellIs" dxfId="28802" priority="15938" operator="between">
      <formula>3.001</formula>
      <formula>4.5</formula>
    </cfRule>
    <cfRule type="cellIs" dxfId="28801" priority="15939" operator="between">
      <formula>2.001</formula>
      <formula>3</formula>
    </cfRule>
    <cfRule type="cellIs" dxfId="28800" priority="15940" operator="between">
      <formula>0</formula>
      <formula>2</formula>
    </cfRule>
  </conditionalFormatting>
  <conditionalFormatting sqref="N150">
    <cfRule type="cellIs" dxfId="28799" priority="15936" operator="between">
      <formula>6</formula>
      <formula>4.5</formula>
    </cfRule>
  </conditionalFormatting>
  <conditionalFormatting sqref="N150">
    <cfRule type="cellIs" dxfId="28798" priority="15935" operator="between">
      <formula>6</formula>
      <formula>4.495</formula>
    </cfRule>
  </conditionalFormatting>
  <conditionalFormatting sqref="N150">
    <cfRule type="cellIs" dxfId="28797" priority="15934" operator="between">
      <formula>4.5</formula>
      <formula>3.495</formula>
    </cfRule>
  </conditionalFormatting>
  <conditionalFormatting sqref="N150">
    <cfRule type="cellIs" dxfId="28796" priority="15932" operator="between">
      <formula>3.5</formula>
      <formula>2.495</formula>
    </cfRule>
    <cfRule type="cellIs" dxfId="28795" priority="15933" operator="between">
      <formula>3.5</formula>
      <formula>2.495</formula>
    </cfRule>
  </conditionalFormatting>
  <conditionalFormatting sqref="N150">
    <cfRule type="cellIs" dxfId="28794" priority="15931" operator="between">
      <formula>3.5</formula>
      <formula>2.495</formula>
    </cfRule>
  </conditionalFormatting>
  <conditionalFormatting sqref="N150">
    <cfRule type="cellIs" dxfId="28793" priority="15930" operator="between">
      <formula>3.5</formula>
      <formula>2.494</formula>
    </cfRule>
  </conditionalFormatting>
  <conditionalFormatting sqref="N150">
    <cfRule type="cellIs" dxfId="28792" priority="15929" operator="between">
      <formula>2.5</formula>
      <formula>0</formula>
    </cfRule>
  </conditionalFormatting>
  <conditionalFormatting sqref="N150">
    <cfRule type="cellIs" dxfId="28791" priority="15925" operator="between">
      <formula>4.501</formula>
      <formula>6</formula>
    </cfRule>
    <cfRule type="cellIs" dxfId="28790" priority="15926" operator="between">
      <formula>3.001</formula>
      <formula>4.5</formula>
    </cfRule>
    <cfRule type="cellIs" dxfId="28789" priority="15927" operator="between">
      <formula>2.001</formula>
      <formula>3</formula>
    </cfRule>
    <cfRule type="cellIs" dxfId="28788" priority="15928" operator="between">
      <formula>0</formula>
      <formula>2</formula>
    </cfRule>
  </conditionalFormatting>
  <conditionalFormatting sqref="N158">
    <cfRule type="cellIs" dxfId="28787" priority="15924" operator="between">
      <formula>6</formula>
      <formula>4.5</formula>
    </cfRule>
  </conditionalFormatting>
  <conditionalFormatting sqref="N158">
    <cfRule type="cellIs" dxfId="28786" priority="15923" operator="between">
      <formula>6</formula>
      <formula>4.495</formula>
    </cfRule>
  </conditionalFormatting>
  <conditionalFormatting sqref="N158">
    <cfRule type="cellIs" dxfId="28785" priority="15922" operator="between">
      <formula>4.5</formula>
      <formula>3.495</formula>
    </cfRule>
  </conditionalFormatting>
  <conditionalFormatting sqref="N158">
    <cfRule type="cellIs" dxfId="28784" priority="15920" operator="between">
      <formula>3.5</formula>
      <formula>2.495</formula>
    </cfRule>
    <cfRule type="cellIs" dxfId="28783" priority="15921" operator="between">
      <formula>3.5</formula>
      <formula>2.495</formula>
    </cfRule>
  </conditionalFormatting>
  <conditionalFormatting sqref="N158">
    <cfRule type="cellIs" dxfId="28782" priority="15919" operator="between">
      <formula>3.5</formula>
      <formula>2.495</formula>
    </cfRule>
  </conditionalFormatting>
  <conditionalFormatting sqref="N158">
    <cfRule type="cellIs" dxfId="28781" priority="15918" operator="between">
      <formula>3.5</formula>
      <formula>2.494</formula>
    </cfRule>
  </conditionalFormatting>
  <conditionalFormatting sqref="N158">
    <cfRule type="cellIs" dxfId="28780" priority="15917" operator="between">
      <formula>2.5</formula>
      <formula>0</formula>
    </cfRule>
  </conditionalFormatting>
  <conditionalFormatting sqref="N158">
    <cfRule type="cellIs" dxfId="28779" priority="15913" operator="between">
      <formula>4.501</formula>
      <formula>6</formula>
    </cfRule>
    <cfRule type="cellIs" dxfId="28778" priority="15914" operator="between">
      <formula>3.001</formula>
      <formula>4.5</formula>
    </cfRule>
    <cfRule type="cellIs" dxfId="28777" priority="15915" operator="between">
      <formula>2.001</formula>
      <formula>3</formula>
    </cfRule>
    <cfRule type="cellIs" dxfId="28776" priority="15916" operator="between">
      <formula>0</formula>
      <formula>2</formula>
    </cfRule>
  </conditionalFormatting>
  <conditionalFormatting sqref="N157">
    <cfRule type="cellIs" dxfId="28775" priority="15912" operator="between">
      <formula>6</formula>
      <formula>4.5</formula>
    </cfRule>
  </conditionalFormatting>
  <conditionalFormatting sqref="N157">
    <cfRule type="cellIs" dxfId="28774" priority="15911" operator="between">
      <formula>6</formula>
      <formula>4.495</formula>
    </cfRule>
  </conditionalFormatting>
  <conditionalFormatting sqref="N157">
    <cfRule type="cellIs" dxfId="28773" priority="15910" operator="between">
      <formula>4.5</formula>
      <formula>3.495</formula>
    </cfRule>
  </conditionalFormatting>
  <conditionalFormatting sqref="N157">
    <cfRule type="cellIs" dxfId="28772" priority="15908" operator="between">
      <formula>3.5</formula>
      <formula>2.495</formula>
    </cfRule>
    <cfRule type="cellIs" dxfId="28771" priority="15909" operator="between">
      <formula>3.5</formula>
      <formula>2.495</formula>
    </cfRule>
  </conditionalFormatting>
  <conditionalFormatting sqref="N157">
    <cfRule type="cellIs" dxfId="28770" priority="15907" operator="between">
      <formula>3.5</formula>
      <formula>2.495</formula>
    </cfRule>
  </conditionalFormatting>
  <conditionalFormatting sqref="N157">
    <cfRule type="cellIs" dxfId="28769" priority="15906" operator="between">
      <formula>3.5</formula>
      <formula>2.494</formula>
    </cfRule>
  </conditionalFormatting>
  <conditionalFormatting sqref="N157">
    <cfRule type="cellIs" dxfId="28768" priority="15905" operator="between">
      <formula>2.5</formula>
      <formula>0</formula>
    </cfRule>
  </conditionalFormatting>
  <conditionalFormatting sqref="N157">
    <cfRule type="cellIs" dxfId="28767" priority="15901" operator="between">
      <formula>4.501</formula>
      <formula>6</formula>
    </cfRule>
    <cfRule type="cellIs" dxfId="28766" priority="15902" operator="between">
      <formula>3.001</formula>
      <formula>4.5</formula>
    </cfRule>
    <cfRule type="cellIs" dxfId="28765" priority="15903" operator="between">
      <formula>2.001</formula>
      <formula>3</formula>
    </cfRule>
    <cfRule type="cellIs" dxfId="28764" priority="15904" operator="between">
      <formula>0</formula>
      <formula>2</formula>
    </cfRule>
  </conditionalFormatting>
  <conditionalFormatting sqref="N154">
    <cfRule type="cellIs" dxfId="28763" priority="15900" operator="between">
      <formula>6</formula>
      <formula>4.5</formula>
    </cfRule>
  </conditionalFormatting>
  <conditionalFormatting sqref="N154">
    <cfRule type="cellIs" dxfId="28762" priority="15899" operator="between">
      <formula>6</formula>
      <formula>4.495</formula>
    </cfRule>
  </conditionalFormatting>
  <conditionalFormatting sqref="N154">
    <cfRule type="cellIs" dxfId="28761" priority="15898" operator="between">
      <formula>4.5</formula>
      <formula>3.495</formula>
    </cfRule>
  </conditionalFormatting>
  <conditionalFormatting sqref="N154">
    <cfRule type="cellIs" dxfId="28760" priority="15896" operator="between">
      <formula>3.5</formula>
      <formula>2.495</formula>
    </cfRule>
    <cfRule type="cellIs" dxfId="28759" priority="15897" operator="between">
      <formula>3.5</formula>
      <formula>2.495</formula>
    </cfRule>
  </conditionalFormatting>
  <conditionalFormatting sqref="N154">
    <cfRule type="cellIs" dxfId="28758" priority="15895" operator="between">
      <formula>3.5</formula>
      <formula>2.495</formula>
    </cfRule>
  </conditionalFormatting>
  <conditionalFormatting sqref="N154">
    <cfRule type="cellIs" dxfId="28757" priority="15894" operator="between">
      <formula>3.5</formula>
      <formula>2.494</formula>
    </cfRule>
  </conditionalFormatting>
  <conditionalFormatting sqref="N154">
    <cfRule type="cellIs" dxfId="28756" priority="15893" operator="between">
      <formula>2.5</formula>
      <formula>0</formula>
    </cfRule>
  </conditionalFormatting>
  <conditionalFormatting sqref="N154">
    <cfRule type="cellIs" dxfId="28755" priority="15889" operator="between">
      <formula>4.501</formula>
      <formula>6</formula>
    </cfRule>
    <cfRule type="cellIs" dxfId="28754" priority="15890" operator="between">
      <formula>3.001</formula>
      <formula>4.5</formula>
    </cfRule>
    <cfRule type="cellIs" dxfId="28753" priority="15891" operator="between">
      <formula>2.001</formula>
      <formula>3</formula>
    </cfRule>
    <cfRule type="cellIs" dxfId="28752" priority="15892" operator="between">
      <formula>0</formula>
      <formula>2</formula>
    </cfRule>
  </conditionalFormatting>
  <conditionalFormatting sqref="N155">
    <cfRule type="cellIs" dxfId="28751" priority="15888" operator="between">
      <formula>6</formula>
      <formula>4.5</formula>
    </cfRule>
  </conditionalFormatting>
  <conditionalFormatting sqref="N155">
    <cfRule type="cellIs" dxfId="28750" priority="15887" operator="between">
      <formula>6</formula>
      <formula>4.495</formula>
    </cfRule>
  </conditionalFormatting>
  <conditionalFormatting sqref="N155">
    <cfRule type="cellIs" dxfId="28749" priority="15886" operator="between">
      <formula>4.5</formula>
      <formula>3.495</formula>
    </cfRule>
  </conditionalFormatting>
  <conditionalFormatting sqref="N155">
    <cfRule type="cellIs" dxfId="28748" priority="15884" operator="between">
      <formula>3.5</formula>
      <formula>2.495</formula>
    </cfRule>
    <cfRule type="cellIs" dxfId="28747" priority="15885" operator="between">
      <formula>3.5</formula>
      <formula>2.495</formula>
    </cfRule>
  </conditionalFormatting>
  <conditionalFormatting sqref="N155">
    <cfRule type="cellIs" dxfId="28746" priority="15883" operator="between">
      <formula>3.5</formula>
      <formula>2.495</formula>
    </cfRule>
  </conditionalFormatting>
  <conditionalFormatting sqref="N155">
    <cfRule type="cellIs" dxfId="28745" priority="15882" operator="between">
      <formula>3.5</formula>
      <formula>2.494</formula>
    </cfRule>
  </conditionalFormatting>
  <conditionalFormatting sqref="N155">
    <cfRule type="cellIs" dxfId="28744" priority="15881" operator="between">
      <formula>2.5</formula>
      <formula>0</formula>
    </cfRule>
  </conditionalFormatting>
  <conditionalFormatting sqref="N155">
    <cfRule type="cellIs" dxfId="28743" priority="15877" operator="between">
      <formula>4.501</formula>
      <formula>6</formula>
    </cfRule>
    <cfRule type="cellIs" dxfId="28742" priority="15878" operator="between">
      <formula>3.001</formula>
      <formula>4.5</formula>
    </cfRule>
    <cfRule type="cellIs" dxfId="28741" priority="15879" operator="between">
      <formula>2.001</formula>
      <formula>3</formula>
    </cfRule>
    <cfRule type="cellIs" dxfId="28740" priority="15880" operator="between">
      <formula>0</formula>
      <formula>2</formula>
    </cfRule>
  </conditionalFormatting>
  <conditionalFormatting sqref="N156">
    <cfRule type="cellIs" dxfId="28739" priority="15864" operator="between">
      <formula>6</formula>
      <formula>4.5</formula>
    </cfRule>
  </conditionalFormatting>
  <conditionalFormatting sqref="N156">
    <cfRule type="cellIs" dxfId="28738" priority="15863" operator="between">
      <formula>6</formula>
      <formula>4.495</formula>
    </cfRule>
  </conditionalFormatting>
  <conditionalFormatting sqref="N156">
    <cfRule type="cellIs" dxfId="28737" priority="15862" operator="between">
      <formula>4.5</formula>
      <formula>3.495</formula>
    </cfRule>
  </conditionalFormatting>
  <conditionalFormatting sqref="N156">
    <cfRule type="cellIs" dxfId="28736" priority="15860" operator="between">
      <formula>3.5</formula>
      <formula>2.495</formula>
    </cfRule>
    <cfRule type="cellIs" dxfId="28735" priority="15861" operator="between">
      <formula>3.5</formula>
      <formula>2.495</formula>
    </cfRule>
  </conditionalFormatting>
  <conditionalFormatting sqref="N156">
    <cfRule type="cellIs" dxfId="28734" priority="15859" operator="between">
      <formula>3.5</formula>
      <formula>2.495</formula>
    </cfRule>
  </conditionalFormatting>
  <conditionalFormatting sqref="N156">
    <cfRule type="cellIs" dxfId="28733" priority="15858" operator="between">
      <formula>3.5</formula>
      <formula>2.494</formula>
    </cfRule>
  </conditionalFormatting>
  <conditionalFormatting sqref="N156">
    <cfRule type="cellIs" dxfId="28732" priority="15857" operator="between">
      <formula>2.5</formula>
      <formula>0</formula>
    </cfRule>
  </conditionalFormatting>
  <conditionalFormatting sqref="N156">
    <cfRule type="cellIs" dxfId="28731" priority="15853" operator="between">
      <formula>4.501</formula>
      <formula>6</formula>
    </cfRule>
    <cfRule type="cellIs" dxfId="28730" priority="15854" operator="between">
      <formula>3.001</formula>
      <formula>4.5</formula>
    </cfRule>
    <cfRule type="cellIs" dxfId="28729" priority="15855" operator="between">
      <formula>2.001</formula>
      <formula>3</formula>
    </cfRule>
    <cfRule type="cellIs" dxfId="28728" priority="15856" operator="between">
      <formula>0</formula>
      <formula>2</formula>
    </cfRule>
  </conditionalFormatting>
  <conditionalFormatting sqref="N162">
    <cfRule type="cellIs" dxfId="28727" priority="15852" operator="between">
      <formula>6</formula>
      <formula>4.5</formula>
    </cfRule>
  </conditionalFormatting>
  <conditionalFormatting sqref="N162">
    <cfRule type="cellIs" dxfId="28726" priority="15851" operator="between">
      <formula>6</formula>
      <formula>4.495</formula>
    </cfRule>
  </conditionalFormatting>
  <conditionalFormatting sqref="N162">
    <cfRule type="cellIs" dxfId="28725" priority="15850" operator="between">
      <formula>4.5</formula>
      <formula>3.495</formula>
    </cfRule>
  </conditionalFormatting>
  <conditionalFormatting sqref="N162">
    <cfRule type="cellIs" dxfId="28724" priority="15848" operator="between">
      <formula>3.5</formula>
      <formula>2.495</formula>
    </cfRule>
    <cfRule type="cellIs" dxfId="28723" priority="15849" operator="between">
      <formula>3.5</formula>
      <formula>2.495</formula>
    </cfRule>
  </conditionalFormatting>
  <conditionalFormatting sqref="N162">
    <cfRule type="cellIs" dxfId="28722" priority="15847" operator="between">
      <formula>3.5</formula>
      <formula>2.495</formula>
    </cfRule>
  </conditionalFormatting>
  <conditionalFormatting sqref="N162">
    <cfRule type="cellIs" dxfId="28721" priority="15846" operator="between">
      <formula>3.5</formula>
      <formula>2.494</formula>
    </cfRule>
  </conditionalFormatting>
  <conditionalFormatting sqref="N162">
    <cfRule type="cellIs" dxfId="28720" priority="15845" operator="between">
      <formula>2.5</formula>
      <formula>0</formula>
    </cfRule>
  </conditionalFormatting>
  <conditionalFormatting sqref="N162">
    <cfRule type="cellIs" dxfId="28719" priority="15841" operator="between">
      <formula>4.501</formula>
      <formula>6</formula>
    </cfRule>
    <cfRule type="cellIs" dxfId="28718" priority="15842" operator="between">
      <formula>3.001</formula>
      <formula>4.5</formula>
    </cfRule>
    <cfRule type="cellIs" dxfId="28717" priority="15843" operator="between">
      <formula>2.001</formula>
      <formula>3</formula>
    </cfRule>
    <cfRule type="cellIs" dxfId="28716" priority="15844" operator="between">
      <formula>0</formula>
      <formula>2</formula>
    </cfRule>
  </conditionalFormatting>
  <conditionalFormatting sqref="N161">
    <cfRule type="cellIs" dxfId="28715" priority="15840" operator="between">
      <formula>6</formula>
      <formula>4.5</formula>
    </cfRule>
  </conditionalFormatting>
  <conditionalFormatting sqref="N161">
    <cfRule type="cellIs" dxfId="28714" priority="15839" operator="between">
      <formula>6</formula>
      <formula>4.495</formula>
    </cfRule>
  </conditionalFormatting>
  <conditionalFormatting sqref="N161">
    <cfRule type="cellIs" dxfId="28713" priority="15838" operator="between">
      <formula>4.5</formula>
      <formula>3.495</formula>
    </cfRule>
  </conditionalFormatting>
  <conditionalFormatting sqref="N161">
    <cfRule type="cellIs" dxfId="28712" priority="15836" operator="between">
      <formula>3.5</formula>
      <formula>2.495</formula>
    </cfRule>
    <cfRule type="cellIs" dxfId="28711" priority="15837" operator="between">
      <formula>3.5</formula>
      <formula>2.495</formula>
    </cfRule>
  </conditionalFormatting>
  <conditionalFormatting sqref="N161">
    <cfRule type="cellIs" dxfId="28710" priority="15835" operator="between">
      <formula>3.5</formula>
      <formula>2.495</formula>
    </cfRule>
  </conditionalFormatting>
  <conditionalFormatting sqref="N161">
    <cfRule type="cellIs" dxfId="28709" priority="15834" operator="between">
      <formula>3.5</formula>
      <formula>2.494</formula>
    </cfRule>
  </conditionalFormatting>
  <conditionalFormatting sqref="N161">
    <cfRule type="cellIs" dxfId="28708" priority="15833" operator="between">
      <formula>2.5</formula>
      <formula>0</formula>
    </cfRule>
  </conditionalFormatting>
  <conditionalFormatting sqref="N161">
    <cfRule type="cellIs" dxfId="28707" priority="15829" operator="between">
      <formula>4.501</formula>
      <formula>6</formula>
    </cfRule>
    <cfRule type="cellIs" dxfId="28706" priority="15830" operator="between">
      <formula>3.001</formula>
      <formula>4.5</formula>
    </cfRule>
    <cfRule type="cellIs" dxfId="28705" priority="15831" operator="between">
      <formula>2.001</formula>
      <formula>3</formula>
    </cfRule>
    <cfRule type="cellIs" dxfId="28704" priority="15832" operator="between">
      <formula>0</formula>
      <formula>2</formula>
    </cfRule>
  </conditionalFormatting>
  <conditionalFormatting sqref="N159">
    <cfRule type="cellIs" dxfId="28703" priority="15828" operator="between">
      <formula>6</formula>
      <formula>4.5</formula>
    </cfRule>
  </conditionalFormatting>
  <conditionalFormatting sqref="N159">
    <cfRule type="cellIs" dxfId="28702" priority="15827" operator="between">
      <formula>6</formula>
      <formula>4.495</formula>
    </cfRule>
  </conditionalFormatting>
  <conditionalFormatting sqref="N159">
    <cfRule type="cellIs" dxfId="28701" priority="15826" operator="between">
      <formula>4.5</formula>
      <formula>3.495</formula>
    </cfRule>
  </conditionalFormatting>
  <conditionalFormatting sqref="N159">
    <cfRule type="cellIs" dxfId="28700" priority="15824" operator="between">
      <formula>3.5</formula>
      <formula>2.495</formula>
    </cfRule>
    <cfRule type="cellIs" dxfId="28699" priority="15825" operator="between">
      <formula>3.5</formula>
      <formula>2.495</formula>
    </cfRule>
  </conditionalFormatting>
  <conditionalFormatting sqref="N159">
    <cfRule type="cellIs" dxfId="28698" priority="15823" operator="between">
      <formula>3.5</formula>
      <formula>2.495</formula>
    </cfRule>
  </conditionalFormatting>
  <conditionalFormatting sqref="N159">
    <cfRule type="cellIs" dxfId="28697" priority="15822" operator="between">
      <formula>3.5</formula>
      <formula>2.494</formula>
    </cfRule>
  </conditionalFormatting>
  <conditionalFormatting sqref="N159">
    <cfRule type="cellIs" dxfId="28696" priority="15821" operator="between">
      <formula>2.5</formula>
      <formula>0</formula>
    </cfRule>
  </conditionalFormatting>
  <conditionalFormatting sqref="N159">
    <cfRule type="cellIs" dxfId="28695" priority="15817" operator="between">
      <formula>4.501</formula>
      <formula>6</formula>
    </cfRule>
    <cfRule type="cellIs" dxfId="28694" priority="15818" operator="between">
      <formula>3.001</formula>
      <formula>4.5</formula>
    </cfRule>
    <cfRule type="cellIs" dxfId="28693" priority="15819" operator="between">
      <formula>2.001</formula>
      <formula>3</formula>
    </cfRule>
    <cfRule type="cellIs" dxfId="28692" priority="15820" operator="between">
      <formula>0</formula>
      <formula>2</formula>
    </cfRule>
  </conditionalFormatting>
  <conditionalFormatting sqref="N160">
    <cfRule type="cellIs" dxfId="28691" priority="15816" operator="between">
      <formula>6</formula>
      <formula>4.5</formula>
    </cfRule>
  </conditionalFormatting>
  <conditionalFormatting sqref="N160">
    <cfRule type="cellIs" dxfId="28690" priority="15815" operator="between">
      <formula>6</formula>
      <formula>4.495</formula>
    </cfRule>
  </conditionalFormatting>
  <conditionalFormatting sqref="N160">
    <cfRule type="cellIs" dxfId="28689" priority="15814" operator="between">
      <formula>4.5</formula>
      <formula>3.495</formula>
    </cfRule>
  </conditionalFormatting>
  <conditionalFormatting sqref="N160">
    <cfRule type="cellIs" dxfId="28688" priority="15812" operator="between">
      <formula>3.5</formula>
      <formula>2.495</formula>
    </cfRule>
    <cfRule type="cellIs" dxfId="28687" priority="15813" operator="between">
      <formula>3.5</formula>
      <formula>2.495</formula>
    </cfRule>
  </conditionalFormatting>
  <conditionalFormatting sqref="N160">
    <cfRule type="cellIs" dxfId="28686" priority="15811" operator="between">
      <formula>3.5</formula>
      <formula>2.495</formula>
    </cfRule>
  </conditionalFormatting>
  <conditionalFormatting sqref="N160">
    <cfRule type="cellIs" dxfId="28685" priority="15810" operator="between">
      <formula>3.5</formula>
      <formula>2.494</formula>
    </cfRule>
  </conditionalFormatting>
  <conditionalFormatting sqref="N160">
    <cfRule type="cellIs" dxfId="28684" priority="15809" operator="between">
      <formula>2.5</formula>
      <formula>0</formula>
    </cfRule>
  </conditionalFormatting>
  <conditionalFormatting sqref="N160">
    <cfRule type="cellIs" dxfId="28683" priority="15805" operator="between">
      <formula>4.501</formula>
      <formula>6</formula>
    </cfRule>
    <cfRule type="cellIs" dxfId="28682" priority="15806" operator="between">
      <formula>3.001</formula>
      <formula>4.5</formula>
    </cfRule>
    <cfRule type="cellIs" dxfId="28681" priority="15807" operator="between">
      <formula>2.001</formula>
      <formula>3</formula>
    </cfRule>
    <cfRule type="cellIs" dxfId="28680" priority="15808" operator="between">
      <formula>0</formula>
      <formula>2</formula>
    </cfRule>
  </conditionalFormatting>
  <conditionalFormatting sqref="N166">
    <cfRule type="cellIs" dxfId="28679" priority="15792" operator="between">
      <formula>6</formula>
      <formula>4.5</formula>
    </cfRule>
  </conditionalFormatting>
  <conditionalFormatting sqref="N166">
    <cfRule type="cellIs" dxfId="28678" priority="15791" operator="between">
      <formula>6</formula>
      <formula>4.495</formula>
    </cfRule>
  </conditionalFormatting>
  <conditionalFormatting sqref="N166">
    <cfRule type="cellIs" dxfId="28677" priority="15790" operator="between">
      <formula>4.5</formula>
      <formula>3.495</formula>
    </cfRule>
  </conditionalFormatting>
  <conditionalFormatting sqref="N166">
    <cfRule type="cellIs" dxfId="28676" priority="15788" operator="between">
      <formula>3.5</formula>
      <formula>2.495</formula>
    </cfRule>
    <cfRule type="cellIs" dxfId="28675" priority="15789" operator="between">
      <formula>3.5</formula>
      <formula>2.495</formula>
    </cfRule>
  </conditionalFormatting>
  <conditionalFormatting sqref="N166">
    <cfRule type="cellIs" dxfId="28674" priority="15787" operator="between">
      <formula>3.5</formula>
      <formula>2.495</formula>
    </cfRule>
  </conditionalFormatting>
  <conditionalFormatting sqref="N166">
    <cfRule type="cellIs" dxfId="28673" priority="15786" operator="between">
      <formula>3.5</formula>
      <formula>2.494</formula>
    </cfRule>
  </conditionalFormatting>
  <conditionalFormatting sqref="N166">
    <cfRule type="cellIs" dxfId="28672" priority="15785" operator="between">
      <formula>2.5</formula>
      <formula>0</formula>
    </cfRule>
  </conditionalFormatting>
  <conditionalFormatting sqref="N166">
    <cfRule type="cellIs" dxfId="28671" priority="15781" operator="between">
      <formula>4.501</formula>
      <formula>6</formula>
    </cfRule>
    <cfRule type="cellIs" dxfId="28670" priority="15782" operator="between">
      <formula>3.001</formula>
      <formula>4.5</formula>
    </cfRule>
    <cfRule type="cellIs" dxfId="28669" priority="15783" operator="between">
      <formula>2.001</formula>
      <formula>3</formula>
    </cfRule>
    <cfRule type="cellIs" dxfId="28668" priority="15784" operator="between">
      <formula>0</formula>
      <formula>2</formula>
    </cfRule>
  </conditionalFormatting>
  <conditionalFormatting sqref="N165">
    <cfRule type="cellIs" dxfId="28667" priority="15780" operator="between">
      <formula>6</formula>
      <formula>4.5</formula>
    </cfRule>
  </conditionalFormatting>
  <conditionalFormatting sqref="N165">
    <cfRule type="cellIs" dxfId="28666" priority="15779" operator="between">
      <formula>6</formula>
      <formula>4.495</formula>
    </cfRule>
  </conditionalFormatting>
  <conditionalFormatting sqref="N165">
    <cfRule type="cellIs" dxfId="28665" priority="15778" operator="between">
      <formula>4.5</formula>
      <formula>3.495</formula>
    </cfRule>
  </conditionalFormatting>
  <conditionalFormatting sqref="N165">
    <cfRule type="cellIs" dxfId="28664" priority="15776" operator="between">
      <formula>3.5</formula>
      <formula>2.495</formula>
    </cfRule>
    <cfRule type="cellIs" dxfId="28663" priority="15777" operator="between">
      <formula>3.5</formula>
      <formula>2.495</formula>
    </cfRule>
  </conditionalFormatting>
  <conditionalFormatting sqref="N165">
    <cfRule type="cellIs" dxfId="28662" priority="15775" operator="between">
      <formula>3.5</formula>
      <formula>2.495</formula>
    </cfRule>
  </conditionalFormatting>
  <conditionalFormatting sqref="N165">
    <cfRule type="cellIs" dxfId="28661" priority="15774" operator="between">
      <formula>3.5</formula>
      <formula>2.494</formula>
    </cfRule>
  </conditionalFormatting>
  <conditionalFormatting sqref="N165">
    <cfRule type="cellIs" dxfId="28660" priority="15773" operator="between">
      <formula>2.5</formula>
      <formula>0</formula>
    </cfRule>
  </conditionalFormatting>
  <conditionalFormatting sqref="N165">
    <cfRule type="cellIs" dxfId="28659" priority="15769" operator="between">
      <formula>4.501</formula>
      <formula>6</formula>
    </cfRule>
    <cfRule type="cellIs" dxfId="28658" priority="15770" operator="between">
      <formula>3.001</formula>
      <formula>4.5</formula>
    </cfRule>
    <cfRule type="cellIs" dxfId="28657" priority="15771" operator="between">
      <formula>2.001</formula>
      <formula>3</formula>
    </cfRule>
    <cfRule type="cellIs" dxfId="28656" priority="15772" operator="between">
      <formula>0</formula>
      <formula>2</formula>
    </cfRule>
  </conditionalFormatting>
  <conditionalFormatting sqref="N163">
    <cfRule type="cellIs" dxfId="28655" priority="15768" operator="between">
      <formula>6</formula>
      <formula>4.5</formula>
    </cfRule>
  </conditionalFormatting>
  <conditionalFormatting sqref="N163">
    <cfRule type="cellIs" dxfId="28654" priority="15767" operator="between">
      <formula>6</formula>
      <formula>4.495</formula>
    </cfRule>
  </conditionalFormatting>
  <conditionalFormatting sqref="N163">
    <cfRule type="cellIs" dxfId="28653" priority="15766" operator="between">
      <formula>4.5</formula>
      <formula>3.495</formula>
    </cfRule>
  </conditionalFormatting>
  <conditionalFormatting sqref="N163">
    <cfRule type="cellIs" dxfId="28652" priority="15764" operator="between">
      <formula>3.5</formula>
      <formula>2.495</formula>
    </cfRule>
    <cfRule type="cellIs" dxfId="28651" priority="15765" operator="between">
      <formula>3.5</formula>
      <formula>2.495</formula>
    </cfRule>
  </conditionalFormatting>
  <conditionalFormatting sqref="N163">
    <cfRule type="cellIs" dxfId="28650" priority="15763" operator="between">
      <formula>3.5</formula>
      <formula>2.495</formula>
    </cfRule>
  </conditionalFormatting>
  <conditionalFormatting sqref="N163">
    <cfRule type="cellIs" dxfId="28649" priority="15762" operator="between">
      <formula>3.5</formula>
      <formula>2.494</formula>
    </cfRule>
  </conditionalFormatting>
  <conditionalFormatting sqref="N163">
    <cfRule type="cellIs" dxfId="28648" priority="15761" operator="between">
      <formula>2.5</formula>
      <formula>0</formula>
    </cfRule>
  </conditionalFormatting>
  <conditionalFormatting sqref="N163">
    <cfRule type="cellIs" dxfId="28647" priority="15757" operator="between">
      <formula>4.501</formula>
      <formula>6</formula>
    </cfRule>
    <cfRule type="cellIs" dxfId="28646" priority="15758" operator="between">
      <formula>3.001</formula>
      <formula>4.5</formula>
    </cfRule>
    <cfRule type="cellIs" dxfId="28645" priority="15759" operator="between">
      <formula>2.001</formula>
      <formula>3</formula>
    </cfRule>
    <cfRule type="cellIs" dxfId="28644" priority="15760" operator="between">
      <formula>0</formula>
      <formula>2</formula>
    </cfRule>
  </conditionalFormatting>
  <conditionalFormatting sqref="N164">
    <cfRule type="cellIs" dxfId="28643" priority="15756" operator="between">
      <formula>6</formula>
      <formula>4.5</formula>
    </cfRule>
  </conditionalFormatting>
  <conditionalFormatting sqref="N164">
    <cfRule type="cellIs" dxfId="28642" priority="15755" operator="between">
      <formula>6</formula>
      <formula>4.495</formula>
    </cfRule>
  </conditionalFormatting>
  <conditionalFormatting sqref="N164">
    <cfRule type="cellIs" dxfId="28641" priority="15754" operator="between">
      <formula>4.5</formula>
      <formula>3.495</formula>
    </cfRule>
  </conditionalFormatting>
  <conditionalFormatting sqref="N164">
    <cfRule type="cellIs" dxfId="28640" priority="15752" operator="between">
      <formula>3.5</formula>
      <formula>2.495</formula>
    </cfRule>
    <cfRule type="cellIs" dxfId="28639" priority="15753" operator="between">
      <formula>3.5</formula>
      <formula>2.495</formula>
    </cfRule>
  </conditionalFormatting>
  <conditionalFormatting sqref="N164">
    <cfRule type="cellIs" dxfId="28638" priority="15751" operator="between">
      <formula>3.5</formula>
      <formula>2.495</formula>
    </cfRule>
  </conditionalFormatting>
  <conditionalFormatting sqref="N164">
    <cfRule type="cellIs" dxfId="28637" priority="15750" operator="between">
      <formula>3.5</formula>
      <formula>2.494</formula>
    </cfRule>
  </conditionalFormatting>
  <conditionalFormatting sqref="N164">
    <cfRule type="cellIs" dxfId="28636" priority="15749" operator="between">
      <formula>2.5</formula>
      <formula>0</formula>
    </cfRule>
  </conditionalFormatting>
  <conditionalFormatting sqref="N164">
    <cfRule type="cellIs" dxfId="28635" priority="15745" operator="between">
      <formula>4.501</formula>
      <formula>6</formula>
    </cfRule>
    <cfRule type="cellIs" dxfId="28634" priority="15746" operator="between">
      <formula>3.001</formula>
      <formula>4.5</formula>
    </cfRule>
    <cfRule type="cellIs" dxfId="28633" priority="15747" operator="between">
      <formula>2.001</formula>
      <formula>3</formula>
    </cfRule>
    <cfRule type="cellIs" dxfId="28632" priority="15748" operator="between">
      <formula>0</formula>
      <formula>2</formula>
    </cfRule>
  </conditionalFormatting>
  <conditionalFormatting sqref="N171">
    <cfRule type="cellIs" dxfId="28631" priority="15744" operator="between">
      <formula>6</formula>
      <formula>4.5</formula>
    </cfRule>
  </conditionalFormatting>
  <conditionalFormatting sqref="N171">
    <cfRule type="cellIs" dxfId="28630" priority="15743" operator="between">
      <formula>6</formula>
      <formula>4.495</formula>
    </cfRule>
  </conditionalFormatting>
  <conditionalFormatting sqref="N171">
    <cfRule type="cellIs" dxfId="28629" priority="15742" operator="between">
      <formula>4.5</formula>
      <formula>3.495</formula>
    </cfRule>
  </conditionalFormatting>
  <conditionalFormatting sqref="N171">
    <cfRule type="cellIs" dxfId="28628" priority="15740" operator="between">
      <formula>3.5</formula>
      <formula>2.495</formula>
    </cfRule>
    <cfRule type="cellIs" dxfId="28627" priority="15741" operator="between">
      <formula>3.5</formula>
      <formula>2.495</formula>
    </cfRule>
  </conditionalFormatting>
  <conditionalFormatting sqref="N171">
    <cfRule type="cellIs" dxfId="28626" priority="15739" operator="between">
      <formula>3.5</formula>
      <formula>2.495</formula>
    </cfRule>
  </conditionalFormatting>
  <conditionalFormatting sqref="N171">
    <cfRule type="cellIs" dxfId="28625" priority="15738" operator="between">
      <formula>3.5</formula>
      <formula>2.494</formula>
    </cfRule>
  </conditionalFormatting>
  <conditionalFormatting sqref="N171">
    <cfRule type="cellIs" dxfId="28624" priority="15737" operator="between">
      <formula>2.5</formula>
      <formula>0</formula>
    </cfRule>
  </conditionalFormatting>
  <conditionalFormatting sqref="N171">
    <cfRule type="cellIs" dxfId="28623" priority="15733" operator="between">
      <formula>4.501</formula>
      <formula>6</formula>
    </cfRule>
    <cfRule type="cellIs" dxfId="28622" priority="15734" operator="between">
      <formula>3.001</formula>
      <formula>4.5</formula>
    </cfRule>
    <cfRule type="cellIs" dxfId="28621" priority="15735" operator="between">
      <formula>2.001</formula>
      <formula>3</formula>
    </cfRule>
    <cfRule type="cellIs" dxfId="28620" priority="15736" operator="between">
      <formula>0</formula>
      <formula>2</formula>
    </cfRule>
  </conditionalFormatting>
  <conditionalFormatting sqref="N170">
    <cfRule type="cellIs" dxfId="28619" priority="15732" operator="between">
      <formula>6</formula>
      <formula>4.5</formula>
    </cfRule>
  </conditionalFormatting>
  <conditionalFormatting sqref="N170">
    <cfRule type="cellIs" dxfId="28618" priority="15731" operator="between">
      <formula>6</formula>
      <formula>4.495</formula>
    </cfRule>
  </conditionalFormatting>
  <conditionalFormatting sqref="N170">
    <cfRule type="cellIs" dxfId="28617" priority="15730" operator="between">
      <formula>4.5</formula>
      <formula>3.495</formula>
    </cfRule>
  </conditionalFormatting>
  <conditionalFormatting sqref="N170">
    <cfRule type="cellIs" dxfId="28616" priority="15728" operator="between">
      <formula>3.5</formula>
      <formula>2.495</formula>
    </cfRule>
    <cfRule type="cellIs" dxfId="28615" priority="15729" operator="between">
      <formula>3.5</formula>
      <formula>2.495</formula>
    </cfRule>
  </conditionalFormatting>
  <conditionalFormatting sqref="N170">
    <cfRule type="cellIs" dxfId="28614" priority="15727" operator="between">
      <formula>3.5</formula>
      <formula>2.495</formula>
    </cfRule>
  </conditionalFormatting>
  <conditionalFormatting sqref="N170">
    <cfRule type="cellIs" dxfId="28613" priority="15726" operator="between">
      <formula>3.5</formula>
      <formula>2.494</formula>
    </cfRule>
  </conditionalFormatting>
  <conditionalFormatting sqref="N170">
    <cfRule type="cellIs" dxfId="28612" priority="15725" operator="between">
      <formula>2.5</formula>
      <formula>0</formula>
    </cfRule>
  </conditionalFormatting>
  <conditionalFormatting sqref="N170">
    <cfRule type="cellIs" dxfId="28611" priority="15721" operator="between">
      <formula>4.501</formula>
      <formula>6</formula>
    </cfRule>
    <cfRule type="cellIs" dxfId="28610" priority="15722" operator="between">
      <formula>3.001</formula>
      <formula>4.5</formula>
    </cfRule>
    <cfRule type="cellIs" dxfId="28609" priority="15723" operator="between">
      <formula>2.001</formula>
      <formula>3</formula>
    </cfRule>
    <cfRule type="cellIs" dxfId="28608" priority="15724" operator="between">
      <formula>0</formula>
      <formula>2</formula>
    </cfRule>
  </conditionalFormatting>
  <conditionalFormatting sqref="N167">
    <cfRule type="cellIs" dxfId="28607" priority="15720" operator="between">
      <formula>6</formula>
      <formula>4.5</formula>
    </cfRule>
  </conditionalFormatting>
  <conditionalFormatting sqref="N167">
    <cfRule type="cellIs" dxfId="28606" priority="15719" operator="between">
      <formula>6</formula>
      <formula>4.495</formula>
    </cfRule>
  </conditionalFormatting>
  <conditionalFormatting sqref="N167">
    <cfRule type="cellIs" dxfId="28605" priority="15718" operator="between">
      <formula>4.5</formula>
      <formula>3.495</formula>
    </cfRule>
  </conditionalFormatting>
  <conditionalFormatting sqref="N167">
    <cfRule type="cellIs" dxfId="28604" priority="15716" operator="between">
      <formula>3.5</formula>
      <formula>2.495</formula>
    </cfRule>
    <cfRule type="cellIs" dxfId="28603" priority="15717" operator="between">
      <formula>3.5</formula>
      <formula>2.495</formula>
    </cfRule>
  </conditionalFormatting>
  <conditionalFormatting sqref="N167">
    <cfRule type="cellIs" dxfId="28602" priority="15715" operator="between">
      <formula>3.5</formula>
      <formula>2.495</formula>
    </cfRule>
  </conditionalFormatting>
  <conditionalFormatting sqref="N167">
    <cfRule type="cellIs" dxfId="28601" priority="15714" operator="between">
      <formula>3.5</formula>
      <formula>2.494</formula>
    </cfRule>
  </conditionalFormatting>
  <conditionalFormatting sqref="N167">
    <cfRule type="cellIs" dxfId="28600" priority="15713" operator="between">
      <formula>2.5</formula>
      <formula>0</formula>
    </cfRule>
  </conditionalFormatting>
  <conditionalFormatting sqref="N167">
    <cfRule type="cellIs" dxfId="28599" priority="15709" operator="between">
      <formula>4.501</formula>
      <formula>6</formula>
    </cfRule>
    <cfRule type="cellIs" dxfId="28598" priority="15710" operator="between">
      <formula>3.001</formula>
      <formula>4.5</formula>
    </cfRule>
    <cfRule type="cellIs" dxfId="28597" priority="15711" operator="between">
      <formula>2.001</formula>
      <formula>3</formula>
    </cfRule>
    <cfRule type="cellIs" dxfId="28596" priority="15712" operator="between">
      <formula>0</formula>
      <formula>2</formula>
    </cfRule>
  </conditionalFormatting>
  <conditionalFormatting sqref="N168">
    <cfRule type="cellIs" dxfId="28595" priority="15708" operator="between">
      <formula>6</formula>
      <formula>4.5</formula>
    </cfRule>
  </conditionalFormatting>
  <conditionalFormatting sqref="N168">
    <cfRule type="cellIs" dxfId="28594" priority="15707" operator="between">
      <formula>6</formula>
      <formula>4.495</formula>
    </cfRule>
  </conditionalFormatting>
  <conditionalFormatting sqref="N168">
    <cfRule type="cellIs" dxfId="28593" priority="15706" operator="between">
      <formula>4.5</formula>
      <formula>3.495</formula>
    </cfRule>
  </conditionalFormatting>
  <conditionalFormatting sqref="N168">
    <cfRule type="cellIs" dxfId="28592" priority="15704" operator="between">
      <formula>3.5</formula>
      <formula>2.495</formula>
    </cfRule>
    <cfRule type="cellIs" dxfId="28591" priority="15705" operator="between">
      <formula>3.5</formula>
      <formula>2.495</formula>
    </cfRule>
  </conditionalFormatting>
  <conditionalFormatting sqref="N168">
    <cfRule type="cellIs" dxfId="28590" priority="15703" operator="between">
      <formula>3.5</formula>
      <formula>2.495</formula>
    </cfRule>
  </conditionalFormatting>
  <conditionalFormatting sqref="N168">
    <cfRule type="cellIs" dxfId="28589" priority="15702" operator="between">
      <formula>3.5</formula>
      <formula>2.494</formula>
    </cfRule>
  </conditionalFormatting>
  <conditionalFormatting sqref="N168">
    <cfRule type="cellIs" dxfId="28588" priority="15701" operator="between">
      <formula>2.5</formula>
      <formula>0</formula>
    </cfRule>
  </conditionalFormatting>
  <conditionalFormatting sqref="N168">
    <cfRule type="cellIs" dxfId="28587" priority="15697" operator="between">
      <formula>4.501</formula>
      <formula>6</formula>
    </cfRule>
    <cfRule type="cellIs" dxfId="28586" priority="15698" operator="between">
      <formula>3.001</formula>
      <formula>4.5</formula>
    </cfRule>
    <cfRule type="cellIs" dxfId="28585" priority="15699" operator="between">
      <formula>2.001</formula>
      <formula>3</formula>
    </cfRule>
    <cfRule type="cellIs" dxfId="28584" priority="15700" operator="between">
      <formula>0</formula>
      <formula>2</formula>
    </cfRule>
  </conditionalFormatting>
  <conditionalFormatting sqref="N169">
    <cfRule type="cellIs" dxfId="28583" priority="15696" operator="between">
      <formula>6</formula>
      <formula>4.5</formula>
    </cfRule>
  </conditionalFormatting>
  <conditionalFormatting sqref="N169">
    <cfRule type="cellIs" dxfId="28582" priority="15695" operator="between">
      <formula>6</formula>
      <formula>4.495</formula>
    </cfRule>
  </conditionalFormatting>
  <conditionalFormatting sqref="N169">
    <cfRule type="cellIs" dxfId="28581" priority="15694" operator="between">
      <formula>4.5</formula>
      <formula>3.495</formula>
    </cfRule>
  </conditionalFormatting>
  <conditionalFormatting sqref="N169">
    <cfRule type="cellIs" dxfId="28580" priority="15692" operator="between">
      <formula>3.5</formula>
      <formula>2.495</formula>
    </cfRule>
    <cfRule type="cellIs" dxfId="28579" priority="15693" operator="between">
      <formula>3.5</formula>
      <formula>2.495</formula>
    </cfRule>
  </conditionalFormatting>
  <conditionalFormatting sqref="N169">
    <cfRule type="cellIs" dxfId="28578" priority="15691" operator="between">
      <formula>3.5</formula>
      <formula>2.495</formula>
    </cfRule>
  </conditionalFormatting>
  <conditionalFormatting sqref="N169">
    <cfRule type="cellIs" dxfId="28577" priority="15690" operator="between">
      <formula>3.5</formula>
      <formula>2.494</formula>
    </cfRule>
  </conditionalFormatting>
  <conditionalFormatting sqref="N169">
    <cfRule type="cellIs" dxfId="28576" priority="15689" operator="between">
      <formula>2.5</formula>
      <formula>0</formula>
    </cfRule>
  </conditionalFormatting>
  <conditionalFormatting sqref="N169">
    <cfRule type="cellIs" dxfId="28575" priority="15685" operator="between">
      <formula>4.501</formula>
      <formula>6</formula>
    </cfRule>
    <cfRule type="cellIs" dxfId="28574" priority="15686" operator="between">
      <formula>3.001</formula>
      <formula>4.5</formula>
    </cfRule>
    <cfRule type="cellIs" dxfId="28573" priority="15687" operator="between">
      <formula>2.001</formula>
      <formula>3</formula>
    </cfRule>
    <cfRule type="cellIs" dxfId="28572" priority="15688" operator="between">
      <formula>0</formula>
      <formula>2</formula>
    </cfRule>
  </conditionalFormatting>
  <conditionalFormatting sqref="N175">
    <cfRule type="cellIs" dxfId="28571" priority="15684" operator="between">
      <formula>6</formula>
      <formula>4.5</formula>
    </cfRule>
  </conditionalFormatting>
  <conditionalFormatting sqref="N175">
    <cfRule type="cellIs" dxfId="28570" priority="15683" operator="between">
      <formula>6</formula>
      <formula>4.495</formula>
    </cfRule>
  </conditionalFormatting>
  <conditionalFormatting sqref="N175">
    <cfRule type="cellIs" dxfId="28569" priority="15682" operator="between">
      <formula>4.5</formula>
      <formula>3.495</formula>
    </cfRule>
  </conditionalFormatting>
  <conditionalFormatting sqref="N175">
    <cfRule type="cellIs" dxfId="28568" priority="15680" operator="between">
      <formula>3.5</formula>
      <formula>2.495</formula>
    </cfRule>
    <cfRule type="cellIs" dxfId="28567" priority="15681" operator="between">
      <formula>3.5</formula>
      <formula>2.495</formula>
    </cfRule>
  </conditionalFormatting>
  <conditionalFormatting sqref="N175">
    <cfRule type="cellIs" dxfId="28566" priority="15679" operator="between">
      <formula>3.5</formula>
      <formula>2.495</formula>
    </cfRule>
  </conditionalFormatting>
  <conditionalFormatting sqref="N175">
    <cfRule type="cellIs" dxfId="28565" priority="15678" operator="between">
      <formula>3.5</formula>
      <formula>2.494</formula>
    </cfRule>
  </conditionalFormatting>
  <conditionalFormatting sqref="N175">
    <cfRule type="cellIs" dxfId="28564" priority="15677" operator="between">
      <formula>2.5</formula>
      <formula>0</formula>
    </cfRule>
  </conditionalFormatting>
  <conditionalFormatting sqref="N175">
    <cfRule type="cellIs" dxfId="28563" priority="15673" operator="between">
      <formula>4.501</formula>
      <formula>6</formula>
    </cfRule>
    <cfRule type="cellIs" dxfId="28562" priority="15674" operator="between">
      <formula>3.001</formula>
      <formula>4.5</formula>
    </cfRule>
    <cfRule type="cellIs" dxfId="28561" priority="15675" operator="between">
      <formula>2.001</formula>
      <formula>3</formula>
    </cfRule>
    <cfRule type="cellIs" dxfId="28560" priority="15676" operator="between">
      <formula>0</formula>
      <formula>2</formula>
    </cfRule>
  </conditionalFormatting>
  <conditionalFormatting sqref="N174">
    <cfRule type="cellIs" dxfId="28559" priority="15672" operator="between">
      <formula>6</formula>
      <formula>4.5</formula>
    </cfRule>
  </conditionalFormatting>
  <conditionalFormatting sqref="N174">
    <cfRule type="cellIs" dxfId="28558" priority="15671" operator="between">
      <formula>6</formula>
      <formula>4.495</formula>
    </cfRule>
  </conditionalFormatting>
  <conditionalFormatting sqref="N174">
    <cfRule type="cellIs" dxfId="28557" priority="15670" operator="between">
      <formula>4.5</formula>
      <formula>3.495</formula>
    </cfRule>
  </conditionalFormatting>
  <conditionalFormatting sqref="N174">
    <cfRule type="cellIs" dxfId="28556" priority="15668" operator="between">
      <formula>3.5</formula>
      <formula>2.495</formula>
    </cfRule>
    <cfRule type="cellIs" dxfId="28555" priority="15669" operator="between">
      <formula>3.5</formula>
      <formula>2.495</formula>
    </cfRule>
  </conditionalFormatting>
  <conditionalFormatting sqref="N174">
    <cfRule type="cellIs" dxfId="28554" priority="15667" operator="between">
      <formula>3.5</formula>
      <formula>2.495</formula>
    </cfRule>
  </conditionalFormatting>
  <conditionalFormatting sqref="N174">
    <cfRule type="cellIs" dxfId="28553" priority="15666" operator="between">
      <formula>3.5</formula>
      <formula>2.494</formula>
    </cfRule>
  </conditionalFormatting>
  <conditionalFormatting sqref="N174">
    <cfRule type="cellIs" dxfId="28552" priority="15665" operator="between">
      <formula>2.5</formula>
      <formula>0</formula>
    </cfRule>
  </conditionalFormatting>
  <conditionalFormatting sqref="N174">
    <cfRule type="cellIs" dxfId="28551" priority="15661" operator="between">
      <formula>4.501</formula>
      <formula>6</formula>
    </cfRule>
    <cfRule type="cellIs" dxfId="28550" priority="15662" operator="between">
      <formula>3.001</formula>
      <formula>4.5</formula>
    </cfRule>
    <cfRule type="cellIs" dxfId="28549" priority="15663" operator="between">
      <formula>2.001</formula>
      <formula>3</formula>
    </cfRule>
    <cfRule type="cellIs" dxfId="28548" priority="15664" operator="between">
      <formula>0</formula>
      <formula>2</formula>
    </cfRule>
  </conditionalFormatting>
  <conditionalFormatting sqref="N172">
    <cfRule type="cellIs" dxfId="28547" priority="15660" operator="between">
      <formula>6</formula>
      <formula>4.5</formula>
    </cfRule>
  </conditionalFormatting>
  <conditionalFormatting sqref="N172">
    <cfRule type="cellIs" dxfId="28546" priority="15659" operator="between">
      <formula>6</formula>
      <formula>4.495</formula>
    </cfRule>
  </conditionalFormatting>
  <conditionalFormatting sqref="N172">
    <cfRule type="cellIs" dxfId="28545" priority="15658" operator="between">
      <formula>4.5</formula>
      <formula>3.495</formula>
    </cfRule>
  </conditionalFormatting>
  <conditionalFormatting sqref="N172">
    <cfRule type="cellIs" dxfId="28544" priority="15656" operator="between">
      <formula>3.5</formula>
      <formula>2.495</formula>
    </cfRule>
    <cfRule type="cellIs" dxfId="28543" priority="15657" operator="between">
      <formula>3.5</formula>
      <formula>2.495</formula>
    </cfRule>
  </conditionalFormatting>
  <conditionalFormatting sqref="N172">
    <cfRule type="cellIs" dxfId="28542" priority="15655" operator="between">
      <formula>3.5</formula>
      <formula>2.495</formula>
    </cfRule>
  </conditionalFormatting>
  <conditionalFormatting sqref="N172">
    <cfRule type="cellIs" dxfId="28541" priority="15654" operator="between">
      <formula>3.5</formula>
      <formula>2.494</formula>
    </cfRule>
  </conditionalFormatting>
  <conditionalFormatting sqref="N172">
    <cfRule type="cellIs" dxfId="28540" priority="15653" operator="between">
      <formula>2.5</formula>
      <formula>0</formula>
    </cfRule>
  </conditionalFormatting>
  <conditionalFormatting sqref="N172">
    <cfRule type="cellIs" dxfId="28539" priority="15649" operator="between">
      <formula>4.501</formula>
      <formula>6</formula>
    </cfRule>
    <cfRule type="cellIs" dxfId="28538" priority="15650" operator="between">
      <formula>3.001</formula>
      <formula>4.5</formula>
    </cfRule>
    <cfRule type="cellIs" dxfId="28537" priority="15651" operator="between">
      <formula>2.001</formula>
      <formula>3</formula>
    </cfRule>
    <cfRule type="cellIs" dxfId="28536" priority="15652" operator="between">
      <formula>0</formula>
      <formula>2</formula>
    </cfRule>
  </conditionalFormatting>
  <conditionalFormatting sqref="N173">
    <cfRule type="cellIs" dxfId="28535" priority="15636" operator="between">
      <formula>6</formula>
      <formula>4.5</formula>
    </cfRule>
  </conditionalFormatting>
  <conditionalFormatting sqref="N173">
    <cfRule type="cellIs" dxfId="28534" priority="15635" operator="between">
      <formula>6</formula>
      <formula>4.495</formula>
    </cfRule>
  </conditionalFormatting>
  <conditionalFormatting sqref="N173">
    <cfRule type="cellIs" dxfId="28533" priority="15634" operator="between">
      <formula>4.5</formula>
      <formula>3.495</formula>
    </cfRule>
  </conditionalFormatting>
  <conditionalFormatting sqref="N173">
    <cfRule type="cellIs" dxfId="28532" priority="15632" operator="between">
      <formula>3.5</formula>
      <formula>2.495</formula>
    </cfRule>
    <cfRule type="cellIs" dxfId="28531" priority="15633" operator="between">
      <formula>3.5</formula>
      <formula>2.495</formula>
    </cfRule>
  </conditionalFormatting>
  <conditionalFormatting sqref="N173">
    <cfRule type="cellIs" dxfId="28530" priority="15631" operator="between">
      <formula>3.5</formula>
      <formula>2.495</formula>
    </cfRule>
  </conditionalFormatting>
  <conditionalFormatting sqref="N173">
    <cfRule type="cellIs" dxfId="28529" priority="15630" operator="between">
      <formula>3.5</formula>
      <formula>2.494</formula>
    </cfRule>
  </conditionalFormatting>
  <conditionalFormatting sqref="N173">
    <cfRule type="cellIs" dxfId="28528" priority="15629" operator="between">
      <formula>2.5</formula>
      <formula>0</formula>
    </cfRule>
  </conditionalFormatting>
  <conditionalFormatting sqref="N173">
    <cfRule type="cellIs" dxfId="28527" priority="15625" operator="between">
      <formula>4.501</formula>
      <formula>6</formula>
    </cfRule>
    <cfRule type="cellIs" dxfId="28526" priority="15626" operator="between">
      <formula>3.001</formula>
      <formula>4.5</formula>
    </cfRule>
    <cfRule type="cellIs" dxfId="28525" priority="15627" operator="between">
      <formula>2.001</formula>
      <formula>3</formula>
    </cfRule>
    <cfRule type="cellIs" dxfId="28524" priority="15628" operator="between">
      <formula>0</formula>
      <formula>2</formula>
    </cfRule>
  </conditionalFormatting>
  <conditionalFormatting sqref="N179">
    <cfRule type="cellIs" dxfId="28523" priority="15624" operator="between">
      <formula>6</formula>
      <formula>4.5</formula>
    </cfRule>
  </conditionalFormatting>
  <conditionalFormatting sqref="N179">
    <cfRule type="cellIs" dxfId="28522" priority="15623" operator="between">
      <formula>6</formula>
      <formula>4.495</formula>
    </cfRule>
  </conditionalFormatting>
  <conditionalFormatting sqref="N179">
    <cfRule type="cellIs" dxfId="28521" priority="15622" operator="between">
      <formula>4.5</formula>
      <formula>3.495</formula>
    </cfRule>
  </conditionalFormatting>
  <conditionalFormatting sqref="N179">
    <cfRule type="cellIs" dxfId="28520" priority="15620" operator="between">
      <formula>3.5</formula>
      <formula>2.495</formula>
    </cfRule>
    <cfRule type="cellIs" dxfId="28519" priority="15621" operator="between">
      <formula>3.5</formula>
      <formula>2.495</formula>
    </cfRule>
  </conditionalFormatting>
  <conditionalFormatting sqref="N179">
    <cfRule type="cellIs" dxfId="28518" priority="15619" operator="between">
      <formula>3.5</formula>
      <formula>2.495</formula>
    </cfRule>
  </conditionalFormatting>
  <conditionalFormatting sqref="N179">
    <cfRule type="cellIs" dxfId="28517" priority="15618" operator="between">
      <formula>3.5</formula>
      <formula>2.494</formula>
    </cfRule>
  </conditionalFormatting>
  <conditionalFormatting sqref="N179">
    <cfRule type="cellIs" dxfId="28516" priority="15617" operator="between">
      <formula>2.5</formula>
      <formula>0</formula>
    </cfRule>
  </conditionalFormatting>
  <conditionalFormatting sqref="N179">
    <cfRule type="cellIs" dxfId="28515" priority="15613" operator="between">
      <formula>4.501</formula>
      <formula>6</formula>
    </cfRule>
    <cfRule type="cellIs" dxfId="28514" priority="15614" operator="between">
      <formula>3.001</formula>
      <formula>4.5</formula>
    </cfRule>
    <cfRule type="cellIs" dxfId="28513" priority="15615" operator="between">
      <formula>2.001</formula>
      <formula>3</formula>
    </cfRule>
    <cfRule type="cellIs" dxfId="28512" priority="15616" operator="between">
      <formula>0</formula>
      <formula>2</formula>
    </cfRule>
  </conditionalFormatting>
  <conditionalFormatting sqref="N178">
    <cfRule type="cellIs" dxfId="28511" priority="15612" operator="between">
      <formula>6</formula>
      <formula>4.5</formula>
    </cfRule>
  </conditionalFormatting>
  <conditionalFormatting sqref="N178">
    <cfRule type="cellIs" dxfId="28510" priority="15611" operator="between">
      <formula>6</formula>
      <formula>4.495</formula>
    </cfRule>
  </conditionalFormatting>
  <conditionalFormatting sqref="N178">
    <cfRule type="cellIs" dxfId="28509" priority="15610" operator="between">
      <formula>4.5</formula>
      <formula>3.495</formula>
    </cfRule>
  </conditionalFormatting>
  <conditionalFormatting sqref="N178">
    <cfRule type="cellIs" dxfId="28508" priority="15608" operator="between">
      <formula>3.5</formula>
      <formula>2.495</formula>
    </cfRule>
    <cfRule type="cellIs" dxfId="28507" priority="15609" operator="between">
      <formula>3.5</formula>
      <formula>2.495</formula>
    </cfRule>
  </conditionalFormatting>
  <conditionalFormatting sqref="N178">
    <cfRule type="cellIs" dxfId="28506" priority="15607" operator="between">
      <formula>3.5</formula>
      <formula>2.495</formula>
    </cfRule>
  </conditionalFormatting>
  <conditionalFormatting sqref="N178">
    <cfRule type="cellIs" dxfId="28505" priority="15606" operator="between">
      <formula>3.5</formula>
      <formula>2.494</formula>
    </cfRule>
  </conditionalFormatting>
  <conditionalFormatting sqref="N178">
    <cfRule type="cellIs" dxfId="28504" priority="15605" operator="between">
      <formula>2.5</formula>
      <formula>0</formula>
    </cfRule>
  </conditionalFormatting>
  <conditionalFormatting sqref="N178">
    <cfRule type="cellIs" dxfId="28503" priority="15601" operator="between">
      <formula>4.501</formula>
      <formula>6</formula>
    </cfRule>
    <cfRule type="cellIs" dxfId="28502" priority="15602" operator="between">
      <formula>3.001</formula>
      <formula>4.5</formula>
    </cfRule>
    <cfRule type="cellIs" dxfId="28501" priority="15603" operator="between">
      <formula>2.001</formula>
      <formula>3</formula>
    </cfRule>
    <cfRule type="cellIs" dxfId="28500" priority="15604" operator="between">
      <formula>0</formula>
      <formula>2</formula>
    </cfRule>
  </conditionalFormatting>
  <conditionalFormatting sqref="N176">
    <cfRule type="cellIs" dxfId="28499" priority="15600" operator="between">
      <formula>6</formula>
      <formula>4.5</formula>
    </cfRule>
  </conditionalFormatting>
  <conditionalFormatting sqref="N176">
    <cfRule type="cellIs" dxfId="28498" priority="15599" operator="between">
      <formula>6</formula>
      <formula>4.495</formula>
    </cfRule>
  </conditionalFormatting>
  <conditionalFormatting sqref="N176">
    <cfRule type="cellIs" dxfId="28497" priority="15598" operator="between">
      <formula>4.5</formula>
      <formula>3.495</formula>
    </cfRule>
  </conditionalFormatting>
  <conditionalFormatting sqref="N176">
    <cfRule type="cellIs" dxfId="28496" priority="15596" operator="between">
      <formula>3.5</formula>
      <formula>2.495</formula>
    </cfRule>
    <cfRule type="cellIs" dxfId="28495" priority="15597" operator="between">
      <formula>3.5</formula>
      <formula>2.495</formula>
    </cfRule>
  </conditionalFormatting>
  <conditionalFormatting sqref="N176">
    <cfRule type="cellIs" dxfId="28494" priority="15595" operator="between">
      <formula>3.5</formula>
      <formula>2.495</formula>
    </cfRule>
  </conditionalFormatting>
  <conditionalFormatting sqref="N176">
    <cfRule type="cellIs" dxfId="28493" priority="15594" operator="between">
      <formula>3.5</formula>
      <formula>2.494</formula>
    </cfRule>
  </conditionalFormatting>
  <conditionalFormatting sqref="N176">
    <cfRule type="cellIs" dxfId="28492" priority="15593" operator="between">
      <formula>2.5</formula>
      <formula>0</formula>
    </cfRule>
  </conditionalFormatting>
  <conditionalFormatting sqref="N176">
    <cfRule type="cellIs" dxfId="28491" priority="15589" operator="between">
      <formula>4.501</formula>
      <formula>6</formula>
    </cfRule>
    <cfRule type="cellIs" dxfId="28490" priority="15590" operator="between">
      <formula>3.001</formula>
      <formula>4.5</formula>
    </cfRule>
    <cfRule type="cellIs" dxfId="28489" priority="15591" operator="between">
      <formula>2.001</formula>
      <formula>3</formula>
    </cfRule>
    <cfRule type="cellIs" dxfId="28488" priority="15592" operator="between">
      <formula>0</formula>
      <formula>2</formula>
    </cfRule>
  </conditionalFormatting>
  <conditionalFormatting sqref="N177">
    <cfRule type="cellIs" dxfId="28487" priority="15588" operator="between">
      <formula>6</formula>
      <formula>4.5</formula>
    </cfRule>
  </conditionalFormatting>
  <conditionalFormatting sqref="N177">
    <cfRule type="cellIs" dxfId="28486" priority="15587" operator="between">
      <formula>6</formula>
      <formula>4.495</formula>
    </cfRule>
  </conditionalFormatting>
  <conditionalFormatting sqref="N177">
    <cfRule type="cellIs" dxfId="28485" priority="15586" operator="between">
      <formula>4.5</formula>
      <formula>3.495</formula>
    </cfRule>
  </conditionalFormatting>
  <conditionalFormatting sqref="N177">
    <cfRule type="cellIs" dxfId="28484" priority="15584" operator="between">
      <formula>3.5</formula>
      <formula>2.495</formula>
    </cfRule>
    <cfRule type="cellIs" dxfId="28483" priority="15585" operator="between">
      <formula>3.5</formula>
      <formula>2.495</formula>
    </cfRule>
  </conditionalFormatting>
  <conditionalFormatting sqref="N177">
    <cfRule type="cellIs" dxfId="28482" priority="15583" operator="between">
      <formula>3.5</formula>
      <formula>2.495</formula>
    </cfRule>
  </conditionalFormatting>
  <conditionalFormatting sqref="N177">
    <cfRule type="cellIs" dxfId="28481" priority="15582" operator="between">
      <formula>3.5</formula>
      <formula>2.494</formula>
    </cfRule>
  </conditionalFormatting>
  <conditionalFormatting sqref="N177">
    <cfRule type="cellIs" dxfId="28480" priority="15581" operator="between">
      <formula>2.5</formula>
      <formula>0</formula>
    </cfRule>
  </conditionalFormatting>
  <conditionalFormatting sqref="N177">
    <cfRule type="cellIs" dxfId="28479" priority="15577" operator="between">
      <formula>4.501</formula>
      <formula>6</formula>
    </cfRule>
    <cfRule type="cellIs" dxfId="28478" priority="15578" operator="between">
      <formula>3.001</formula>
      <formula>4.5</formula>
    </cfRule>
    <cfRule type="cellIs" dxfId="28477" priority="15579" operator="between">
      <formula>2.001</formula>
      <formula>3</formula>
    </cfRule>
    <cfRule type="cellIs" dxfId="28476" priority="15580" operator="between">
      <formula>0</formula>
      <formula>2</formula>
    </cfRule>
  </conditionalFormatting>
  <conditionalFormatting sqref="N183">
    <cfRule type="cellIs" dxfId="28475" priority="15576" operator="between">
      <formula>6</formula>
      <formula>4.5</formula>
    </cfRule>
  </conditionalFormatting>
  <conditionalFormatting sqref="N183">
    <cfRule type="cellIs" dxfId="28474" priority="15575" operator="between">
      <formula>6</formula>
      <formula>4.495</formula>
    </cfRule>
  </conditionalFormatting>
  <conditionalFormatting sqref="N183">
    <cfRule type="cellIs" dxfId="28473" priority="15574" operator="between">
      <formula>4.5</formula>
      <formula>3.495</formula>
    </cfRule>
  </conditionalFormatting>
  <conditionalFormatting sqref="N183">
    <cfRule type="cellIs" dxfId="28472" priority="15572" operator="between">
      <formula>3.5</formula>
      <formula>2.495</formula>
    </cfRule>
    <cfRule type="cellIs" dxfId="28471" priority="15573" operator="between">
      <formula>3.5</formula>
      <formula>2.495</formula>
    </cfRule>
  </conditionalFormatting>
  <conditionalFormatting sqref="N183">
    <cfRule type="cellIs" dxfId="28470" priority="15571" operator="between">
      <formula>3.5</formula>
      <formula>2.495</formula>
    </cfRule>
  </conditionalFormatting>
  <conditionalFormatting sqref="N183">
    <cfRule type="cellIs" dxfId="28469" priority="15570" operator="between">
      <formula>3.5</formula>
      <formula>2.494</formula>
    </cfRule>
  </conditionalFormatting>
  <conditionalFormatting sqref="N183">
    <cfRule type="cellIs" dxfId="28468" priority="15569" operator="between">
      <formula>2.5</formula>
      <formula>0</formula>
    </cfRule>
  </conditionalFormatting>
  <conditionalFormatting sqref="N183">
    <cfRule type="cellIs" dxfId="28467" priority="15565" operator="between">
      <formula>4.501</formula>
      <formula>6</formula>
    </cfRule>
    <cfRule type="cellIs" dxfId="28466" priority="15566" operator="between">
      <formula>3.001</formula>
      <formula>4.5</formula>
    </cfRule>
    <cfRule type="cellIs" dxfId="28465" priority="15567" operator="between">
      <formula>2.001</formula>
      <formula>3</formula>
    </cfRule>
    <cfRule type="cellIs" dxfId="28464" priority="15568" operator="between">
      <formula>0</formula>
      <formula>2</formula>
    </cfRule>
  </conditionalFormatting>
  <conditionalFormatting sqref="N182">
    <cfRule type="cellIs" dxfId="28463" priority="15564" operator="between">
      <formula>6</formula>
      <formula>4.5</formula>
    </cfRule>
  </conditionalFormatting>
  <conditionalFormatting sqref="N182">
    <cfRule type="cellIs" dxfId="28462" priority="15563" operator="between">
      <formula>6</formula>
      <formula>4.495</formula>
    </cfRule>
  </conditionalFormatting>
  <conditionalFormatting sqref="N182">
    <cfRule type="cellIs" dxfId="28461" priority="15562" operator="between">
      <formula>4.5</formula>
      <formula>3.495</formula>
    </cfRule>
  </conditionalFormatting>
  <conditionalFormatting sqref="N182">
    <cfRule type="cellIs" dxfId="28460" priority="15560" operator="between">
      <formula>3.5</formula>
      <formula>2.495</formula>
    </cfRule>
    <cfRule type="cellIs" dxfId="28459" priority="15561" operator="between">
      <formula>3.5</formula>
      <formula>2.495</formula>
    </cfRule>
  </conditionalFormatting>
  <conditionalFormatting sqref="N182">
    <cfRule type="cellIs" dxfId="28458" priority="15559" operator="between">
      <formula>3.5</formula>
      <formula>2.495</formula>
    </cfRule>
  </conditionalFormatting>
  <conditionalFormatting sqref="N182">
    <cfRule type="cellIs" dxfId="28457" priority="15558" operator="between">
      <formula>3.5</formula>
      <formula>2.494</formula>
    </cfRule>
  </conditionalFormatting>
  <conditionalFormatting sqref="N182">
    <cfRule type="cellIs" dxfId="28456" priority="15557" operator="between">
      <formula>2.5</formula>
      <formula>0</formula>
    </cfRule>
  </conditionalFormatting>
  <conditionalFormatting sqref="N182">
    <cfRule type="cellIs" dxfId="28455" priority="15553" operator="between">
      <formula>4.501</formula>
      <formula>6</formula>
    </cfRule>
    <cfRule type="cellIs" dxfId="28454" priority="15554" operator="between">
      <formula>3.001</formula>
      <formula>4.5</formula>
    </cfRule>
    <cfRule type="cellIs" dxfId="28453" priority="15555" operator="between">
      <formula>2.001</formula>
      <formula>3</formula>
    </cfRule>
    <cfRule type="cellIs" dxfId="28452" priority="15556" operator="between">
      <formula>0</formula>
      <formula>2</formula>
    </cfRule>
  </conditionalFormatting>
  <conditionalFormatting sqref="N180">
    <cfRule type="cellIs" dxfId="28451" priority="15552" operator="between">
      <formula>6</formula>
      <formula>4.5</formula>
    </cfRule>
  </conditionalFormatting>
  <conditionalFormatting sqref="N180">
    <cfRule type="cellIs" dxfId="28450" priority="15551" operator="between">
      <formula>6</formula>
      <formula>4.495</formula>
    </cfRule>
  </conditionalFormatting>
  <conditionalFormatting sqref="N180">
    <cfRule type="cellIs" dxfId="28449" priority="15550" operator="between">
      <formula>4.5</formula>
      <formula>3.495</formula>
    </cfRule>
  </conditionalFormatting>
  <conditionalFormatting sqref="N180">
    <cfRule type="cellIs" dxfId="28448" priority="15548" operator="between">
      <formula>3.5</formula>
      <formula>2.495</formula>
    </cfRule>
    <cfRule type="cellIs" dxfId="28447" priority="15549" operator="between">
      <formula>3.5</formula>
      <formula>2.495</formula>
    </cfRule>
  </conditionalFormatting>
  <conditionalFormatting sqref="N180">
    <cfRule type="cellIs" dxfId="28446" priority="15547" operator="between">
      <formula>3.5</formula>
      <formula>2.495</formula>
    </cfRule>
  </conditionalFormatting>
  <conditionalFormatting sqref="N180">
    <cfRule type="cellIs" dxfId="28445" priority="15546" operator="between">
      <formula>3.5</formula>
      <formula>2.494</formula>
    </cfRule>
  </conditionalFormatting>
  <conditionalFormatting sqref="N180">
    <cfRule type="cellIs" dxfId="28444" priority="15545" operator="between">
      <formula>2.5</formula>
      <formula>0</formula>
    </cfRule>
  </conditionalFormatting>
  <conditionalFormatting sqref="N180">
    <cfRule type="cellIs" dxfId="28443" priority="15541" operator="between">
      <formula>4.501</formula>
      <formula>6</formula>
    </cfRule>
    <cfRule type="cellIs" dxfId="28442" priority="15542" operator="between">
      <formula>3.001</formula>
      <formula>4.5</formula>
    </cfRule>
    <cfRule type="cellIs" dxfId="28441" priority="15543" operator="between">
      <formula>2.001</formula>
      <formula>3</formula>
    </cfRule>
    <cfRule type="cellIs" dxfId="28440" priority="15544" operator="between">
      <formula>0</formula>
      <formula>2</formula>
    </cfRule>
  </conditionalFormatting>
  <conditionalFormatting sqref="N181">
    <cfRule type="cellIs" dxfId="28439" priority="15540" operator="between">
      <formula>6</formula>
      <formula>4.5</formula>
    </cfRule>
  </conditionalFormatting>
  <conditionalFormatting sqref="N181">
    <cfRule type="cellIs" dxfId="28438" priority="15539" operator="between">
      <formula>6</formula>
      <formula>4.495</formula>
    </cfRule>
  </conditionalFormatting>
  <conditionalFormatting sqref="N181">
    <cfRule type="cellIs" dxfId="28437" priority="15538" operator="between">
      <formula>4.5</formula>
      <formula>3.495</formula>
    </cfRule>
  </conditionalFormatting>
  <conditionalFormatting sqref="N181">
    <cfRule type="cellIs" dxfId="28436" priority="15536" operator="between">
      <formula>3.5</formula>
      <formula>2.495</formula>
    </cfRule>
    <cfRule type="cellIs" dxfId="28435" priority="15537" operator="between">
      <formula>3.5</formula>
      <formula>2.495</formula>
    </cfRule>
  </conditionalFormatting>
  <conditionalFormatting sqref="N181">
    <cfRule type="cellIs" dxfId="28434" priority="15535" operator="between">
      <formula>3.5</formula>
      <formula>2.495</formula>
    </cfRule>
  </conditionalFormatting>
  <conditionalFormatting sqref="N181">
    <cfRule type="cellIs" dxfId="28433" priority="15534" operator="between">
      <formula>3.5</formula>
      <formula>2.494</formula>
    </cfRule>
  </conditionalFormatting>
  <conditionalFormatting sqref="N181">
    <cfRule type="cellIs" dxfId="28432" priority="15533" operator="between">
      <formula>2.5</formula>
      <formula>0</formula>
    </cfRule>
  </conditionalFormatting>
  <conditionalFormatting sqref="N181">
    <cfRule type="cellIs" dxfId="28431" priority="15529" operator="between">
      <formula>4.501</formula>
      <formula>6</formula>
    </cfRule>
    <cfRule type="cellIs" dxfId="28430" priority="15530" operator="between">
      <formula>3.001</formula>
      <formula>4.5</formula>
    </cfRule>
    <cfRule type="cellIs" dxfId="28429" priority="15531" operator="between">
      <formula>2.001</formula>
      <formula>3</formula>
    </cfRule>
    <cfRule type="cellIs" dxfId="28428" priority="15532" operator="between">
      <formula>0</formula>
      <formula>2</formula>
    </cfRule>
  </conditionalFormatting>
  <conditionalFormatting sqref="N187">
    <cfRule type="cellIs" dxfId="28427" priority="15528" operator="between">
      <formula>6</formula>
      <formula>4.5</formula>
    </cfRule>
  </conditionalFormatting>
  <conditionalFormatting sqref="N187">
    <cfRule type="cellIs" dxfId="28426" priority="15527" operator="between">
      <formula>6</formula>
      <formula>4.495</formula>
    </cfRule>
  </conditionalFormatting>
  <conditionalFormatting sqref="N187">
    <cfRule type="cellIs" dxfId="28425" priority="15526" operator="between">
      <formula>4.5</formula>
      <formula>3.495</formula>
    </cfRule>
  </conditionalFormatting>
  <conditionalFormatting sqref="N187">
    <cfRule type="cellIs" dxfId="28424" priority="15524" operator="between">
      <formula>3.5</formula>
      <formula>2.495</formula>
    </cfRule>
    <cfRule type="cellIs" dxfId="28423" priority="15525" operator="between">
      <formula>3.5</formula>
      <formula>2.495</formula>
    </cfRule>
  </conditionalFormatting>
  <conditionalFormatting sqref="N187">
    <cfRule type="cellIs" dxfId="28422" priority="15523" operator="between">
      <formula>3.5</formula>
      <formula>2.495</formula>
    </cfRule>
  </conditionalFormatting>
  <conditionalFormatting sqref="N187">
    <cfRule type="cellIs" dxfId="28421" priority="15522" operator="between">
      <formula>3.5</formula>
      <formula>2.494</formula>
    </cfRule>
  </conditionalFormatting>
  <conditionalFormatting sqref="N187">
    <cfRule type="cellIs" dxfId="28420" priority="15521" operator="between">
      <formula>2.5</formula>
      <formula>0</formula>
    </cfRule>
  </conditionalFormatting>
  <conditionalFormatting sqref="N187">
    <cfRule type="cellIs" dxfId="28419" priority="15517" operator="between">
      <formula>4.501</formula>
      <formula>6</formula>
    </cfRule>
    <cfRule type="cellIs" dxfId="28418" priority="15518" operator="between">
      <formula>3.001</formula>
      <formula>4.5</formula>
    </cfRule>
    <cfRule type="cellIs" dxfId="28417" priority="15519" operator="between">
      <formula>2.001</formula>
      <formula>3</formula>
    </cfRule>
    <cfRule type="cellIs" dxfId="28416" priority="15520" operator="between">
      <formula>0</formula>
      <formula>2</formula>
    </cfRule>
  </conditionalFormatting>
  <conditionalFormatting sqref="N184">
    <cfRule type="cellIs" dxfId="28415" priority="15504" operator="between">
      <formula>6</formula>
      <formula>4.5</formula>
    </cfRule>
  </conditionalFormatting>
  <conditionalFormatting sqref="N184">
    <cfRule type="cellIs" dxfId="28414" priority="15503" operator="between">
      <formula>6</formula>
      <formula>4.495</formula>
    </cfRule>
  </conditionalFormatting>
  <conditionalFormatting sqref="N184">
    <cfRule type="cellIs" dxfId="28413" priority="15502" operator="between">
      <formula>4.5</formula>
      <formula>3.495</formula>
    </cfRule>
  </conditionalFormatting>
  <conditionalFormatting sqref="N184">
    <cfRule type="cellIs" dxfId="28412" priority="15500" operator="between">
      <formula>3.5</formula>
      <formula>2.495</formula>
    </cfRule>
    <cfRule type="cellIs" dxfId="28411" priority="15501" operator="between">
      <formula>3.5</formula>
      <formula>2.495</formula>
    </cfRule>
  </conditionalFormatting>
  <conditionalFormatting sqref="N184">
    <cfRule type="cellIs" dxfId="28410" priority="15499" operator="between">
      <formula>3.5</formula>
      <formula>2.495</formula>
    </cfRule>
  </conditionalFormatting>
  <conditionalFormatting sqref="N184">
    <cfRule type="cellIs" dxfId="28409" priority="15498" operator="between">
      <formula>3.5</formula>
      <formula>2.494</formula>
    </cfRule>
  </conditionalFormatting>
  <conditionalFormatting sqref="N184">
    <cfRule type="cellIs" dxfId="28408" priority="15497" operator="between">
      <formula>2.5</formula>
      <formula>0</formula>
    </cfRule>
  </conditionalFormatting>
  <conditionalFormatting sqref="N184">
    <cfRule type="cellIs" dxfId="28407" priority="15493" operator="between">
      <formula>4.501</formula>
      <formula>6</formula>
    </cfRule>
    <cfRule type="cellIs" dxfId="28406" priority="15494" operator="between">
      <formula>3.001</formula>
      <formula>4.5</formula>
    </cfRule>
    <cfRule type="cellIs" dxfId="28405" priority="15495" operator="between">
      <formula>2.001</formula>
      <formula>3</formula>
    </cfRule>
    <cfRule type="cellIs" dxfId="28404" priority="15496" operator="between">
      <formula>0</formula>
      <formula>2</formula>
    </cfRule>
  </conditionalFormatting>
  <conditionalFormatting sqref="N185">
    <cfRule type="cellIs" dxfId="28403" priority="15492" operator="between">
      <formula>6</formula>
      <formula>4.5</formula>
    </cfRule>
  </conditionalFormatting>
  <conditionalFormatting sqref="N185">
    <cfRule type="cellIs" dxfId="28402" priority="15491" operator="between">
      <formula>6</formula>
      <formula>4.495</formula>
    </cfRule>
  </conditionalFormatting>
  <conditionalFormatting sqref="N185">
    <cfRule type="cellIs" dxfId="28401" priority="15490" operator="between">
      <formula>4.5</formula>
      <formula>3.495</formula>
    </cfRule>
  </conditionalFormatting>
  <conditionalFormatting sqref="N185">
    <cfRule type="cellIs" dxfId="28400" priority="15488" operator="between">
      <formula>3.5</formula>
      <formula>2.495</formula>
    </cfRule>
    <cfRule type="cellIs" dxfId="28399" priority="15489" operator="between">
      <formula>3.5</formula>
      <formula>2.495</formula>
    </cfRule>
  </conditionalFormatting>
  <conditionalFormatting sqref="N185">
    <cfRule type="cellIs" dxfId="28398" priority="15487" operator="between">
      <formula>3.5</formula>
      <formula>2.495</formula>
    </cfRule>
  </conditionalFormatting>
  <conditionalFormatting sqref="N185">
    <cfRule type="cellIs" dxfId="28397" priority="15486" operator="between">
      <formula>3.5</formula>
      <formula>2.494</formula>
    </cfRule>
  </conditionalFormatting>
  <conditionalFormatting sqref="N185">
    <cfRule type="cellIs" dxfId="28396" priority="15485" operator="between">
      <formula>2.5</formula>
      <formula>0</formula>
    </cfRule>
  </conditionalFormatting>
  <conditionalFormatting sqref="N185">
    <cfRule type="cellIs" dxfId="28395" priority="15481" operator="between">
      <formula>4.501</formula>
      <formula>6</formula>
    </cfRule>
    <cfRule type="cellIs" dxfId="28394" priority="15482" operator="between">
      <formula>3.001</formula>
      <formula>4.5</formula>
    </cfRule>
    <cfRule type="cellIs" dxfId="28393" priority="15483" operator="between">
      <formula>2.001</formula>
      <formula>3</formula>
    </cfRule>
    <cfRule type="cellIs" dxfId="28392" priority="15484" operator="between">
      <formula>0</formula>
      <formula>2</formula>
    </cfRule>
  </conditionalFormatting>
  <conditionalFormatting sqref="N186">
    <cfRule type="cellIs" dxfId="28391" priority="15480" operator="between">
      <formula>6</formula>
      <formula>4.5</formula>
    </cfRule>
  </conditionalFormatting>
  <conditionalFormatting sqref="N186">
    <cfRule type="cellIs" dxfId="28390" priority="15479" operator="between">
      <formula>6</formula>
      <formula>4.495</formula>
    </cfRule>
  </conditionalFormatting>
  <conditionalFormatting sqref="N186">
    <cfRule type="cellIs" dxfId="28389" priority="15478" operator="between">
      <formula>4.5</formula>
      <formula>3.495</formula>
    </cfRule>
  </conditionalFormatting>
  <conditionalFormatting sqref="N186">
    <cfRule type="cellIs" dxfId="28388" priority="15476" operator="between">
      <formula>3.5</formula>
      <formula>2.495</formula>
    </cfRule>
    <cfRule type="cellIs" dxfId="28387" priority="15477" operator="between">
      <formula>3.5</formula>
      <formula>2.495</formula>
    </cfRule>
  </conditionalFormatting>
  <conditionalFormatting sqref="N186">
    <cfRule type="cellIs" dxfId="28386" priority="15475" operator="between">
      <formula>3.5</formula>
      <formula>2.495</formula>
    </cfRule>
  </conditionalFormatting>
  <conditionalFormatting sqref="N186">
    <cfRule type="cellIs" dxfId="28385" priority="15474" operator="between">
      <formula>3.5</formula>
      <formula>2.494</formula>
    </cfRule>
  </conditionalFormatting>
  <conditionalFormatting sqref="N186">
    <cfRule type="cellIs" dxfId="28384" priority="15473" operator="between">
      <formula>2.5</formula>
      <formula>0</formula>
    </cfRule>
  </conditionalFormatting>
  <conditionalFormatting sqref="N186">
    <cfRule type="cellIs" dxfId="28383" priority="15469" operator="between">
      <formula>4.501</formula>
      <formula>6</formula>
    </cfRule>
    <cfRule type="cellIs" dxfId="28382" priority="15470" operator="between">
      <formula>3.001</formula>
      <formula>4.5</formula>
    </cfRule>
    <cfRule type="cellIs" dxfId="28381" priority="15471" operator="between">
      <formula>2.001</formula>
      <formula>3</formula>
    </cfRule>
    <cfRule type="cellIs" dxfId="28380" priority="15472" operator="between">
      <formula>0</formula>
      <formula>2</formula>
    </cfRule>
  </conditionalFormatting>
  <conditionalFormatting sqref="N191">
    <cfRule type="cellIs" dxfId="28379" priority="15468" operator="between">
      <formula>6</formula>
      <formula>4.5</formula>
    </cfRule>
  </conditionalFormatting>
  <conditionalFormatting sqref="N191">
    <cfRule type="cellIs" dxfId="28378" priority="15467" operator="between">
      <formula>6</formula>
      <formula>4.495</formula>
    </cfRule>
  </conditionalFormatting>
  <conditionalFormatting sqref="N191">
    <cfRule type="cellIs" dxfId="28377" priority="15466" operator="between">
      <formula>4.5</formula>
      <formula>3.495</formula>
    </cfRule>
  </conditionalFormatting>
  <conditionalFormatting sqref="N191">
    <cfRule type="cellIs" dxfId="28376" priority="15464" operator="between">
      <formula>3.5</formula>
      <formula>2.495</formula>
    </cfRule>
    <cfRule type="cellIs" dxfId="28375" priority="15465" operator="between">
      <formula>3.5</formula>
      <formula>2.495</formula>
    </cfRule>
  </conditionalFormatting>
  <conditionalFormatting sqref="N191">
    <cfRule type="cellIs" dxfId="28374" priority="15463" operator="between">
      <formula>3.5</formula>
      <formula>2.495</formula>
    </cfRule>
  </conditionalFormatting>
  <conditionalFormatting sqref="N191">
    <cfRule type="cellIs" dxfId="28373" priority="15462" operator="between">
      <formula>3.5</formula>
      <formula>2.494</formula>
    </cfRule>
  </conditionalFormatting>
  <conditionalFormatting sqref="N191">
    <cfRule type="cellIs" dxfId="28372" priority="15461" operator="between">
      <formula>2.5</formula>
      <formula>0</formula>
    </cfRule>
  </conditionalFormatting>
  <conditionalFormatting sqref="N191">
    <cfRule type="cellIs" dxfId="28371" priority="15457" operator="between">
      <formula>4.501</formula>
      <formula>6</formula>
    </cfRule>
    <cfRule type="cellIs" dxfId="28370" priority="15458" operator="between">
      <formula>3.001</formula>
      <formula>4.5</formula>
    </cfRule>
    <cfRule type="cellIs" dxfId="28369" priority="15459" operator="between">
      <formula>2.001</formula>
      <formula>3</formula>
    </cfRule>
    <cfRule type="cellIs" dxfId="28368" priority="15460" operator="between">
      <formula>0</formula>
      <formula>2</formula>
    </cfRule>
  </conditionalFormatting>
  <conditionalFormatting sqref="N188">
    <cfRule type="cellIs" dxfId="28367" priority="15456" operator="between">
      <formula>6</formula>
      <formula>4.5</formula>
    </cfRule>
  </conditionalFormatting>
  <conditionalFormatting sqref="N188">
    <cfRule type="cellIs" dxfId="28366" priority="15455" operator="between">
      <formula>6</formula>
      <formula>4.495</formula>
    </cfRule>
  </conditionalFormatting>
  <conditionalFormatting sqref="N188">
    <cfRule type="cellIs" dxfId="28365" priority="15454" operator="between">
      <formula>4.5</formula>
      <formula>3.495</formula>
    </cfRule>
  </conditionalFormatting>
  <conditionalFormatting sqref="N188">
    <cfRule type="cellIs" dxfId="28364" priority="15452" operator="between">
      <formula>3.5</formula>
      <formula>2.495</formula>
    </cfRule>
    <cfRule type="cellIs" dxfId="28363" priority="15453" operator="between">
      <formula>3.5</formula>
      <formula>2.495</formula>
    </cfRule>
  </conditionalFormatting>
  <conditionalFormatting sqref="N188">
    <cfRule type="cellIs" dxfId="28362" priority="15451" operator="between">
      <formula>3.5</formula>
      <formula>2.495</formula>
    </cfRule>
  </conditionalFormatting>
  <conditionalFormatting sqref="N188">
    <cfRule type="cellIs" dxfId="28361" priority="15450" operator="between">
      <formula>3.5</formula>
      <formula>2.494</formula>
    </cfRule>
  </conditionalFormatting>
  <conditionalFormatting sqref="N188">
    <cfRule type="cellIs" dxfId="28360" priority="15449" operator="between">
      <formula>2.5</formula>
      <formula>0</formula>
    </cfRule>
  </conditionalFormatting>
  <conditionalFormatting sqref="N188">
    <cfRule type="cellIs" dxfId="28359" priority="15445" operator="between">
      <formula>4.501</formula>
      <formula>6</formula>
    </cfRule>
    <cfRule type="cellIs" dxfId="28358" priority="15446" operator="between">
      <formula>3.001</formula>
      <formula>4.5</formula>
    </cfRule>
    <cfRule type="cellIs" dxfId="28357" priority="15447" operator="between">
      <formula>2.001</formula>
      <formula>3</formula>
    </cfRule>
    <cfRule type="cellIs" dxfId="28356" priority="15448" operator="between">
      <formula>0</formula>
      <formula>2</formula>
    </cfRule>
  </conditionalFormatting>
  <conditionalFormatting sqref="N189">
    <cfRule type="cellIs" dxfId="28355" priority="15444" operator="between">
      <formula>6</formula>
      <formula>4.5</formula>
    </cfRule>
  </conditionalFormatting>
  <conditionalFormatting sqref="N189">
    <cfRule type="cellIs" dxfId="28354" priority="15443" operator="between">
      <formula>6</formula>
      <formula>4.495</formula>
    </cfRule>
  </conditionalFormatting>
  <conditionalFormatting sqref="N189">
    <cfRule type="cellIs" dxfId="28353" priority="15442" operator="between">
      <formula>4.5</formula>
      <formula>3.495</formula>
    </cfRule>
  </conditionalFormatting>
  <conditionalFormatting sqref="N189">
    <cfRule type="cellIs" dxfId="28352" priority="15440" operator="between">
      <formula>3.5</formula>
      <formula>2.495</formula>
    </cfRule>
    <cfRule type="cellIs" dxfId="28351" priority="15441" operator="between">
      <formula>3.5</formula>
      <formula>2.495</formula>
    </cfRule>
  </conditionalFormatting>
  <conditionalFormatting sqref="N189">
    <cfRule type="cellIs" dxfId="28350" priority="15439" operator="between">
      <formula>3.5</formula>
      <formula>2.495</formula>
    </cfRule>
  </conditionalFormatting>
  <conditionalFormatting sqref="N189">
    <cfRule type="cellIs" dxfId="28349" priority="15438" operator="between">
      <formula>3.5</formula>
      <formula>2.494</formula>
    </cfRule>
  </conditionalFormatting>
  <conditionalFormatting sqref="N189">
    <cfRule type="cellIs" dxfId="28348" priority="15437" operator="between">
      <formula>2.5</formula>
      <formula>0</formula>
    </cfRule>
  </conditionalFormatting>
  <conditionalFormatting sqref="N189">
    <cfRule type="cellIs" dxfId="28347" priority="15433" operator="between">
      <formula>4.501</formula>
      <formula>6</formula>
    </cfRule>
    <cfRule type="cellIs" dxfId="28346" priority="15434" operator="between">
      <formula>3.001</formula>
      <formula>4.5</formula>
    </cfRule>
    <cfRule type="cellIs" dxfId="28345" priority="15435" operator="between">
      <formula>2.001</formula>
      <formula>3</formula>
    </cfRule>
    <cfRule type="cellIs" dxfId="28344" priority="15436" operator="between">
      <formula>0</formula>
      <formula>2</formula>
    </cfRule>
  </conditionalFormatting>
  <conditionalFormatting sqref="N190">
    <cfRule type="cellIs" dxfId="28343" priority="15432" operator="between">
      <formula>6</formula>
      <formula>4.5</formula>
    </cfRule>
  </conditionalFormatting>
  <conditionalFormatting sqref="N190">
    <cfRule type="cellIs" dxfId="28342" priority="15431" operator="between">
      <formula>6</formula>
      <formula>4.495</formula>
    </cfRule>
  </conditionalFormatting>
  <conditionalFormatting sqref="N190">
    <cfRule type="cellIs" dxfId="28341" priority="15430" operator="between">
      <formula>4.5</formula>
      <formula>3.495</formula>
    </cfRule>
  </conditionalFormatting>
  <conditionalFormatting sqref="N190">
    <cfRule type="cellIs" dxfId="28340" priority="15428" operator="between">
      <formula>3.5</formula>
      <formula>2.495</formula>
    </cfRule>
    <cfRule type="cellIs" dxfId="28339" priority="15429" operator="between">
      <formula>3.5</formula>
      <formula>2.495</formula>
    </cfRule>
  </conditionalFormatting>
  <conditionalFormatting sqref="N190">
    <cfRule type="cellIs" dxfId="28338" priority="15427" operator="between">
      <formula>3.5</formula>
      <formula>2.495</formula>
    </cfRule>
  </conditionalFormatting>
  <conditionalFormatting sqref="N190">
    <cfRule type="cellIs" dxfId="28337" priority="15426" operator="between">
      <formula>3.5</formula>
      <formula>2.494</formula>
    </cfRule>
  </conditionalFormatting>
  <conditionalFormatting sqref="N190">
    <cfRule type="cellIs" dxfId="28336" priority="15425" operator="between">
      <formula>2.5</formula>
      <formula>0</formula>
    </cfRule>
  </conditionalFormatting>
  <conditionalFormatting sqref="N190">
    <cfRule type="cellIs" dxfId="28335" priority="15421" operator="between">
      <formula>4.501</formula>
      <formula>6</formula>
    </cfRule>
    <cfRule type="cellIs" dxfId="28334" priority="15422" operator="between">
      <formula>3.001</formula>
      <formula>4.5</formula>
    </cfRule>
    <cfRule type="cellIs" dxfId="28333" priority="15423" operator="between">
      <formula>2.001</formula>
      <formula>3</formula>
    </cfRule>
    <cfRule type="cellIs" dxfId="28332" priority="15424" operator="between">
      <formula>0</formula>
      <formula>2</formula>
    </cfRule>
  </conditionalFormatting>
  <conditionalFormatting sqref="N195">
    <cfRule type="cellIs" dxfId="28331" priority="15420" operator="between">
      <formula>6</formula>
      <formula>4.5</formula>
    </cfRule>
  </conditionalFormatting>
  <conditionalFormatting sqref="N195">
    <cfRule type="cellIs" dxfId="28330" priority="15419" operator="between">
      <formula>6</formula>
      <formula>4.495</formula>
    </cfRule>
  </conditionalFormatting>
  <conditionalFormatting sqref="N195">
    <cfRule type="cellIs" dxfId="28329" priority="15418" operator="between">
      <formula>4.5</formula>
      <formula>3.495</formula>
    </cfRule>
  </conditionalFormatting>
  <conditionalFormatting sqref="N195">
    <cfRule type="cellIs" dxfId="28328" priority="15416" operator="between">
      <formula>3.5</formula>
      <formula>2.495</formula>
    </cfRule>
    <cfRule type="cellIs" dxfId="28327" priority="15417" operator="between">
      <formula>3.5</formula>
      <formula>2.495</formula>
    </cfRule>
  </conditionalFormatting>
  <conditionalFormatting sqref="N195">
    <cfRule type="cellIs" dxfId="28326" priority="15415" operator="between">
      <formula>3.5</formula>
      <formula>2.495</formula>
    </cfRule>
  </conditionalFormatting>
  <conditionalFormatting sqref="N195">
    <cfRule type="cellIs" dxfId="28325" priority="15414" operator="between">
      <formula>3.5</formula>
      <formula>2.494</formula>
    </cfRule>
  </conditionalFormatting>
  <conditionalFormatting sqref="N195">
    <cfRule type="cellIs" dxfId="28324" priority="15413" operator="between">
      <formula>2.5</formula>
      <formula>0</formula>
    </cfRule>
  </conditionalFormatting>
  <conditionalFormatting sqref="N195">
    <cfRule type="cellIs" dxfId="28323" priority="15409" operator="between">
      <formula>4.501</formula>
      <formula>6</formula>
    </cfRule>
    <cfRule type="cellIs" dxfId="28322" priority="15410" operator="between">
      <formula>3.001</formula>
      <formula>4.5</formula>
    </cfRule>
    <cfRule type="cellIs" dxfId="28321" priority="15411" operator="between">
      <formula>2.001</formula>
      <formula>3</formula>
    </cfRule>
    <cfRule type="cellIs" dxfId="28320" priority="15412" operator="between">
      <formula>0</formula>
      <formula>2</formula>
    </cfRule>
  </conditionalFormatting>
  <conditionalFormatting sqref="N192">
    <cfRule type="cellIs" dxfId="28319" priority="15408" operator="between">
      <formula>6</formula>
      <formula>4.5</formula>
    </cfRule>
  </conditionalFormatting>
  <conditionalFormatting sqref="N192">
    <cfRule type="cellIs" dxfId="28318" priority="15407" operator="between">
      <formula>6</formula>
      <formula>4.495</formula>
    </cfRule>
  </conditionalFormatting>
  <conditionalFormatting sqref="N192">
    <cfRule type="cellIs" dxfId="28317" priority="15406" operator="between">
      <formula>4.5</formula>
      <formula>3.495</formula>
    </cfRule>
  </conditionalFormatting>
  <conditionalFormatting sqref="N192">
    <cfRule type="cellIs" dxfId="28316" priority="15404" operator="between">
      <formula>3.5</formula>
      <formula>2.495</formula>
    </cfRule>
    <cfRule type="cellIs" dxfId="28315" priority="15405" operator="between">
      <formula>3.5</formula>
      <formula>2.495</formula>
    </cfRule>
  </conditionalFormatting>
  <conditionalFormatting sqref="N192">
    <cfRule type="cellIs" dxfId="28314" priority="15403" operator="between">
      <formula>3.5</formula>
      <formula>2.495</formula>
    </cfRule>
  </conditionalFormatting>
  <conditionalFormatting sqref="N192">
    <cfRule type="cellIs" dxfId="28313" priority="15402" operator="between">
      <formula>3.5</formula>
      <formula>2.494</formula>
    </cfRule>
  </conditionalFormatting>
  <conditionalFormatting sqref="N192">
    <cfRule type="cellIs" dxfId="28312" priority="15401" operator="between">
      <formula>2.5</formula>
      <formula>0</formula>
    </cfRule>
  </conditionalFormatting>
  <conditionalFormatting sqref="N192">
    <cfRule type="cellIs" dxfId="28311" priority="15397" operator="between">
      <formula>4.501</formula>
      <formula>6</formula>
    </cfRule>
    <cfRule type="cellIs" dxfId="28310" priority="15398" operator="between">
      <formula>3.001</formula>
      <formula>4.5</formula>
    </cfRule>
    <cfRule type="cellIs" dxfId="28309" priority="15399" operator="between">
      <formula>2.001</formula>
      <formula>3</formula>
    </cfRule>
    <cfRule type="cellIs" dxfId="28308" priority="15400" operator="between">
      <formula>0</formula>
      <formula>2</formula>
    </cfRule>
  </conditionalFormatting>
  <conditionalFormatting sqref="N194">
    <cfRule type="cellIs" dxfId="28307" priority="15396" operator="between">
      <formula>6</formula>
      <formula>4.5</formula>
    </cfRule>
  </conditionalFormatting>
  <conditionalFormatting sqref="N194">
    <cfRule type="cellIs" dxfId="28306" priority="15395" operator="between">
      <formula>6</formula>
      <formula>4.495</formula>
    </cfRule>
  </conditionalFormatting>
  <conditionalFormatting sqref="N194">
    <cfRule type="cellIs" dxfId="28305" priority="15394" operator="between">
      <formula>4.5</formula>
      <formula>3.495</formula>
    </cfRule>
  </conditionalFormatting>
  <conditionalFormatting sqref="N194">
    <cfRule type="cellIs" dxfId="28304" priority="15392" operator="between">
      <formula>3.5</formula>
      <formula>2.495</formula>
    </cfRule>
    <cfRule type="cellIs" dxfId="28303" priority="15393" operator="between">
      <formula>3.5</formula>
      <formula>2.495</formula>
    </cfRule>
  </conditionalFormatting>
  <conditionalFormatting sqref="N194">
    <cfRule type="cellIs" dxfId="28302" priority="15391" operator="between">
      <formula>3.5</formula>
      <formula>2.495</formula>
    </cfRule>
  </conditionalFormatting>
  <conditionalFormatting sqref="N194">
    <cfRule type="cellIs" dxfId="28301" priority="15390" operator="between">
      <formula>3.5</formula>
      <formula>2.494</formula>
    </cfRule>
  </conditionalFormatting>
  <conditionalFormatting sqref="N194">
    <cfRule type="cellIs" dxfId="28300" priority="15389" operator="between">
      <formula>2.5</formula>
      <formula>0</formula>
    </cfRule>
  </conditionalFormatting>
  <conditionalFormatting sqref="N194">
    <cfRule type="cellIs" dxfId="28299" priority="15385" operator="between">
      <formula>4.501</formula>
      <formula>6</formula>
    </cfRule>
    <cfRule type="cellIs" dxfId="28298" priority="15386" operator="between">
      <formula>3.001</formula>
      <formula>4.5</formula>
    </cfRule>
    <cfRule type="cellIs" dxfId="28297" priority="15387" operator="between">
      <formula>2.001</formula>
      <formula>3</formula>
    </cfRule>
    <cfRule type="cellIs" dxfId="28296" priority="15388" operator="between">
      <formula>0</formula>
      <formula>2</formula>
    </cfRule>
  </conditionalFormatting>
  <conditionalFormatting sqref="N193">
    <cfRule type="cellIs" dxfId="28295" priority="15372" operator="between">
      <formula>6</formula>
      <formula>4.5</formula>
    </cfRule>
  </conditionalFormatting>
  <conditionalFormatting sqref="N193">
    <cfRule type="cellIs" dxfId="28294" priority="15371" operator="between">
      <formula>6</formula>
      <formula>4.495</formula>
    </cfRule>
  </conditionalFormatting>
  <conditionalFormatting sqref="N193">
    <cfRule type="cellIs" dxfId="28293" priority="15370" operator="between">
      <formula>4.5</formula>
      <formula>3.495</formula>
    </cfRule>
  </conditionalFormatting>
  <conditionalFormatting sqref="N193">
    <cfRule type="cellIs" dxfId="28292" priority="15368" operator="between">
      <formula>3.5</formula>
      <formula>2.495</formula>
    </cfRule>
    <cfRule type="cellIs" dxfId="28291" priority="15369" operator="between">
      <formula>3.5</formula>
      <formula>2.495</formula>
    </cfRule>
  </conditionalFormatting>
  <conditionalFormatting sqref="N193">
    <cfRule type="cellIs" dxfId="28290" priority="15367" operator="between">
      <formula>3.5</formula>
      <formula>2.495</formula>
    </cfRule>
  </conditionalFormatting>
  <conditionalFormatting sqref="N193">
    <cfRule type="cellIs" dxfId="28289" priority="15366" operator="between">
      <formula>3.5</formula>
      <formula>2.494</formula>
    </cfRule>
  </conditionalFormatting>
  <conditionalFormatting sqref="N193">
    <cfRule type="cellIs" dxfId="28288" priority="15365" operator="between">
      <formula>2.5</formula>
      <formula>0</formula>
    </cfRule>
  </conditionalFormatting>
  <conditionalFormatting sqref="N193">
    <cfRule type="cellIs" dxfId="28287" priority="15361" operator="between">
      <formula>4.501</formula>
      <formula>6</formula>
    </cfRule>
    <cfRule type="cellIs" dxfId="28286" priority="15362" operator="between">
      <formula>3.001</formula>
      <formula>4.5</formula>
    </cfRule>
    <cfRule type="cellIs" dxfId="28285" priority="15363" operator="between">
      <formula>2.001</formula>
      <formula>3</formula>
    </cfRule>
    <cfRule type="cellIs" dxfId="28284" priority="15364" operator="between">
      <formula>0</formula>
      <formula>2</formula>
    </cfRule>
  </conditionalFormatting>
  <conditionalFormatting sqref="N199">
    <cfRule type="cellIs" dxfId="28283" priority="15360" operator="between">
      <formula>6</formula>
      <formula>4.5</formula>
    </cfRule>
  </conditionalFormatting>
  <conditionalFormatting sqref="N199">
    <cfRule type="cellIs" dxfId="28282" priority="15359" operator="between">
      <formula>6</formula>
      <formula>4.495</formula>
    </cfRule>
  </conditionalFormatting>
  <conditionalFormatting sqref="N199">
    <cfRule type="cellIs" dxfId="28281" priority="15358" operator="between">
      <formula>4.5</formula>
      <formula>3.495</formula>
    </cfRule>
  </conditionalFormatting>
  <conditionalFormatting sqref="N199">
    <cfRule type="cellIs" dxfId="28280" priority="15356" operator="between">
      <formula>3.5</formula>
      <formula>2.495</formula>
    </cfRule>
    <cfRule type="cellIs" dxfId="28279" priority="15357" operator="between">
      <formula>3.5</formula>
      <formula>2.495</formula>
    </cfRule>
  </conditionalFormatting>
  <conditionalFormatting sqref="N199">
    <cfRule type="cellIs" dxfId="28278" priority="15355" operator="between">
      <formula>3.5</formula>
      <formula>2.495</formula>
    </cfRule>
  </conditionalFormatting>
  <conditionalFormatting sqref="N199">
    <cfRule type="cellIs" dxfId="28277" priority="15354" operator="between">
      <formula>3.5</formula>
      <formula>2.494</formula>
    </cfRule>
  </conditionalFormatting>
  <conditionalFormatting sqref="N199">
    <cfRule type="cellIs" dxfId="28276" priority="15353" operator="between">
      <formula>2.5</formula>
      <formula>0</formula>
    </cfRule>
  </conditionalFormatting>
  <conditionalFormatting sqref="N199">
    <cfRule type="cellIs" dxfId="28275" priority="15349" operator="between">
      <formula>4.501</formula>
      <formula>6</formula>
    </cfRule>
    <cfRule type="cellIs" dxfId="28274" priority="15350" operator="between">
      <formula>3.001</formula>
      <formula>4.5</formula>
    </cfRule>
    <cfRule type="cellIs" dxfId="28273" priority="15351" operator="between">
      <formula>2.001</formula>
      <formula>3</formula>
    </cfRule>
    <cfRule type="cellIs" dxfId="28272" priority="15352" operator="between">
      <formula>0</formula>
      <formula>2</formula>
    </cfRule>
  </conditionalFormatting>
  <conditionalFormatting sqref="N196">
    <cfRule type="cellIs" dxfId="28271" priority="15348" operator="between">
      <formula>6</formula>
      <formula>4.5</formula>
    </cfRule>
  </conditionalFormatting>
  <conditionalFormatting sqref="N196">
    <cfRule type="cellIs" dxfId="28270" priority="15347" operator="between">
      <formula>6</formula>
      <formula>4.495</formula>
    </cfRule>
  </conditionalFormatting>
  <conditionalFormatting sqref="N196">
    <cfRule type="cellIs" dxfId="28269" priority="15346" operator="between">
      <formula>4.5</formula>
      <formula>3.495</formula>
    </cfRule>
  </conditionalFormatting>
  <conditionalFormatting sqref="N196">
    <cfRule type="cellIs" dxfId="28268" priority="15344" operator="between">
      <formula>3.5</formula>
      <formula>2.495</formula>
    </cfRule>
    <cfRule type="cellIs" dxfId="28267" priority="15345" operator="between">
      <formula>3.5</formula>
      <formula>2.495</formula>
    </cfRule>
  </conditionalFormatting>
  <conditionalFormatting sqref="N196">
    <cfRule type="cellIs" dxfId="28266" priority="15343" operator="between">
      <formula>3.5</formula>
      <formula>2.495</formula>
    </cfRule>
  </conditionalFormatting>
  <conditionalFormatting sqref="N196">
    <cfRule type="cellIs" dxfId="28265" priority="15342" operator="between">
      <formula>3.5</formula>
      <formula>2.494</formula>
    </cfRule>
  </conditionalFormatting>
  <conditionalFormatting sqref="N196">
    <cfRule type="cellIs" dxfId="28264" priority="15341" operator="between">
      <formula>2.5</formula>
      <formula>0</formula>
    </cfRule>
  </conditionalFormatting>
  <conditionalFormatting sqref="N196">
    <cfRule type="cellIs" dxfId="28263" priority="15337" operator="between">
      <formula>4.501</formula>
      <formula>6</formula>
    </cfRule>
    <cfRule type="cellIs" dxfId="28262" priority="15338" operator="between">
      <formula>3.001</formula>
      <formula>4.5</formula>
    </cfRule>
    <cfRule type="cellIs" dxfId="28261" priority="15339" operator="between">
      <formula>2.001</formula>
      <formula>3</formula>
    </cfRule>
    <cfRule type="cellIs" dxfId="28260" priority="15340" operator="between">
      <formula>0</formula>
      <formula>2</formula>
    </cfRule>
  </conditionalFormatting>
  <conditionalFormatting sqref="N200">
    <cfRule type="cellIs" dxfId="28259" priority="15288" operator="between">
      <formula>6</formula>
      <formula>4.5</formula>
    </cfRule>
  </conditionalFormatting>
  <conditionalFormatting sqref="N200">
    <cfRule type="cellIs" dxfId="28258" priority="15287" operator="between">
      <formula>6</formula>
      <formula>4.495</formula>
    </cfRule>
  </conditionalFormatting>
  <conditionalFormatting sqref="N200">
    <cfRule type="cellIs" dxfId="28257" priority="15286" operator="between">
      <formula>4.5</formula>
      <formula>3.495</formula>
    </cfRule>
  </conditionalFormatting>
  <conditionalFormatting sqref="N200">
    <cfRule type="cellIs" dxfId="28256" priority="15284" operator="between">
      <formula>3.5</formula>
      <formula>2.495</formula>
    </cfRule>
    <cfRule type="cellIs" dxfId="28255" priority="15285" operator="between">
      <formula>3.5</formula>
      <formula>2.495</formula>
    </cfRule>
  </conditionalFormatting>
  <conditionalFormatting sqref="N200">
    <cfRule type="cellIs" dxfId="28254" priority="15283" operator="between">
      <formula>3.5</formula>
      <formula>2.495</formula>
    </cfRule>
  </conditionalFormatting>
  <conditionalFormatting sqref="N200">
    <cfRule type="cellIs" dxfId="28253" priority="15282" operator="between">
      <formula>3.5</formula>
      <formula>2.494</formula>
    </cfRule>
  </conditionalFormatting>
  <conditionalFormatting sqref="N200">
    <cfRule type="cellIs" dxfId="28252" priority="15281" operator="between">
      <formula>2.5</formula>
      <formula>0</formula>
    </cfRule>
  </conditionalFormatting>
  <conditionalFormatting sqref="N200">
    <cfRule type="cellIs" dxfId="28251" priority="15277" operator="between">
      <formula>4.501</formula>
      <formula>6</formula>
    </cfRule>
    <cfRule type="cellIs" dxfId="28250" priority="15278" operator="between">
      <formula>3.001</formula>
      <formula>4.5</formula>
    </cfRule>
    <cfRule type="cellIs" dxfId="28249" priority="15279" operator="between">
      <formula>2.001</formula>
      <formula>3</formula>
    </cfRule>
    <cfRule type="cellIs" dxfId="28248" priority="15280" operator="between">
      <formula>0</formula>
      <formula>2</formula>
    </cfRule>
  </conditionalFormatting>
  <conditionalFormatting sqref="N198">
    <cfRule type="cellIs" dxfId="28247" priority="15324" operator="between">
      <formula>6</formula>
      <formula>4.5</formula>
    </cfRule>
  </conditionalFormatting>
  <conditionalFormatting sqref="N198">
    <cfRule type="cellIs" dxfId="28246" priority="15323" operator="between">
      <formula>6</formula>
      <formula>4.495</formula>
    </cfRule>
  </conditionalFormatting>
  <conditionalFormatting sqref="N198">
    <cfRule type="cellIs" dxfId="28245" priority="15322" operator="between">
      <formula>4.5</formula>
      <formula>3.495</formula>
    </cfRule>
  </conditionalFormatting>
  <conditionalFormatting sqref="N198">
    <cfRule type="cellIs" dxfId="28244" priority="15320" operator="between">
      <formula>3.5</formula>
      <formula>2.495</formula>
    </cfRule>
    <cfRule type="cellIs" dxfId="28243" priority="15321" operator="between">
      <formula>3.5</formula>
      <formula>2.495</formula>
    </cfRule>
  </conditionalFormatting>
  <conditionalFormatting sqref="N198">
    <cfRule type="cellIs" dxfId="28242" priority="15319" operator="between">
      <formula>3.5</formula>
      <formula>2.495</formula>
    </cfRule>
  </conditionalFormatting>
  <conditionalFormatting sqref="N198">
    <cfRule type="cellIs" dxfId="28241" priority="15318" operator="between">
      <formula>3.5</formula>
      <formula>2.494</formula>
    </cfRule>
  </conditionalFormatting>
  <conditionalFormatting sqref="N198">
    <cfRule type="cellIs" dxfId="28240" priority="15317" operator="between">
      <formula>2.5</formula>
      <formula>0</formula>
    </cfRule>
  </conditionalFormatting>
  <conditionalFormatting sqref="N198">
    <cfRule type="cellIs" dxfId="28239" priority="15313" operator="between">
      <formula>4.501</formula>
      <formula>6</formula>
    </cfRule>
    <cfRule type="cellIs" dxfId="28238" priority="15314" operator="between">
      <formula>3.001</formula>
      <formula>4.5</formula>
    </cfRule>
    <cfRule type="cellIs" dxfId="28237" priority="15315" operator="between">
      <formula>2.001</formula>
      <formula>3</formula>
    </cfRule>
    <cfRule type="cellIs" dxfId="28236" priority="15316" operator="between">
      <formula>0</formula>
      <formula>2</formula>
    </cfRule>
  </conditionalFormatting>
  <conditionalFormatting sqref="N197">
    <cfRule type="cellIs" dxfId="28235" priority="15312" operator="between">
      <formula>6</formula>
      <formula>4.5</formula>
    </cfRule>
  </conditionalFormatting>
  <conditionalFormatting sqref="N197">
    <cfRule type="cellIs" dxfId="28234" priority="15311" operator="between">
      <formula>6</formula>
      <formula>4.495</formula>
    </cfRule>
  </conditionalFormatting>
  <conditionalFormatting sqref="N197">
    <cfRule type="cellIs" dxfId="28233" priority="15310" operator="between">
      <formula>4.5</formula>
      <formula>3.495</formula>
    </cfRule>
  </conditionalFormatting>
  <conditionalFormatting sqref="N197">
    <cfRule type="cellIs" dxfId="28232" priority="15308" operator="between">
      <formula>3.5</formula>
      <formula>2.495</formula>
    </cfRule>
    <cfRule type="cellIs" dxfId="28231" priority="15309" operator="between">
      <formula>3.5</formula>
      <formula>2.495</formula>
    </cfRule>
  </conditionalFormatting>
  <conditionalFormatting sqref="N197">
    <cfRule type="cellIs" dxfId="28230" priority="15307" operator="between">
      <formula>3.5</formula>
      <formula>2.495</formula>
    </cfRule>
  </conditionalFormatting>
  <conditionalFormatting sqref="N197">
    <cfRule type="cellIs" dxfId="28229" priority="15306" operator="between">
      <formula>3.5</formula>
      <formula>2.494</formula>
    </cfRule>
  </conditionalFormatting>
  <conditionalFormatting sqref="N197">
    <cfRule type="cellIs" dxfId="28228" priority="15305" operator="between">
      <formula>2.5</formula>
      <formula>0</formula>
    </cfRule>
  </conditionalFormatting>
  <conditionalFormatting sqref="N197">
    <cfRule type="cellIs" dxfId="28227" priority="15301" operator="between">
      <formula>4.501</formula>
      <formula>6</formula>
    </cfRule>
    <cfRule type="cellIs" dxfId="28226" priority="15302" operator="between">
      <formula>3.001</formula>
      <formula>4.5</formula>
    </cfRule>
    <cfRule type="cellIs" dxfId="28225" priority="15303" operator="between">
      <formula>2.001</formula>
      <formula>3</formula>
    </cfRule>
    <cfRule type="cellIs" dxfId="28224" priority="15304" operator="between">
      <formula>0</formula>
      <formula>2</formula>
    </cfRule>
  </conditionalFormatting>
  <conditionalFormatting sqref="N203">
    <cfRule type="cellIs" dxfId="28223" priority="15300" operator="between">
      <formula>6</formula>
      <formula>4.5</formula>
    </cfRule>
  </conditionalFormatting>
  <conditionalFormatting sqref="N203">
    <cfRule type="cellIs" dxfId="28222" priority="15299" operator="between">
      <formula>6</formula>
      <formula>4.495</formula>
    </cfRule>
  </conditionalFormatting>
  <conditionalFormatting sqref="N203">
    <cfRule type="cellIs" dxfId="28221" priority="15298" operator="between">
      <formula>4.5</formula>
      <formula>3.495</formula>
    </cfRule>
  </conditionalFormatting>
  <conditionalFormatting sqref="N203">
    <cfRule type="cellIs" dxfId="28220" priority="15296" operator="between">
      <formula>3.5</formula>
      <formula>2.495</formula>
    </cfRule>
    <cfRule type="cellIs" dxfId="28219" priority="15297" operator="between">
      <formula>3.5</formula>
      <formula>2.495</formula>
    </cfRule>
  </conditionalFormatting>
  <conditionalFormatting sqref="N203">
    <cfRule type="cellIs" dxfId="28218" priority="15295" operator="between">
      <formula>3.5</formula>
      <formula>2.495</formula>
    </cfRule>
  </conditionalFormatting>
  <conditionalFormatting sqref="N203">
    <cfRule type="cellIs" dxfId="28217" priority="15294" operator="between">
      <formula>3.5</formula>
      <formula>2.494</formula>
    </cfRule>
  </conditionalFormatting>
  <conditionalFormatting sqref="N203">
    <cfRule type="cellIs" dxfId="28216" priority="15293" operator="between">
      <formula>2.5</formula>
      <formula>0</formula>
    </cfRule>
  </conditionalFormatting>
  <conditionalFormatting sqref="N203">
    <cfRule type="cellIs" dxfId="28215" priority="15289" operator="between">
      <formula>4.501</formula>
      <formula>6</formula>
    </cfRule>
    <cfRule type="cellIs" dxfId="28214" priority="15290" operator="between">
      <formula>3.001</formula>
      <formula>4.5</formula>
    </cfRule>
    <cfRule type="cellIs" dxfId="28213" priority="15291" operator="between">
      <formula>2.001</formula>
      <formula>3</formula>
    </cfRule>
    <cfRule type="cellIs" dxfId="28212" priority="15292" operator="between">
      <formula>0</formula>
      <formula>2</formula>
    </cfRule>
  </conditionalFormatting>
  <conditionalFormatting sqref="N202">
    <cfRule type="cellIs" dxfId="28211" priority="15276" operator="between">
      <formula>6</formula>
      <formula>4.5</formula>
    </cfRule>
  </conditionalFormatting>
  <conditionalFormatting sqref="N202">
    <cfRule type="cellIs" dxfId="28210" priority="15275" operator="between">
      <formula>6</formula>
      <formula>4.495</formula>
    </cfRule>
  </conditionalFormatting>
  <conditionalFormatting sqref="N202">
    <cfRule type="cellIs" dxfId="28209" priority="15274" operator="between">
      <formula>4.5</formula>
      <formula>3.495</formula>
    </cfRule>
  </conditionalFormatting>
  <conditionalFormatting sqref="N202">
    <cfRule type="cellIs" dxfId="28208" priority="15272" operator="between">
      <formula>3.5</formula>
      <formula>2.495</formula>
    </cfRule>
    <cfRule type="cellIs" dxfId="28207" priority="15273" operator="between">
      <formula>3.5</formula>
      <formula>2.495</formula>
    </cfRule>
  </conditionalFormatting>
  <conditionalFormatting sqref="N202">
    <cfRule type="cellIs" dxfId="28206" priority="15271" operator="between">
      <formula>3.5</formula>
      <formula>2.495</formula>
    </cfRule>
  </conditionalFormatting>
  <conditionalFormatting sqref="N202">
    <cfRule type="cellIs" dxfId="28205" priority="15270" operator="between">
      <formula>3.5</formula>
      <formula>2.494</formula>
    </cfRule>
  </conditionalFormatting>
  <conditionalFormatting sqref="N202">
    <cfRule type="cellIs" dxfId="28204" priority="15269" operator="between">
      <formula>2.5</formula>
      <formula>0</formula>
    </cfRule>
  </conditionalFormatting>
  <conditionalFormatting sqref="N202">
    <cfRule type="cellIs" dxfId="28203" priority="15265" operator="between">
      <formula>4.501</formula>
      <formula>6</formula>
    </cfRule>
    <cfRule type="cellIs" dxfId="28202" priority="15266" operator="between">
      <formula>3.001</formula>
      <formula>4.5</formula>
    </cfRule>
    <cfRule type="cellIs" dxfId="28201" priority="15267" operator="between">
      <formula>2.001</formula>
      <formula>3</formula>
    </cfRule>
    <cfRule type="cellIs" dxfId="28200" priority="15268" operator="between">
      <formula>0</formula>
      <formula>2</formula>
    </cfRule>
  </conditionalFormatting>
  <conditionalFormatting sqref="N201">
    <cfRule type="cellIs" dxfId="28199" priority="15264" operator="between">
      <formula>6</formula>
      <formula>4.5</formula>
    </cfRule>
  </conditionalFormatting>
  <conditionalFormatting sqref="N201">
    <cfRule type="cellIs" dxfId="28198" priority="15263" operator="between">
      <formula>6</formula>
      <formula>4.495</formula>
    </cfRule>
  </conditionalFormatting>
  <conditionalFormatting sqref="N201">
    <cfRule type="cellIs" dxfId="28197" priority="15262" operator="between">
      <formula>4.5</formula>
      <formula>3.495</formula>
    </cfRule>
  </conditionalFormatting>
  <conditionalFormatting sqref="N201">
    <cfRule type="cellIs" dxfId="28196" priority="15260" operator="between">
      <formula>3.5</formula>
      <formula>2.495</formula>
    </cfRule>
    <cfRule type="cellIs" dxfId="28195" priority="15261" operator="between">
      <formula>3.5</formula>
      <formula>2.495</formula>
    </cfRule>
  </conditionalFormatting>
  <conditionalFormatting sqref="N201">
    <cfRule type="cellIs" dxfId="28194" priority="15259" operator="between">
      <formula>3.5</formula>
      <formula>2.495</formula>
    </cfRule>
  </conditionalFormatting>
  <conditionalFormatting sqref="N201">
    <cfRule type="cellIs" dxfId="28193" priority="15258" operator="between">
      <formula>3.5</formula>
      <formula>2.494</formula>
    </cfRule>
  </conditionalFormatting>
  <conditionalFormatting sqref="N201">
    <cfRule type="cellIs" dxfId="28192" priority="15257" operator="between">
      <formula>2.5</formula>
      <formula>0</formula>
    </cfRule>
  </conditionalFormatting>
  <conditionalFormatting sqref="N201">
    <cfRule type="cellIs" dxfId="28191" priority="15253" operator="between">
      <formula>4.501</formula>
      <formula>6</formula>
    </cfRule>
    <cfRule type="cellIs" dxfId="28190" priority="15254" operator="between">
      <formula>3.001</formula>
      <formula>4.5</formula>
    </cfRule>
    <cfRule type="cellIs" dxfId="28189" priority="15255" operator="between">
      <formula>2.001</formula>
      <formula>3</formula>
    </cfRule>
    <cfRule type="cellIs" dxfId="28188" priority="15256" operator="between">
      <formula>0</formula>
      <formula>2</formula>
    </cfRule>
  </conditionalFormatting>
  <conditionalFormatting sqref="N204">
    <cfRule type="cellIs" dxfId="28187" priority="15240" operator="between">
      <formula>6</formula>
      <formula>4.5</formula>
    </cfRule>
  </conditionalFormatting>
  <conditionalFormatting sqref="N204">
    <cfRule type="cellIs" dxfId="28186" priority="15239" operator="between">
      <formula>6</formula>
      <formula>4.495</formula>
    </cfRule>
  </conditionalFormatting>
  <conditionalFormatting sqref="N204">
    <cfRule type="cellIs" dxfId="28185" priority="15238" operator="between">
      <formula>4.5</formula>
      <formula>3.495</formula>
    </cfRule>
  </conditionalFormatting>
  <conditionalFormatting sqref="N204">
    <cfRule type="cellIs" dxfId="28184" priority="15236" operator="between">
      <formula>3.5</formula>
      <formula>2.495</formula>
    </cfRule>
    <cfRule type="cellIs" dxfId="28183" priority="15237" operator="between">
      <formula>3.5</formula>
      <formula>2.495</formula>
    </cfRule>
  </conditionalFormatting>
  <conditionalFormatting sqref="N204">
    <cfRule type="cellIs" dxfId="28182" priority="15235" operator="between">
      <formula>3.5</formula>
      <formula>2.495</formula>
    </cfRule>
  </conditionalFormatting>
  <conditionalFormatting sqref="N204">
    <cfRule type="cellIs" dxfId="28181" priority="15234" operator="between">
      <formula>3.5</formula>
      <formula>2.494</formula>
    </cfRule>
  </conditionalFormatting>
  <conditionalFormatting sqref="N204">
    <cfRule type="cellIs" dxfId="28180" priority="15233" operator="between">
      <formula>2.5</formula>
      <formula>0</formula>
    </cfRule>
  </conditionalFormatting>
  <conditionalFormatting sqref="N204">
    <cfRule type="cellIs" dxfId="28179" priority="15229" operator="between">
      <formula>4.501</formula>
      <formula>6</formula>
    </cfRule>
    <cfRule type="cellIs" dxfId="28178" priority="15230" operator="between">
      <formula>3.001</formula>
      <formula>4.5</formula>
    </cfRule>
    <cfRule type="cellIs" dxfId="28177" priority="15231" operator="between">
      <formula>2.001</formula>
      <formula>3</formula>
    </cfRule>
    <cfRule type="cellIs" dxfId="28176" priority="15232" operator="between">
      <formula>0</formula>
      <formula>2</formula>
    </cfRule>
  </conditionalFormatting>
  <conditionalFormatting sqref="N207">
    <cfRule type="cellIs" dxfId="28175" priority="15252" operator="between">
      <formula>6</formula>
      <formula>4.5</formula>
    </cfRule>
  </conditionalFormatting>
  <conditionalFormatting sqref="N207">
    <cfRule type="cellIs" dxfId="28174" priority="15251" operator="between">
      <formula>6</formula>
      <formula>4.495</formula>
    </cfRule>
  </conditionalFormatting>
  <conditionalFormatting sqref="N207">
    <cfRule type="cellIs" dxfId="28173" priority="15250" operator="between">
      <formula>4.5</formula>
      <formula>3.495</formula>
    </cfRule>
  </conditionalFormatting>
  <conditionalFormatting sqref="N207">
    <cfRule type="cellIs" dxfId="28172" priority="15248" operator="between">
      <formula>3.5</formula>
      <formula>2.495</formula>
    </cfRule>
    <cfRule type="cellIs" dxfId="28171" priority="15249" operator="between">
      <formula>3.5</formula>
      <formula>2.495</formula>
    </cfRule>
  </conditionalFormatting>
  <conditionalFormatting sqref="N207">
    <cfRule type="cellIs" dxfId="28170" priority="15247" operator="between">
      <formula>3.5</formula>
      <formula>2.495</formula>
    </cfRule>
  </conditionalFormatting>
  <conditionalFormatting sqref="N207">
    <cfRule type="cellIs" dxfId="28169" priority="15246" operator="between">
      <formula>3.5</formula>
      <formula>2.494</formula>
    </cfRule>
  </conditionalFormatting>
  <conditionalFormatting sqref="N207">
    <cfRule type="cellIs" dxfId="28168" priority="15245" operator="between">
      <formula>2.5</formula>
      <formula>0</formula>
    </cfRule>
  </conditionalFormatting>
  <conditionalFormatting sqref="N207">
    <cfRule type="cellIs" dxfId="28167" priority="15241" operator="between">
      <formula>4.501</formula>
      <formula>6</formula>
    </cfRule>
    <cfRule type="cellIs" dxfId="28166" priority="15242" operator="between">
      <formula>3.001</formula>
      <formula>4.5</formula>
    </cfRule>
    <cfRule type="cellIs" dxfId="28165" priority="15243" operator="between">
      <formula>2.001</formula>
      <formula>3</formula>
    </cfRule>
    <cfRule type="cellIs" dxfId="28164" priority="15244" operator="between">
      <formula>0</formula>
      <formula>2</formula>
    </cfRule>
  </conditionalFormatting>
  <conditionalFormatting sqref="N206">
    <cfRule type="cellIs" dxfId="28163" priority="15228" operator="between">
      <formula>6</formula>
      <formula>4.5</formula>
    </cfRule>
  </conditionalFormatting>
  <conditionalFormatting sqref="N206">
    <cfRule type="cellIs" dxfId="28162" priority="15227" operator="between">
      <formula>6</formula>
      <formula>4.495</formula>
    </cfRule>
  </conditionalFormatting>
  <conditionalFormatting sqref="N206">
    <cfRule type="cellIs" dxfId="28161" priority="15226" operator="between">
      <formula>4.5</formula>
      <formula>3.495</formula>
    </cfRule>
  </conditionalFormatting>
  <conditionalFormatting sqref="N206">
    <cfRule type="cellIs" dxfId="28160" priority="15224" operator="between">
      <formula>3.5</formula>
      <formula>2.495</formula>
    </cfRule>
    <cfRule type="cellIs" dxfId="28159" priority="15225" operator="between">
      <formula>3.5</formula>
      <formula>2.495</formula>
    </cfRule>
  </conditionalFormatting>
  <conditionalFormatting sqref="N206">
    <cfRule type="cellIs" dxfId="28158" priority="15223" operator="between">
      <formula>3.5</formula>
      <formula>2.495</formula>
    </cfRule>
  </conditionalFormatting>
  <conditionalFormatting sqref="N206">
    <cfRule type="cellIs" dxfId="28157" priority="15222" operator="between">
      <formula>3.5</formula>
      <formula>2.494</formula>
    </cfRule>
  </conditionalFormatting>
  <conditionalFormatting sqref="N206">
    <cfRule type="cellIs" dxfId="28156" priority="15221" operator="between">
      <formula>2.5</formula>
      <formula>0</formula>
    </cfRule>
  </conditionalFormatting>
  <conditionalFormatting sqref="N206">
    <cfRule type="cellIs" dxfId="28155" priority="15217" operator="between">
      <formula>4.501</formula>
      <formula>6</formula>
    </cfRule>
    <cfRule type="cellIs" dxfId="28154" priority="15218" operator="between">
      <formula>3.001</formula>
      <formula>4.5</formula>
    </cfRule>
    <cfRule type="cellIs" dxfId="28153" priority="15219" operator="between">
      <formula>2.001</formula>
      <formula>3</formula>
    </cfRule>
    <cfRule type="cellIs" dxfId="28152" priority="15220" operator="between">
      <formula>0</formula>
      <formula>2</formula>
    </cfRule>
  </conditionalFormatting>
  <conditionalFormatting sqref="N205">
    <cfRule type="cellIs" dxfId="28151" priority="15216" operator="between">
      <formula>6</formula>
      <formula>4.5</formula>
    </cfRule>
  </conditionalFormatting>
  <conditionalFormatting sqref="N205">
    <cfRule type="cellIs" dxfId="28150" priority="15215" operator="between">
      <formula>6</formula>
      <formula>4.495</formula>
    </cfRule>
  </conditionalFormatting>
  <conditionalFormatting sqref="N205">
    <cfRule type="cellIs" dxfId="28149" priority="15214" operator="between">
      <formula>4.5</formula>
      <formula>3.495</formula>
    </cfRule>
  </conditionalFormatting>
  <conditionalFormatting sqref="N205">
    <cfRule type="cellIs" dxfId="28148" priority="15212" operator="between">
      <formula>3.5</formula>
      <formula>2.495</formula>
    </cfRule>
    <cfRule type="cellIs" dxfId="28147" priority="15213" operator="between">
      <formula>3.5</formula>
      <formula>2.495</formula>
    </cfRule>
  </conditionalFormatting>
  <conditionalFormatting sqref="N205">
    <cfRule type="cellIs" dxfId="28146" priority="15211" operator="between">
      <formula>3.5</formula>
      <formula>2.495</formula>
    </cfRule>
  </conditionalFormatting>
  <conditionalFormatting sqref="N205">
    <cfRule type="cellIs" dxfId="28145" priority="15210" operator="between">
      <formula>3.5</formula>
      <formula>2.494</formula>
    </cfRule>
  </conditionalFormatting>
  <conditionalFormatting sqref="N205">
    <cfRule type="cellIs" dxfId="28144" priority="15209" operator="between">
      <formula>2.5</formula>
      <formula>0</formula>
    </cfRule>
  </conditionalFormatting>
  <conditionalFormatting sqref="N205">
    <cfRule type="cellIs" dxfId="28143" priority="15205" operator="between">
      <formula>4.501</formula>
      <formula>6</formula>
    </cfRule>
    <cfRule type="cellIs" dxfId="28142" priority="15206" operator="between">
      <formula>3.001</formula>
      <formula>4.5</formula>
    </cfRule>
    <cfRule type="cellIs" dxfId="28141" priority="15207" operator="between">
      <formula>2.001</formula>
      <formula>3</formula>
    </cfRule>
    <cfRule type="cellIs" dxfId="28140" priority="15208" operator="between">
      <formula>0</formula>
      <formula>2</formula>
    </cfRule>
  </conditionalFormatting>
  <conditionalFormatting sqref="N208">
    <cfRule type="cellIs" dxfId="28139" priority="15192" operator="between">
      <formula>6</formula>
      <formula>4.5</formula>
    </cfRule>
  </conditionalFormatting>
  <conditionalFormatting sqref="N208">
    <cfRule type="cellIs" dxfId="28138" priority="15191" operator="between">
      <formula>6</formula>
      <formula>4.495</formula>
    </cfRule>
  </conditionalFormatting>
  <conditionalFormatting sqref="N208">
    <cfRule type="cellIs" dxfId="28137" priority="15190" operator="between">
      <formula>4.5</formula>
      <formula>3.495</formula>
    </cfRule>
  </conditionalFormatting>
  <conditionalFormatting sqref="N208">
    <cfRule type="cellIs" dxfId="28136" priority="15188" operator="between">
      <formula>3.5</formula>
      <formula>2.495</formula>
    </cfRule>
    <cfRule type="cellIs" dxfId="28135" priority="15189" operator="between">
      <formula>3.5</formula>
      <formula>2.495</formula>
    </cfRule>
  </conditionalFormatting>
  <conditionalFormatting sqref="N208">
    <cfRule type="cellIs" dxfId="28134" priority="15187" operator="between">
      <formula>3.5</formula>
      <formula>2.495</formula>
    </cfRule>
  </conditionalFormatting>
  <conditionalFormatting sqref="N208">
    <cfRule type="cellIs" dxfId="28133" priority="15186" operator="between">
      <formula>3.5</formula>
      <formula>2.494</formula>
    </cfRule>
  </conditionalFormatting>
  <conditionalFormatting sqref="N208">
    <cfRule type="cellIs" dxfId="28132" priority="15185" operator="between">
      <formula>2.5</formula>
      <formula>0</formula>
    </cfRule>
  </conditionalFormatting>
  <conditionalFormatting sqref="N208">
    <cfRule type="cellIs" dxfId="28131" priority="15181" operator="between">
      <formula>4.501</formula>
      <formula>6</formula>
    </cfRule>
    <cfRule type="cellIs" dxfId="28130" priority="15182" operator="between">
      <formula>3.001</formula>
      <formula>4.5</formula>
    </cfRule>
    <cfRule type="cellIs" dxfId="28129" priority="15183" operator="between">
      <formula>2.001</formula>
      <formula>3</formula>
    </cfRule>
    <cfRule type="cellIs" dxfId="28128" priority="15184" operator="between">
      <formula>0</formula>
      <formula>2</formula>
    </cfRule>
  </conditionalFormatting>
  <conditionalFormatting sqref="N211">
    <cfRule type="cellIs" dxfId="28127" priority="15204" operator="between">
      <formula>6</formula>
      <formula>4.5</formula>
    </cfRule>
  </conditionalFormatting>
  <conditionalFormatting sqref="N211">
    <cfRule type="cellIs" dxfId="28126" priority="15203" operator="between">
      <formula>6</formula>
      <formula>4.495</formula>
    </cfRule>
  </conditionalFormatting>
  <conditionalFormatting sqref="N211">
    <cfRule type="cellIs" dxfId="28125" priority="15202" operator="between">
      <formula>4.5</formula>
      <formula>3.495</formula>
    </cfRule>
  </conditionalFormatting>
  <conditionalFormatting sqref="N211">
    <cfRule type="cellIs" dxfId="28124" priority="15200" operator="between">
      <formula>3.5</formula>
      <formula>2.495</formula>
    </cfRule>
    <cfRule type="cellIs" dxfId="28123" priority="15201" operator="between">
      <formula>3.5</formula>
      <formula>2.495</formula>
    </cfRule>
  </conditionalFormatting>
  <conditionalFormatting sqref="N211">
    <cfRule type="cellIs" dxfId="28122" priority="15199" operator="between">
      <formula>3.5</formula>
      <formula>2.495</formula>
    </cfRule>
  </conditionalFormatting>
  <conditionalFormatting sqref="N211">
    <cfRule type="cellIs" dxfId="28121" priority="15198" operator="between">
      <formula>3.5</formula>
      <formula>2.494</formula>
    </cfRule>
  </conditionalFormatting>
  <conditionalFormatting sqref="N211">
    <cfRule type="cellIs" dxfId="28120" priority="15197" operator="between">
      <formula>2.5</formula>
      <formula>0</formula>
    </cfRule>
  </conditionalFormatting>
  <conditionalFormatting sqref="N211">
    <cfRule type="cellIs" dxfId="28119" priority="15193" operator="between">
      <formula>4.501</formula>
      <formula>6</formula>
    </cfRule>
    <cfRule type="cellIs" dxfId="28118" priority="15194" operator="between">
      <formula>3.001</formula>
      <formula>4.5</formula>
    </cfRule>
    <cfRule type="cellIs" dxfId="28117" priority="15195" operator="between">
      <formula>2.001</formula>
      <formula>3</formula>
    </cfRule>
    <cfRule type="cellIs" dxfId="28116" priority="15196" operator="between">
      <formula>0</formula>
      <formula>2</formula>
    </cfRule>
  </conditionalFormatting>
  <conditionalFormatting sqref="N210">
    <cfRule type="cellIs" dxfId="28115" priority="15180" operator="between">
      <formula>6</formula>
      <formula>4.5</formula>
    </cfRule>
  </conditionalFormatting>
  <conditionalFormatting sqref="N210">
    <cfRule type="cellIs" dxfId="28114" priority="15179" operator="between">
      <formula>6</formula>
      <formula>4.495</formula>
    </cfRule>
  </conditionalFormatting>
  <conditionalFormatting sqref="N210">
    <cfRule type="cellIs" dxfId="28113" priority="15178" operator="between">
      <formula>4.5</formula>
      <formula>3.495</formula>
    </cfRule>
  </conditionalFormatting>
  <conditionalFormatting sqref="N210">
    <cfRule type="cellIs" dxfId="28112" priority="15176" operator="between">
      <formula>3.5</formula>
      <formula>2.495</formula>
    </cfRule>
    <cfRule type="cellIs" dxfId="28111" priority="15177" operator="between">
      <formula>3.5</formula>
      <formula>2.495</formula>
    </cfRule>
  </conditionalFormatting>
  <conditionalFormatting sqref="N210">
    <cfRule type="cellIs" dxfId="28110" priority="15175" operator="between">
      <formula>3.5</formula>
      <formula>2.495</formula>
    </cfRule>
  </conditionalFormatting>
  <conditionalFormatting sqref="N210">
    <cfRule type="cellIs" dxfId="28109" priority="15174" operator="between">
      <formula>3.5</formula>
      <formula>2.494</formula>
    </cfRule>
  </conditionalFormatting>
  <conditionalFormatting sqref="N210">
    <cfRule type="cellIs" dxfId="28108" priority="15173" operator="between">
      <formula>2.5</formula>
      <formula>0</formula>
    </cfRule>
  </conditionalFormatting>
  <conditionalFormatting sqref="N210">
    <cfRule type="cellIs" dxfId="28107" priority="15169" operator="between">
      <formula>4.501</formula>
      <formula>6</formula>
    </cfRule>
    <cfRule type="cellIs" dxfId="28106" priority="15170" operator="between">
      <formula>3.001</formula>
      <formula>4.5</formula>
    </cfRule>
    <cfRule type="cellIs" dxfId="28105" priority="15171" operator="between">
      <formula>2.001</formula>
      <formula>3</formula>
    </cfRule>
    <cfRule type="cellIs" dxfId="28104" priority="15172" operator="between">
      <formula>0</formula>
      <formula>2</formula>
    </cfRule>
  </conditionalFormatting>
  <conditionalFormatting sqref="N209">
    <cfRule type="cellIs" dxfId="28103" priority="15168" operator="between">
      <formula>6</formula>
      <formula>4.5</formula>
    </cfRule>
  </conditionalFormatting>
  <conditionalFormatting sqref="N209">
    <cfRule type="cellIs" dxfId="28102" priority="15167" operator="between">
      <formula>6</formula>
      <formula>4.495</formula>
    </cfRule>
  </conditionalFormatting>
  <conditionalFormatting sqref="N209">
    <cfRule type="cellIs" dxfId="28101" priority="15166" operator="between">
      <formula>4.5</formula>
      <formula>3.495</formula>
    </cfRule>
  </conditionalFormatting>
  <conditionalFormatting sqref="N209">
    <cfRule type="cellIs" dxfId="28100" priority="15164" operator="between">
      <formula>3.5</formula>
      <formula>2.495</formula>
    </cfRule>
    <cfRule type="cellIs" dxfId="28099" priority="15165" operator="between">
      <formula>3.5</formula>
      <formula>2.495</formula>
    </cfRule>
  </conditionalFormatting>
  <conditionalFormatting sqref="N209">
    <cfRule type="cellIs" dxfId="28098" priority="15163" operator="between">
      <formula>3.5</formula>
      <formula>2.495</formula>
    </cfRule>
  </conditionalFormatting>
  <conditionalFormatting sqref="N209">
    <cfRule type="cellIs" dxfId="28097" priority="15162" operator="between">
      <formula>3.5</formula>
      <formula>2.494</formula>
    </cfRule>
  </conditionalFormatting>
  <conditionalFormatting sqref="N209">
    <cfRule type="cellIs" dxfId="28096" priority="15161" operator="between">
      <formula>2.5</formula>
      <formula>0</formula>
    </cfRule>
  </conditionalFormatting>
  <conditionalFormatting sqref="N209">
    <cfRule type="cellIs" dxfId="28095" priority="15157" operator="between">
      <formula>4.501</formula>
      <formula>6</formula>
    </cfRule>
    <cfRule type="cellIs" dxfId="28094" priority="15158" operator="between">
      <formula>3.001</formula>
      <formula>4.5</formula>
    </cfRule>
    <cfRule type="cellIs" dxfId="28093" priority="15159" operator="between">
      <formula>2.001</formula>
      <formula>3</formula>
    </cfRule>
    <cfRule type="cellIs" dxfId="28092" priority="15160" operator="between">
      <formula>0</formula>
      <formula>2</formula>
    </cfRule>
  </conditionalFormatting>
  <conditionalFormatting sqref="N212">
    <cfRule type="cellIs" dxfId="28091" priority="15144" operator="between">
      <formula>6</formula>
      <formula>4.5</formula>
    </cfRule>
  </conditionalFormatting>
  <conditionalFormatting sqref="N212">
    <cfRule type="cellIs" dxfId="28090" priority="15143" operator="between">
      <formula>6</formula>
      <formula>4.495</formula>
    </cfRule>
  </conditionalFormatting>
  <conditionalFormatting sqref="N212">
    <cfRule type="cellIs" dxfId="28089" priority="15142" operator="between">
      <formula>4.5</formula>
      <formula>3.495</formula>
    </cfRule>
  </conditionalFormatting>
  <conditionalFormatting sqref="N212">
    <cfRule type="cellIs" dxfId="28088" priority="15140" operator="between">
      <formula>3.5</formula>
      <formula>2.495</formula>
    </cfRule>
    <cfRule type="cellIs" dxfId="28087" priority="15141" operator="between">
      <formula>3.5</formula>
      <formula>2.495</formula>
    </cfRule>
  </conditionalFormatting>
  <conditionalFormatting sqref="N212">
    <cfRule type="cellIs" dxfId="28086" priority="15139" operator="between">
      <formula>3.5</formula>
      <formula>2.495</formula>
    </cfRule>
  </conditionalFormatting>
  <conditionalFormatting sqref="N212">
    <cfRule type="cellIs" dxfId="28085" priority="15138" operator="between">
      <formula>3.5</formula>
      <formula>2.494</formula>
    </cfRule>
  </conditionalFormatting>
  <conditionalFormatting sqref="N212">
    <cfRule type="cellIs" dxfId="28084" priority="15137" operator="between">
      <formula>2.5</formula>
      <formula>0</formula>
    </cfRule>
  </conditionalFormatting>
  <conditionalFormatting sqref="N212">
    <cfRule type="cellIs" dxfId="28083" priority="15133" operator="between">
      <formula>4.501</formula>
      <formula>6</formula>
    </cfRule>
    <cfRule type="cellIs" dxfId="28082" priority="15134" operator="between">
      <formula>3.001</formula>
      <formula>4.5</formula>
    </cfRule>
    <cfRule type="cellIs" dxfId="28081" priority="15135" operator="between">
      <formula>2.001</formula>
      <formula>3</formula>
    </cfRule>
    <cfRule type="cellIs" dxfId="28080" priority="15136" operator="between">
      <formula>0</formula>
      <formula>2</formula>
    </cfRule>
  </conditionalFormatting>
  <conditionalFormatting sqref="N217">
    <cfRule type="cellIs" dxfId="28079" priority="15156" operator="between">
      <formula>6</formula>
      <formula>4.5</formula>
    </cfRule>
  </conditionalFormatting>
  <conditionalFormatting sqref="N217">
    <cfRule type="cellIs" dxfId="28078" priority="15155" operator="between">
      <formula>6</formula>
      <formula>4.495</formula>
    </cfRule>
  </conditionalFormatting>
  <conditionalFormatting sqref="N217">
    <cfRule type="cellIs" dxfId="28077" priority="15154" operator="between">
      <formula>4.5</formula>
      <formula>3.495</formula>
    </cfRule>
  </conditionalFormatting>
  <conditionalFormatting sqref="N217">
    <cfRule type="cellIs" dxfId="28076" priority="15152" operator="between">
      <formula>3.5</formula>
      <formula>2.495</formula>
    </cfRule>
    <cfRule type="cellIs" dxfId="28075" priority="15153" operator="between">
      <formula>3.5</formula>
      <formula>2.495</formula>
    </cfRule>
  </conditionalFormatting>
  <conditionalFormatting sqref="N217">
    <cfRule type="cellIs" dxfId="28074" priority="15151" operator="between">
      <formula>3.5</formula>
      <formula>2.495</formula>
    </cfRule>
  </conditionalFormatting>
  <conditionalFormatting sqref="N217">
    <cfRule type="cellIs" dxfId="28073" priority="15150" operator="between">
      <formula>3.5</formula>
      <formula>2.494</formula>
    </cfRule>
  </conditionalFormatting>
  <conditionalFormatting sqref="N217">
    <cfRule type="cellIs" dxfId="28072" priority="15149" operator="between">
      <formula>2.5</formula>
      <formula>0</formula>
    </cfRule>
  </conditionalFormatting>
  <conditionalFormatting sqref="N217">
    <cfRule type="cellIs" dxfId="28071" priority="15145" operator="between">
      <formula>4.501</formula>
      <formula>6</formula>
    </cfRule>
    <cfRule type="cellIs" dxfId="28070" priority="15146" operator="between">
      <formula>3.001</formula>
      <formula>4.5</formula>
    </cfRule>
    <cfRule type="cellIs" dxfId="28069" priority="15147" operator="between">
      <formula>2.001</formula>
      <formula>3</formula>
    </cfRule>
    <cfRule type="cellIs" dxfId="28068" priority="15148" operator="between">
      <formula>0</formula>
      <formula>2</formula>
    </cfRule>
  </conditionalFormatting>
  <conditionalFormatting sqref="N216">
    <cfRule type="cellIs" dxfId="28067" priority="15132" operator="between">
      <formula>6</formula>
      <formula>4.5</formula>
    </cfRule>
  </conditionalFormatting>
  <conditionalFormatting sqref="N216">
    <cfRule type="cellIs" dxfId="28066" priority="15131" operator="between">
      <formula>6</formula>
      <formula>4.495</formula>
    </cfRule>
  </conditionalFormatting>
  <conditionalFormatting sqref="N216">
    <cfRule type="cellIs" dxfId="28065" priority="15130" operator="between">
      <formula>4.5</formula>
      <formula>3.495</formula>
    </cfRule>
  </conditionalFormatting>
  <conditionalFormatting sqref="N216">
    <cfRule type="cellIs" dxfId="28064" priority="15128" operator="between">
      <formula>3.5</formula>
      <formula>2.495</formula>
    </cfRule>
    <cfRule type="cellIs" dxfId="28063" priority="15129" operator="between">
      <formula>3.5</formula>
      <formula>2.495</formula>
    </cfRule>
  </conditionalFormatting>
  <conditionalFormatting sqref="N216">
    <cfRule type="cellIs" dxfId="28062" priority="15127" operator="between">
      <formula>3.5</formula>
      <formula>2.495</formula>
    </cfRule>
  </conditionalFormatting>
  <conditionalFormatting sqref="N216">
    <cfRule type="cellIs" dxfId="28061" priority="15126" operator="between">
      <formula>3.5</formula>
      <formula>2.494</formula>
    </cfRule>
  </conditionalFormatting>
  <conditionalFormatting sqref="N216">
    <cfRule type="cellIs" dxfId="28060" priority="15125" operator="between">
      <formula>2.5</formula>
      <formula>0</formula>
    </cfRule>
  </conditionalFormatting>
  <conditionalFormatting sqref="N216">
    <cfRule type="cellIs" dxfId="28059" priority="15121" operator="between">
      <formula>4.501</formula>
      <formula>6</formula>
    </cfRule>
    <cfRule type="cellIs" dxfId="28058" priority="15122" operator="between">
      <formula>3.001</formula>
      <formula>4.5</formula>
    </cfRule>
    <cfRule type="cellIs" dxfId="28057" priority="15123" operator="between">
      <formula>2.001</formula>
      <formula>3</formula>
    </cfRule>
    <cfRule type="cellIs" dxfId="28056" priority="15124" operator="between">
      <formula>0</formula>
      <formula>2</formula>
    </cfRule>
  </conditionalFormatting>
  <conditionalFormatting sqref="N213">
    <cfRule type="cellIs" dxfId="28055" priority="15120" operator="between">
      <formula>6</formula>
      <formula>4.5</formula>
    </cfRule>
  </conditionalFormatting>
  <conditionalFormatting sqref="N213">
    <cfRule type="cellIs" dxfId="28054" priority="15119" operator="between">
      <formula>6</formula>
      <formula>4.495</formula>
    </cfRule>
  </conditionalFormatting>
  <conditionalFormatting sqref="N213">
    <cfRule type="cellIs" dxfId="28053" priority="15118" operator="between">
      <formula>4.5</formula>
      <formula>3.495</formula>
    </cfRule>
  </conditionalFormatting>
  <conditionalFormatting sqref="N213">
    <cfRule type="cellIs" dxfId="28052" priority="15116" operator="between">
      <formula>3.5</formula>
      <formula>2.495</formula>
    </cfRule>
    <cfRule type="cellIs" dxfId="28051" priority="15117" operator="between">
      <formula>3.5</formula>
      <formula>2.495</formula>
    </cfRule>
  </conditionalFormatting>
  <conditionalFormatting sqref="N213">
    <cfRule type="cellIs" dxfId="28050" priority="15115" operator="between">
      <formula>3.5</formula>
      <formula>2.495</formula>
    </cfRule>
  </conditionalFormatting>
  <conditionalFormatting sqref="N213">
    <cfRule type="cellIs" dxfId="28049" priority="15114" operator="between">
      <formula>3.5</formula>
      <formula>2.494</formula>
    </cfRule>
  </conditionalFormatting>
  <conditionalFormatting sqref="N213">
    <cfRule type="cellIs" dxfId="28048" priority="15113" operator="between">
      <formula>2.5</formula>
      <formula>0</formula>
    </cfRule>
  </conditionalFormatting>
  <conditionalFormatting sqref="N213">
    <cfRule type="cellIs" dxfId="28047" priority="15109" operator="between">
      <formula>4.501</formula>
      <formula>6</formula>
    </cfRule>
    <cfRule type="cellIs" dxfId="28046" priority="15110" operator="between">
      <formula>3.001</formula>
      <formula>4.5</formula>
    </cfRule>
    <cfRule type="cellIs" dxfId="28045" priority="15111" operator="between">
      <formula>2.001</formula>
      <formula>3</formula>
    </cfRule>
    <cfRule type="cellIs" dxfId="28044" priority="15112" operator="between">
      <formula>0</formula>
      <formula>2</formula>
    </cfRule>
  </conditionalFormatting>
  <conditionalFormatting sqref="N214">
    <cfRule type="cellIs" dxfId="28043" priority="15108" operator="between">
      <formula>6</formula>
      <formula>4.5</formula>
    </cfRule>
  </conditionalFormatting>
  <conditionalFormatting sqref="N214">
    <cfRule type="cellIs" dxfId="28042" priority="15107" operator="between">
      <formula>6</formula>
      <formula>4.495</formula>
    </cfRule>
  </conditionalFormatting>
  <conditionalFormatting sqref="N214">
    <cfRule type="cellIs" dxfId="28041" priority="15106" operator="between">
      <formula>4.5</formula>
      <formula>3.495</formula>
    </cfRule>
  </conditionalFormatting>
  <conditionalFormatting sqref="N214">
    <cfRule type="cellIs" dxfId="28040" priority="15104" operator="between">
      <formula>3.5</formula>
      <formula>2.495</formula>
    </cfRule>
    <cfRule type="cellIs" dxfId="28039" priority="15105" operator="between">
      <formula>3.5</formula>
      <formula>2.495</formula>
    </cfRule>
  </conditionalFormatting>
  <conditionalFormatting sqref="N214">
    <cfRule type="cellIs" dxfId="28038" priority="15103" operator="between">
      <formula>3.5</formula>
      <formula>2.495</formula>
    </cfRule>
  </conditionalFormatting>
  <conditionalFormatting sqref="N214">
    <cfRule type="cellIs" dxfId="28037" priority="15102" operator="between">
      <formula>3.5</formula>
      <formula>2.494</formula>
    </cfRule>
  </conditionalFormatting>
  <conditionalFormatting sqref="N214">
    <cfRule type="cellIs" dxfId="28036" priority="15101" operator="between">
      <formula>2.5</formula>
      <formula>0</formula>
    </cfRule>
  </conditionalFormatting>
  <conditionalFormatting sqref="N214">
    <cfRule type="cellIs" dxfId="28035" priority="15097" operator="between">
      <formula>4.501</formula>
      <formula>6</formula>
    </cfRule>
    <cfRule type="cellIs" dxfId="28034" priority="15098" operator="between">
      <formula>3.001</formula>
      <formula>4.5</formula>
    </cfRule>
    <cfRule type="cellIs" dxfId="28033" priority="15099" operator="between">
      <formula>2.001</formula>
      <formula>3</formula>
    </cfRule>
    <cfRule type="cellIs" dxfId="28032" priority="15100" operator="between">
      <formula>0</formula>
      <formula>2</formula>
    </cfRule>
  </conditionalFormatting>
  <conditionalFormatting sqref="N215">
    <cfRule type="cellIs" dxfId="28031" priority="15096" operator="between">
      <formula>6</formula>
      <formula>4.5</formula>
    </cfRule>
  </conditionalFormatting>
  <conditionalFormatting sqref="N215">
    <cfRule type="cellIs" dxfId="28030" priority="15095" operator="between">
      <formula>6</formula>
      <formula>4.495</formula>
    </cfRule>
  </conditionalFormatting>
  <conditionalFormatting sqref="N215">
    <cfRule type="cellIs" dxfId="28029" priority="15094" operator="between">
      <formula>4.5</formula>
      <formula>3.495</formula>
    </cfRule>
  </conditionalFormatting>
  <conditionalFormatting sqref="N215">
    <cfRule type="cellIs" dxfId="28028" priority="15092" operator="between">
      <formula>3.5</formula>
      <formula>2.495</formula>
    </cfRule>
    <cfRule type="cellIs" dxfId="28027" priority="15093" operator="between">
      <formula>3.5</formula>
      <formula>2.495</formula>
    </cfRule>
  </conditionalFormatting>
  <conditionalFormatting sqref="N215">
    <cfRule type="cellIs" dxfId="28026" priority="15091" operator="between">
      <formula>3.5</formula>
      <formula>2.495</formula>
    </cfRule>
  </conditionalFormatting>
  <conditionalFormatting sqref="N215">
    <cfRule type="cellIs" dxfId="28025" priority="15090" operator="between">
      <formula>3.5</formula>
      <formula>2.494</formula>
    </cfRule>
  </conditionalFormatting>
  <conditionalFormatting sqref="N215">
    <cfRule type="cellIs" dxfId="28024" priority="15089" operator="between">
      <formula>2.5</formula>
      <formula>0</formula>
    </cfRule>
  </conditionalFormatting>
  <conditionalFormatting sqref="N215">
    <cfRule type="cellIs" dxfId="28023" priority="15085" operator="between">
      <formula>4.501</formula>
      <formula>6</formula>
    </cfRule>
    <cfRule type="cellIs" dxfId="28022" priority="15086" operator="between">
      <formula>3.001</formula>
      <formula>4.5</formula>
    </cfRule>
    <cfRule type="cellIs" dxfId="28021" priority="15087" operator="between">
      <formula>2.001</formula>
      <formula>3</formula>
    </cfRule>
    <cfRule type="cellIs" dxfId="28020" priority="15088" operator="between">
      <formula>0</formula>
      <formula>2</formula>
    </cfRule>
  </conditionalFormatting>
  <conditionalFormatting sqref="N218">
    <cfRule type="cellIs" dxfId="28019" priority="15072" operator="between">
      <formula>6</formula>
      <formula>4.5</formula>
    </cfRule>
  </conditionalFormatting>
  <conditionalFormatting sqref="N218">
    <cfRule type="cellIs" dxfId="28018" priority="15071" operator="between">
      <formula>6</formula>
      <formula>4.495</formula>
    </cfRule>
  </conditionalFormatting>
  <conditionalFormatting sqref="N218">
    <cfRule type="cellIs" dxfId="28017" priority="15070" operator="between">
      <formula>4.5</formula>
      <formula>3.495</formula>
    </cfRule>
  </conditionalFormatting>
  <conditionalFormatting sqref="N218">
    <cfRule type="cellIs" dxfId="28016" priority="15068" operator="between">
      <formula>3.5</formula>
      <formula>2.495</formula>
    </cfRule>
    <cfRule type="cellIs" dxfId="28015" priority="15069" operator="between">
      <formula>3.5</formula>
      <formula>2.495</formula>
    </cfRule>
  </conditionalFormatting>
  <conditionalFormatting sqref="N218">
    <cfRule type="cellIs" dxfId="28014" priority="15067" operator="between">
      <formula>3.5</formula>
      <formula>2.495</formula>
    </cfRule>
  </conditionalFormatting>
  <conditionalFormatting sqref="N218">
    <cfRule type="cellIs" dxfId="28013" priority="15066" operator="between">
      <formula>3.5</formula>
      <formula>2.494</formula>
    </cfRule>
  </conditionalFormatting>
  <conditionalFormatting sqref="N218">
    <cfRule type="cellIs" dxfId="28012" priority="15065" operator="between">
      <formula>2.5</formula>
      <formula>0</formula>
    </cfRule>
  </conditionalFormatting>
  <conditionalFormatting sqref="N218">
    <cfRule type="cellIs" dxfId="28011" priority="15061" operator="between">
      <formula>4.501</formula>
      <formula>6</formula>
    </cfRule>
    <cfRule type="cellIs" dxfId="28010" priority="15062" operator="between">
      <formula>3.001</formula>
      <formula>4.5</formula>
    </cfRule>
    <cfRule type="cellIs" dxfId="28009" priority="15063" operator="between">
      <formula>2.001</formula>
      <formula>3</formula>
    </cfRule>
    <cfRule type="cellIs" dxfId="28008" priority="15064" operator="between">
      <formula>0</formula>
      <formula>2</formula>
    </cfRule>
  </conditionalFormatting>
  <conditionalFormatting sqref="N221">
    <cfRule type="cellIs" dxfId="28007" priority="15084" operator="between">
      <formula>6</formula>
      <formula>4.5</formula>
    </cfRule>
  </conditionalFormatting>
  <conditionalFormatting sqref="N221">
    <cfRule type="cellIs" dxfId="28006" priority="15083" operator="between">
      <formula>6</formula>
      <formula>4.495</formula>
    </cfRule>
  </conditionalFormatting>
  <conditionalFormatting sqref="N221">
    <cfRule type="cellIs" dxfId="28005" priority="15082" operator="between">
      <formula>4.5</formula>
      <formula>3.495</formula>
    </cfRule>
  </conditionalFormatting>
  <conditionalFormatting sqref="N221">
    <cfRule type="cellIs" dxfId="28004" priority="15080" operator="between">
      <formula>3.5</formula>
      <formula>2.495</formula>
    </cfRule>
    <cfRule type="cellIs" dxfId="28003" priority="15081" operator="between">
      <formula>3.5</formula>
      <formula>2.495</formula>
    </cfRule>
  </conditionalFormatting>
  <conditionalFormatting sqref="N221">
    <cfRule type="cellIs" dxfId="28002" priority="15079" operator="between">
      <formula>3.5</formula>
      <formula>2.495</formula>
    </cfRule>
  </conditionalFormatting>
  <conditionalFormatting sqref="N221">
    <cfRule type="cellIs" dxfId="28001" priority="15078" operator="between">
      <formula>3.5</formula>
      <formula>2.494</formula>
    </cfRule>
  </conditionalFormatting>
  <conditionalFormatting sqref="N221">
    <cfRule type="cellIs" dxfId="28000" priority="15077" operator="between">
      <formula>2.5</formula>
      <formula>0</formula>
    </cfRule>
  </conditionalFormatting>
  <conditionalFormatting sqref="N221">
    <cfRule type="cellIs" dxfId="27999" priority="15073" operator="between">
      <formula>4.501</formula>
      <formula>6</formula>
    </cfRule>
    <cfRule type="cellIs" dxfId="27998" priority="15074" operator="between">
      <formula>3.001</formula>
      <formula>4.5</formula>
    </cfRule>
    <cfRule type="cellIs" dxfId="27997" priority="15075" operator="between">
      <formula>2.001</formula>
      <formula>3</formula>
    </cfRule>
    <cfRule type="cellIs" dxfId="27996" priority="15076" operator="between">
      <formula>0</formula>
      <formula>2</formula>
    </cfRule>
  </conditionalFormatting>
  <conditionalFormatting sqref="N219">
    <cfRule type="cellIs" dxfId="27995" priority="15048" operator="between">
      <formula>6</formula>
      <formula>4.5</formula>
    </cfRule>
  </conditionalFormatting>
  <conditionalFormatting sqref="N219">
    <cfRule type="cellIs" dxfId="27994" priority="15047" operator="between">
      <formula>6</formula>
      <formula>4.495</formula>
    </cfRule>
  </conditionalFormatting>
  <conditionalFormatting sqref="N219">
    <cfRule type="cellIs" dxfId="27993" priority="15046" operator="between">
      <formula>4.5</formula>
      <formula>3.495</formula>
    </cfRule>
  </conditionalFormatting>
  <conditionalFormatting sqref="N219">
    <cfRule type="cellIs" dxfId="27992" priority="15044" operator="between">
      <formula>3.5</formula>
      <formula>2.495</formula>
    </cfRule>
    <cfRule type="cellIs" dxfId="27991" priority="15045" operator="between">
      <formula>3.5</formula>
      <formula>2.495</formula>
    </cfRule>
  </conditionalFormatting>
  <conditionalFormatting sqref="N219">
    <cfRule type="cellIs" dxfId="27990" priority="15043" operator="between">
      <formula>3.5</formula>
      <formula>2.495</formula>
    </cfRule>
  </conditionalFormatting>
  <conditionalFormatting sqref="N219">
    <cfRule type="cellIs" dxfId="27989" priority="15042" operator="between">
      <formula>3.5</formula>
      <formula>2.494</formula>
    </cfRule>
  </conditionalFormatting>
  <conditionalFormatting sqref="N219">
    <cfRule type="cellIs" dxfId="27988" priority="15041" operator="between">
      <formula>2.5</formula>
      <formula>0</formula>
    </cfRule>
  </conditionalFormatting>
  <conditionalFormatting sqref="N219">
    <cfRule type="cellIs" dxfId="27987" priority="15037" operator="between">
      <formula>4.501</formula>
      <formula>6</formula>
    </cfRule>
    <cfRule type="cellIs" dxfId="27986" priority="15038" operator="between">
      <formula>3.001</formula>
      <formula>4.5</formula>
    </cfRule>
    <cfRule type="cellIs" dxfId="27985" priority="15039" operator="between">
      <formula>2.001</formula>
      <formula>3</formula>
    </cfRule>
    <cfRule type="cellIs" dxfId="27984" priority="15040" operator="between">
      <formula>0</formula>
      <formula>2</formula>
    </cfRule>
  </conditionalFormatting>
  <conditionalFormatting sqref="N220">
    <cfRule type="cellIs" dxfId="27983" priority="15024" operator="between">
      <formula>6</formula>
      <formula>4.5</formula>
    </cfRule>
  </conditionalFormatting>
  <conditionalFormatting sqref="N220">
    <cfRule type="cellIs" dxfId="27982" priority="15023" operator="between">
      <formula>6</formula>
      <formula>4.495</formula>
    </cfRule>
  </conditionalFormatting>
  <conditionalFormatting sqref="N220">
    <cfRule type="cellIs" dxfId="27981" priority="15022" operator="between">
      <formula>4.5</formula>
      <formula>3.495</formula>
    </cfRule>
  </conditionalFormatting>
  <conditionalFormatting sqref="N220">
    <cfRule type="cellIs" dxfId="27980" priority="15020" operator="between">
      <formula>3.5</formula>
      <formula>2.495</formula>
    </cfRule>
    <cfRule type="cellIs" dxfId="27979" priority="15021" operator="between">
      <formula>3.5</formula>
      <formula>2.495</formula>
    </cfRule>
  </conditionalFormatting>
  <conditionalFormatting sqref="N220">
    <cfRule type="cellIs" dxfId="27978" priority="15019" operator="between">
      <formula>3.5</formula>
      <formula>2.495</formula>
    </cfRule>
  </conditionalFormatting>
  <conditionalFormatting sqref="N220">
    <cfRule type="cellIs" dxfId="27977" priority="15018" operator="between">
      <formula>3.5</formula>
      <formula>2.494</formula>
    </cfRule>
  </conditionalFormatting>
  <conditionalFormatting sqref="N220">
    <cfRule type="cellIs" dxfId="27976" priority="15017" operator="between">
      <formula>2.5</formula>
      <formula>0</formula>
    </cfRule>
  </conditionalFormatting>
  <conditionalFormatting sqref="N220">
    <cfRule type="cellIs" dxfId="27975" priority="15013" operator="between">
      <formula>4.501</formula>
      <formula>6</formula>
    </cfRule>
    <cfRule type="cellIs" dxfId="27974" priority="15014" operator="between">
      <formula>3.001</formula>
      <formula>4.5</formula>
    </cfRule>
    <cfRule type="cellIs" dxfId="27973" priority="15015" operator="between">
      <formula>2.001</formula>
      <formula>3</formula>
    </cfRule>
    <cfRule type="cellIs" dxfId="27972" priority="15016" operator="between">
      <formula>0</formula>
      <formula>2</formula>
    </cfRule>
  </conditionalFormatting>
  <conditionalFormatting sqref="N222">
    <cfRule type="cellIs" dxfId="27971" priority="14940" operator="between">
      <formula>6</formula>
      <formula>4.5</formula>
    </cfRule>
  </conditionalFormatting>
  <conditionalFormatting sqref="N222">
    <cfRule type="cellIs" dxfId="27970" priority="14939" operator="between">
      <formula>6</formula>
      <formula>4.495</formula>
    </cfRule>
  </conditionalFormatting>
  <conditionalFormatting sqref="N222">
    <cfRule type="cellIs" dxfId="27969" priority="14938" operator="between">
      <formula>4.5</formula>
      <formula>3.495</formula>
    </cfRule>
  </conditionalFormatting>
  <conditionalFormatting sqref="N222">
    <cfRule type="cellIs" dxfId="27968" priority="14936" operator="between">
      <formula>3.5</formula>
      <formula>2.495</formula>
    </cfRule>
    <cfRule type="cellIs" dxfId="27967" priority="14937" operator="between">
      <formula>3.5</formula>
      <formula>2.495</formula>
    </cfRule>
  </conditionalFormatting>
  <conditionalFormatting sqref="N222">
    <cfRule type="cellIs" dxfId="27966" priority="14935" operator="between">
      <formula>3.5</formula>
      <formula>2.495</formula>
    </cfRule>
  </conditionalFormatting>
  <conditionalFormatting sqref="N222">
    <cfRule type="cellIs" dxfId="27965" priority="14934" operator="between">
      <formula>3.5</formula>
      <formula>2.494</formula>
    </cfRule>
  </conditionalFormatting>
  <conditionalFormatting sqref="N222">
    <cfRule type="cellIs" dxfId="27964" priority="14933" operator="between">
      <formula>2.5</formula>
      <formula>0</formula>
    </cfRule>
  </conditionalFormatting>
  <conditionalFormatting sqref="N222">
    <cfRule type="cellIs" dxfId="27963" priority="14929" operator="between">
      <formula>4.501</formula>
      <formula>6</formula>
    </cfRule>
    <cfRule type="cellIs" dxfId="27962" priority="14930" operator="between">
      <formula>3.001</formula>
      <formula>4.5</formula>
    </cfRule>
    <cfRule type="cellIs" dxfId="27961" priority="14931" operator="between">
      <formula>2.001</formula>
      <formula>3</formula>
    </cfRule>
    <cfRule type="cellIs" dxfId="27960" priority="14932" operator="between">
      <formula>0</formula>
      <formula>2</formula>
    </cfRule>
  </conditionalFormatting>
  <conditionalFormatting sqref="N226">
    <cfRule type="cellIs" dxfId="27959" priority="14952" operator="between">
      <formula>6</formula>
      <formula>4.5</formula>
    </cfRule>
  </conditionalFormatting>
  <conditionalFormatting sqref="N226">
    <cfRule type="cellIs" dxfId="27958" priority="14951" operator="between">
      <formula>6</formula>
      <formula>4.495</formula>
    </cfRule>
  </conditionalFormatting>
  <conditionalFormatting sqref="N226">
    <cfRule type="cellIs" dxfId="27957" priority="14950" operator="between">
      <formula>4.5</formula>
      <formula>3.495</formula>
    </cfRule>
  </conditionalFormatting>
  <conditionalFormatting sqref="N226">
    <cfRule type="cellIs" dxfId="27956" priority="14948" operator="between">
      <formula>3.5</formula>
      <formula>2.495</formula>
    </cfRule>
    <cfRule type="cellIs" dxfId="27955" priority="14949" operator="between">
      <formula>3.5</formula>
      <formula>2.495</formula>
    </cfRule>
  </conditionalFormatting>
  <conditionalFormatting sqref="N226">
    <cfRule type="cellIs" dxfId="27954" priority="14947" operator="between">
      <formula>3.5</formula>
      <formula>2.495</formula>
    </cfRule>
  </conditionalFormatting>
  <conditionalFormatting sqref="N226">
    <cfRule type="cellIs" dxfId="27953" priority="14946" operator="between">
      <formula>3.5</formula>
      <formula>2.494</formula>
    </cfRule>
  </conditionalFormatting>
  <conditionalFormatting sqref="N226">
    <cfRule type="cellIs" dxfId="27952" priority="14945" operator="between">
      <formula>2.5</formula>
      <formula>0</formula>
    </cfRule>
  </conditionalFormatting>
  <conditionalFormatting sqref="N226">
    <cfRule type="cellIs" dxfId="27951" priority="14941" operator="between">
      <formula>4.501</formula>
      <formula>6</formula>
    </cfRule>
    <cfRule type="cellIs" dxfId="27950" priority="14942" operator="between">
      <formula>3.001</formula>
      <formula>4.5</formula>
    </cfRule>
    <cfRule type="cellIs" dxfId="27949" priority="14943" operator="between">
      <formula>2.001</formula>
      <formula>3</formula>
    </cfRule>
    <cfRule type="cellIs" dxfId="27948" priority="14944" operator="between">
      <formula>0</formula>
      <formula>2</formula>
    </cfRule>
  </conditionalFormatting>
  <conditionalFormatting sqref="N223">
    <cfRule type="cellIs" dxfId="27947" priority="14916" operator="between">
      <formula>6</formula>
      <formula>4.5</formula>
    </cfRule>
  </conditionalFormatting>
  <conditionalFormatting sqref="N223">
    <cfRule type="cellIs" dxfId="27946" priority="14915" operator="between">
      <formula>6</formula>
      <formula>4.495</formula>
    </cfRule>
  </conditionalFormatting>
  <conditionalFormatting sqref="N223">
    <cfRule type="cellIs" dxfId="27945" priority="14914" operator="between">
      <formula>4.5</formula>
      <formula>3.495</formula>
    </cfRule>
  </conditionalFormatting>
  <conditionalFormatting sqref="N223">
    <cfRule type="cellIs" dxfId="27944" priority="14912" operator="between">
      <formula>3.5</formula>
      <formula>2.495</formula>
    </cfRule>
    <cfRule type="cellIs" dxfId="27943" priority="14913" operator="between">
      <formula>3.5</formula>
      <formula>2.495</formula>
    </cfRule>
  </conditionalFormatting>
  <conditionalFormatting sqref="N223">
    <cfRule type="cellIs" dxfId="27942" priority="14911" operator="between">
      <formula>3.5</formula>
      <formula>2.495</formula>
    </cfRule>
  </conditionalFormatting>
  <conditionalFormatting sqref="N223">
    <cfRule type="cellIs" dxfId="27941" priority="14910" operator="between">
      <formula>3.5</formula>
      <formula>2.494</formula>
    </cfRule>
  </conditionalFormatting>
  <conditionalFormatting sqref="N223">
    <cfRule type="cellIs" dxfId="27940" priority="14909" operator="between">
      <formula>2.5</formula>
      <formula>0</formula>
    </cfRule>
  </conditionalFormatting>
  <conditionalFormatting sqref="N223">
    <cfRule type="cellIs" dxfId="27939" priority="14905" operator="between">
      <formula>4.501</formula>
      <formula>6</formula>
    </cfRule>
    <cfRule type="cellIs" dxfId="27938" priority="14906" operator="between">
      <formula>3.001</formula>
      <formula>4.5</formula>
    </cfRule>
    <cfRule type="cellIs" dxfId="27937" priority="14907" operator="between">
      <formula>2.001</formula>
      <formula>3</formula>
    </cfRule>
    <cfRule type="cellIs" dxfId="27936" priority="14908" operator="between">
      <formula>0</formula>
      <formula>2</formula>
    </cfRule>
  </conditionalFormatting>
  <conditionalFormatting sqref="N224">
    <cfRule type="cellIs" dxfId="27935" priority="14904" operator="between">
      <formula>6</formula>
      <formula>4.5</formula>
    </cfRule>
  </conditionalFormatting>
  <conditionalFormatting sqref="N224">
    <cfRule type="cellIs" dxfId="27934" priority="14903" operator="between">
      <formula>6</formula>
      <formula>4.495</formula>
    </cfRule>
  </conditionalFormatting>
  <conditionalFormatting sqref="N224">
    <cfRule type="cellIs" dxfId="27933" priority="14902" operator="between">
      <formula>4.5</formula>
      <formula>3.495</formula>
    </cfRule>
  </conditionalFormatting>
  <conditionalFormatting sqref="N224">
    <cfRule type="cellIs" dxfId="27932" priority="14900" operator="between">
      <formula>3.5</formula>
      <formula>2.495</formula>
    </cfRule>
    <cfRule type="cellIs" dxfId="27931" priority="14901" operator="between">
      <formula>3.5</formula>
      <formula>2.495</formula>
    </cfRule>
  </conditionalFormatting>
  <conditionalFormatting sqref="N224">
    <cfRule type="cellIs" dxfId="27930" priority="14899" operator="between">
      <formula>3.5</formula>
      <formula>2.495</formula>
    </cfRule>
  </conditionalFormatting>
  <conditionalFormatting sqref="N224">
    <cfRule type="cellIs" dxfId="27929" priority="14898" operator="between">
      <formula>3.5</formula>
      <formula>2.494</formula>
    </cfRule>
  </conditionalFormatting>
  <conditionalFormatting sqref="N224">
    <cfRule type="cellIs" dxfId="27928" priority="14897" operator="between">
      <formula>2.5</formula>
      <formula>0</formula>
    </cfRule>
  </conditionalFormatting>
  <conditionalFormatting sqref="N224">
    <cfRule type="cellIs" dxfId="27927" priority="14893" operator="between">
      <formula>4.501</formula>
      <formula>6</formula>
    </cfRule>
    <cfRule type="cellIs" dxfId="27926" priority="14894" operator="between">
      <formula>3.001</formula>
      <formula>4.5</formula>
    </cfRule>
    <cfRule type="cellIs" dxfId="27925" priority="14895" operator="between">
      <formula>2.001</formula>
      <formula>3</formula>
    </cfRule>
    <cfRule type="cellIs" dxfId="27924" priority="14896" operator="between">
      <formula>0</formula>
      <formula>2</formula>
    </cfRule>
  </conditionalFormatting>
  <conditionalFormatting sqref="N225">
    <cfRule type="cellIs" dxfId="27923" priority="14892" operator="between">
      <formula>6</formula>
      <formula>4.5</formula>
    </cfRule>
  </conditionalFormatting>
  <conditionalFormatting sqref="N225">
    <cfRule type="cellIs" dxfId="27922" priority="14891" operator="between">
      <formula>6</formula>
      <formula>4.495</formula>
    </cfRule>
  </conditionalFormatting>
  <conditionalFormatting sqref="N225">
    <cfRule type="cellIs" dxfId="27921" priority="14890" operator="between">
      <formula>4.5</formula>
      <formula>3.495</formula>
    </cfRule>
  </conditionalFormatting>
  <conditionalFormatting sqref="N225">
    <cfRule type="cellIs" dxfId="27920" priority="14888" operator="between">
      <formula>3.5</formula>
      <formula>2.495</formula>
    </cfRule>
    <cfRule type="cellIs" dxfId="27919" priority="14889" operator="between">
      <formula>3.5</formula>
      <formula>2.495</formula>
    </cfRule>
  </conditionalFormatting>
  <conditionalFormatting sqref="N225">
    <cfRule type="cellIs" dxfId="27918" priority="14887" operator="between">
      <formula>3.5</formula>
      <formula>2.495</formula>
    </cfRule>
  </conditionalFormatting>
  <conditionalFormatting sqref="N225">
    <cfRule type="cellIs" dxfId="27917" priority="14886" operator="between">
      <formula>3.5</formula>
      <formula>2.494</formula>
    </cfRule>
  </conditionalFormatting>
  <conditionalFormatting sqref="N225">
    <cfRule type="cellIs" dxfId="27916" priority="14885" operator="between">
      <formula>2.5</formula>
      <formula>0</formula>
    </cfRule>
  </conditionalFormatting>
  <conditionalFormatting sqref="N225">
    <cfRule type="cellIs" dxfId="27915" priority="14881" operator="between">
      <formula>4.501</formula>
      <formula>6</formula>
    </cfRule>
    <cfRule type="cellIs" dxfId="27914" priority="14882" operator="between">
      <formula>3.001</formula>
      <formula>4.5</formula>
    </cfRule>
    <cfRule type="cellIs" dxfId="27913" priority="14883" operator="between">
      <formula>2.001</formula>
      <formula>3</formula>
    </cfRule>
    <cfRule type="cellIs" dxfId="27912" priority="14884" operator="between">
      <formula>0</formula>
      <formula>2</formula>
    </cfRule>
  </conditionalFormatting>
  <conditionalFormatting sqref="N227">
    <cfRule type="cellIs" dxfId="27911" priority="14868" operator="between">
      <formula>6</formula>
      <formula>4.5</formula>
    </cfRule>
  </conditionalFormatting>
  <conditionalFormatting sqref="N227">
    <cfRule type="cellIs" dxfId="27910" priority="14867" operator="between">
      <formula>6</formula>
      <formula>4.495</formula>
    </cfRule>
  </conditionalFormatting>
  <conditionalFormatting sqref="N227">
    <cfRule type="cellIs" dxfId="27909" priority="14866" operator="between">
      <formula>4.5</formula>
      <formula>3.495</formula>
    </cfRule>
  </conditionalFormatting>
  <conditionalFormatting sqref="N227">
    <cfRule type="cellIs" dxfId="27908" priority="14864" operator="between">
      <formula>3.5</formula>
      <formula>2.495</formula>
    </cfRule>
    <cfRule type="cellIs" dxfId="27907" priority="14865" operator="between">
      <formula>3.5</formula>
      <formula>2.495</formula>
    </cfRule>
  </conditionalFormatting>
  <conditionalFormatting sqref="N227">
    <cfRule type="cellIs" dxfId="27906" priority="14863" operator="between">
      <formula>3.5</formula>
      <formula>2.495</formula>
    </cfRule>
  </conditionalFormatting>
  <conditionalFormatting sqref="N227">
    <cfRule type="cellIs" dxfId="27905" priority="14862" operator="between">
      <formula>3.5</formula>
      <formula>2.494</formula>
    </cfRule>
  </conditionalFormatting>
  <conditionalFormatting sqref="N227">
    <cfRule type="cellIs" dxfId="27904" priority="14861" operator="between">
      <formula>2.5</formula>
      <formula>0</formula>
    </cfRule>
  </conditionalFormatting>
  <conditionalFormatting sqref="N227">
    <cfRule type="cellIs" dxfId="27903" priority="14857" operator="between">
      <formula>4.501</formula>
      <formula>6</formula>
    </cfRule>
    <cfRule type="cellIs" dxfId="27902" priority="14858" operator="between">
      <formula>3.001</formula>
      <formula>4.5</formula>
    </cfRule>
    <cfRule type="cellIs" dxfId="27901" priority="14859" operator="between">
      <formula>2.001</formula>
      <formula>3</formula>
    </cfRule>
    <cfRule type="cellIs" dxfId="27900" priority="14860" operator="between">
      <formula>0</formula>
      <formula>2</formula>
    </cfRule>
  </conditionalFormatting>
  <conditionalFormatting sqref="N231">
    <cfRule type="cellIs" dxfId="27899" priority="14880" operator="between">
      <formula>6</formula>
      <formula>4.5</formula>
    </cfRule>
  </conditionalFormatting>
  <conditionalFormatting sqref="N231">
    <cfRule type="cellIs" dxfId="27898" priority="14879" operator="between">
      <formula>6</formula>
      <formula>4.495</formula>
    </cfRule>
  </conditionalFormatting>
  <conditionalFormatting sqref="N231">
    <cfRule type="cellIs" dxfId="27897" priority="14878" operator="between">
      <formula>4.5</formula>
      <formula>3.495</formula>
    </cfRule>
  </conditionalFormatting>
  <conditionalFormatting sqref="N231">
    <cfRule type="cellIs" dxfId="27896" priority="14876" operator="between">
      <formula>3.5</formula>
      <formula>2.495</formula>
    </cfRule>
    <cfRule type="cellIs" dxfId="27895" priority="14877" operator="between">
      <formula>3.5</formula>
      <formula>2.495</formula>
    </cfRule>
  </conditionalFormatting>
  <conditionalFormatting sqref="N231">
    <cfRule type="cellIs" dxfId="27894" priority="14875" operator="between">
      <formula>3.5</formula>
      <formula>2.495</formula>
    </cfRule>
  </conditionalFormatting>
  <conditionalFormatting sqref="N231">
    <cfRule type="cellIs" dxfId="27893" priority="14874" operator="between">
      <formula>3.5</formula>
      <formula>2.494</formula>
    </cfRule>
  </conditionalFormatting>
  <conditionalFormatting sqref="N231">
    <cfRule type="cellIs" dxfId="27892" priority="14873" operator="between">
      <formula>2.5</formula>
      <formula>0</formula>
    </cfRule>
  </conditionalFormatting>
  <conditionalFormatting sqref="N231">
    <cfRule type="cellIs" dxfId="27891" priority="14869" operator="between">
      <formula>4.501</formula>
      <formula>6</formula>
    </cfRule>
    <cfRule type="cellIs" dxfId="27890" priority="14870" operator="between">
      <formula>3.001</formula>
      <formula>4.5</formula>
    </cfRule>
    <cfRule type="cellIs" dxfId="27889" priority="14871" operator="between">
      <formula>2.001</formula>
      <formula>3</formula>
    </cfRule>
    <cfRule type="cellIs" dxfId="27888" priority="14872" operator="between">
      <formula>0</formula>
      <formula>2</formula>
    </cfRule>
  </conditionalFormatting>
  <conditionalFormatting sqref="N228">
    <cfRule type="cellIs" dxfId="27887" priority="14856" operator="between">
      <formula>6</formula>
      <formula>4.5</formula>
    </cfRule>
  </conditionalFormatting>
  <conditionalFormatting sqref="N228">
    <cfRule type="cellIs" dxfId="27886" priority="14855" operator="between">
      <formula>6</formula>
      <formula>4.495</formula>
    </cfRule>
  </conditionalFormatting>
  <conditionalFormatting sqref="N228">
    <cfRule type="cellIs" dxfId="27885" priority="14854" operator="between">
      <formula>4.5</formula>
      <formula>3.495</formula>
    </cfRule>
  </conditionalFormatting>
  <conditionalFormatting sqref="N228">
    <cfRule type="cellIs" dxfId="27884" priority="14852" operator="between">
      <formula>3.5</formula>
      <formula>2.495</formula>
    </cfRule>
    <cfRule type="cellIs" dxfId="27883" priority="14853" operator="between">
      <formula>3.5</formula>
      <formula>2.495</formula>
    </cfRule>
  </conditionalFormatting>
  <conditionalFormatting sqref="N228">
    <cfRule type="cellIs" dxfId="27882" priority="14851" operator="between">
      <formula>3.5</formula>
      <formula>2.495</formula>
    </cfRule>
  </conditionalFormatting>
  <conditionalFormatting sqref="N228">
    <cfRule type="cellIs" dxfId="27881" priority="14850" operator="between">
      <formula>3.5</formula>
      <formula>2.494</formula>
    </cfRule>
  </conditionalFormatting>
  <conditionalFormatting sqref="N228">
    <cfRule type="cellIs" dxfId="27880" priority="14849" operator="between">
      <formula>2.5</formula>
      <formula>0</formula>
    </cfRule>
  </conditionalFormatting>
  <conditionalFormatting sqref="N228">
    <cfRule type="cellIs" dxfId="27879" priority="14845" operator="between">
      <formula>4.501</formula>
      <formula>6</formula>
    </cfRule>
    <cfRule type="cellIs" dxfId="27878" priority="14846" operator="between">
      <formula>3.001</formula>
      <formula>4.5</formula>
    </cfRule>
    <cfRule type="cellIs" dxfId="27877" priority="14847" operator="between">
      <formula>2.001</formula>
      <formula>3</formula>
    </cfRule>
    <cfRule type="cellIs" dxfId="27876" priority="14848" operator="between">
      <formula>0</formula>
      <formula>2</formula>
    </cfRule>
  </conditionalFormatting>
  <conditionalFormatting sqref="N229">
    <cfRule type="cellIs" dxfId="27875" priority="14844" operator="between">
      <formula>6</formula>
      <formula>4.5</formula>
    </cfRule>
  </conditionalFormatting>
  <conditionalFormatting sqref="N229">
    <cfRule type="cellIs" dxfId="27874" priority="14843" operator="between">
      <formula>6</formula>
      <formula>4.495</formula>
    </cfRule>
  </conditionalFormatting>
  <conditionalFormatting sqref="N229">
    <cfRule type="cellIs" dxfId="27873" priority="14842" operator="between">
      <formula>4.5</formula>
      <formula>3.495</formula>
    </cfRule>
  </conditionalFormatting>
  <conditionalFormatting sqref="N229">
    <cfRule type="cellIs" dxfId="27872" priority="14840" operator="between">
      <formula>3.5</formula>
      <formula>2.495</formula>
    </cfRule>
    <cfRule type="cellIs" dxfId="27871" priority="14841" operator="between">
      <formula>3.5</formula>
      <formula>2.495</formula>
    </cfRule>
  </conditionalFormatting>
  <conditionalFormatting sqref="N229">
    <cfRule type="cellIs" dxfId="27870" priority="14839" operator="between">
      <formula>3.5</formula>
      <formula>2.495</formula>
    </cfRule>
  </conditionalFormatting>
  <conditionalFormatting sqref="N229">
    <cfRule type="cellIs" dxfId="27869" priority="14838" operator="between">
      <formula>3.5</formula>
      <formula>2.494</formula>
    </cfRule>
  </conditionalFormatting>
  <conditionalFormatting sqref="N229">
    <cfRule type="cellIs" dxfId="27868" priority="14837" operator="between">
      <formula>2.5</formula>
      <formula>0</formula>
    </cfRule>
  </conditionalFormatting>
  <conditionalFormatting sqref="N229">
    <cfRule type="cellIs" dxfId="27867" priority="14833" operator="between">
      <formula>4.501</formula>
      <formula>6</formula>
    </cfRule>
    <cfRule type="cellIs" dxfId="27866" priority="14834" operator="between">
      <formula>3.001</formula>
      <formula>4.5</formula>
    </cfRule>
    <cfRule type="cellIs" dxfId="27865" priority="14835" operator="between">
      <formula>2.001</formula>
      <formula>3</formula>
    </cfRule>
    <cfRule type="cellIs" dxfId="27864" priority="14836" operator="between">
      <formula>0</formula>
      <formula>2</formula>
    </cfRule>
  </conditionalFormatting>
  <conditionalFormatting sqref="N230">
    <cfRule type="cellIs" dxfId="27863" priority="14832" operator="between">
      <formula>6</formula>
      <formula>4.5</formula>
    </cfRule>
  </conditionalFormatting>
  <conditionalFormatting sqref="N230">
    <cfRule type="cellIs" dxfId="27862" priority="14831" operator="between">
      <formula>6</formula>
      <formula>4.495</formula>
    </cfRule>
  </conditionalFormatting>
  <conditionalFormatting sqref="N230">
    <cfRule type="cellIs" dxfId="27861" priority="14830" operator="between">
      <formula>4.5</formula>
      <formula>3.495</formula>
    </cfRule>
  </conditionalFormatting>
  <conditionalFormatting sqref="N230">
    <cfRule type="cellIs" dxfId="27860" priority="14828" operator="between">
      <formula>3.5</formula>
      <formula>2.495</formula>
    </cfRule>
    <cfRule type="cellIs" dxfId="27859" priority="14829" operator="between">
      <formula>3.5</formula>
      <formula>2.495</formula>
    </cfRule>
  </conditionalFormatting>
  <conditionalFormatting sqref="N230">
    <cfRule type="cellIs" dxfId="27858" priority="14827" operator="between">
      <formula>3.5</formula>
      <formula>2.495</formula>
    </cfRule>
  </conditionalFormatting>
  <conditionalFormatting sqref="N230">
    <cfRule type="cellIs" dxfId="27857" priority="14826" operator="between">
      <formula>3.5</formula>
      <formula>2.494</formula>
    </cfRule>
  </conditionalFormatting>
  <conditionalFormatting sqref="N230">
    <cfRule type="cellIs" dxfId="27856" priority="14825" operator="between">
      <formula>2.5</formula>
      <formula>0</formula>
    </cfRule>
  </conditionalFormatting>
  <conditionalFormatting sqref="N230">
    <cfRule type="cellIs" dxfId="27855" priority="14821" operator="between">
      <formula>4.501</formula>
      <formula>6</formula>
    </cfRule>
    <cfRule type="cellIs" dxfId="27854" priority="14822" operator="between">
      <formula>3.001</formula>
      <formula>4.5</formula>
    </cfRule>
    <cfRule type="cellIs" dxfId="27853" priority="14823" operator="between">
      <formula>2.001</formula>
      <formula>3</formula>
    </cfRule>
    <cfRule type="cellIs" dxfId="27852" priority="14824" operator="between">
      <formula>0</formula>
      <formula>2</formula>
    </cfRule>
  </conditionalFormatting>
  <conditionalFormatting sqref="N232">
    <cfRule type="cellIs" dxfId="27851" priority="14808" operator="between">
      <formula>6</formula>
      <formula>4.5</formula>
    </cfRule>
  </conditionalFormatting>
  <conditionalFormatting sqref="N232">
    <cfRule type="cellIs" dxfId="27850" priority="14807" operator="between">
      <formula>6</formula>
      <formula>4.495</formula>
    </cfRule>
  </conditionalFormatting>
  <conditionalFormatting sqref="N232">
    <cfRule type="cellIs" dxfId="27849" priority="14806" operator="between">
      <formula>4.5</formula>
      <formula>3.495</formula>
    </cfRule>
  </conditionalFormatting>
  <conditionalFormatting sqref="N232">
    <cfRule type="cellIs" dxfId="27848" priority="14804" operator="between">
      <formula>3.5</formula>
      <formula>2.495</formula>
    </cfRule>
    <cfRule type="cellIs" dxfId="27847" priority="14805" operator="between">
      <formula>3.5</formula>
      <formula>2.495</formula>
    </cfRule>
  </conditionalFormatting>
  <conditionalFormatting sqref="N232">
    <cfRule type="cellIs" dxfId="27846" priority="14803" operator="between">
      <formula>3.5</formula>
      <formula>2.495</formula>
    </cfRule>
  </conditionalFormatting>
  <conditionalFormatting sqref="N232">
    <cfRule type="cellIs" dxfId="27845" priority="14802" operator="between">
      <formula>3.5</formula>
      <formula>2.494</formula>
    </cfRule>
  </conditionalFormatting>
  <conditionalFormatting sqref="N232">
    <cfRule type="cellIs" dxfId="27844" priority="14801" operator="between">
      <formula>2.5</formula>
      <formula>0</formula>
    </cfRule>
  </conditionalFormatting>
  <conditionalFormatting sqref="N232">
    <cfRule type="cellIs" dxfId="27843" priority="14797" operator="between">
      <formula>4.501</formula>
      <formula>6</formula>
    </cfRule>
    <cfRule type="cellIs" dxfId="27842" priority="14798" operator="between">
      <formula>3.001</formula>
      <formula>4.5</formula>
    </cfRule>
    <cfRule type="cellIs" dxfId="27841" priority="14799" operator="between">
      <formula>2.001</formula>
      <formula>3</formula>
    </cfRule>
    <cfRule type="cellIs" dxfId="27840" priority="14800" operator="between">
      <formula>0</formula>
      <formula>2</formula>
    </cfRule>
  </conditionalFormatting>
  <conditionalFormatting sqref="N235">
    <cfRule type="cellIs" dxfId="27839" priority="14820" operator="between">
      <formula>6</formula>
      <formula>4.5</formula>
    </cfRule>
  </conditionalFormatting>
  <conditionalFormatting sqref="N235">
    <cfRule type="cellIs" dxfId="27838" priority="14819" operator="between">
      <formula>6</formula>
      <formula>4.495</formula>
    </cfRule>
  </conditionalFormatting>
  <conditionalFormatting sqref="N235">
    <cfRule type="cellIs" dxfId="27837" priority="14818" operator="between">
      <formula>4.5</formula>
      <formula>3.495</formula>
    </cfRule>
  </conditionalFormatting>
  <conditionalFormatting sqref="N235">
    <cfRule type="cellIs" dxfId="27836" priority="14816" operator="between">
      <formula>3.5</formula>
      <formula>2.495</formula>
    </cfRule>
    <cfRule type="cellIs" dxfId="27835" priority="14817" operator="between">
      <formula>3.5</formula>
      <formula>2.495</formula>
    </cfRule>
  </conditionalFormatting>
  <conditionalFormatting sqref="N235">
    <cfRule type="cellIs" dxfId="27834" priority="14815" operator="between">
      <formula>3.5</formula>
      <formula>2.495</formula>
    </cfRule>
  </conditionalFormatting>
  <conditionalFormatting sqref="N235">
    <cfRule type="cellIs" dxfId="27833" priority="14814" operator="between">
      <formula>3.5</formula>
      <formula>2.494</formula>
    </cfRule>
  </conditionalFormatting>
  <conditionalFormatting sqref="N235">
    <cfRule type="cellIs" dxfId="27832" priority="14813" operator="between">
      <formula>2.5</formula>
      <formula>0</formula>
    </cfRule>
  </conditionalFormatting>
  <conditionalFormatting sqref="N235">
    <cfRule type="cellIs" dxfId="27831" priority="14809" operator="between">
      <formula>4.501</formula>
      <formula>6</formula>
    </cfRule>
    <cfRule type="cellIs" dxfId="27830" priority="14810" operator="between">
      <formula>3.001</formula>
      <formula>4.5</formula>
    </cfRule>
    <cfRule type="cellIs" dxfId="27829" priority="14811" operator="between">
      <formula>2.001</formula>
      <formula>3</formula>
    </cfRule>
    <cfRule type="cellIs" dxfId="27828" priority="14812" operator="between">
      <formula>0</formula>
      <formula>2</formula>
    </cfRule>
  </conditionalFormatting>
  <conditionalFormatting sqref="N233">
    <cfRule type="cellIs" dxfId="27827" priority="14796" operator="between">
      <formula>6</formula>
      <formula>4.5</formula>
    </cfRule>
  </conditionalFormatting>
  <conditionalFormatting sqref="N233">
    <cfRule type="cellIs" dxfId="27826" priority="14795" operator="between">
      <formula>6</formula>
      <formula>4.495</formula>
    </cfRule>
  </conditionalFormatting>
  <conditionalFormatting sqref="N233">
    <cfRule type="cellIs" dxfId="27825" priority="14794" operator="between">
      <formula>4.5</formula>
      <formula>3.495</formula>
    </cfRule>
  </conditionalFormatting>
  <conditionalFormatting sqref="N233">
    <cfRule type="cellIs" dxfId="27824" priority="14792" operator="between">
      <formula>3.5</formula>
      <formula>2.495</formula>
    </cfRule>
    <cfRule type="cellIs" dxfId="27823" priority="14793" operator="between">
      <formula>3.5</formula>
      <formula>2.495</formula>
    </cfRule>
  </conditionalFormatting>
  <conditionalFormatting sqref="N233">
    <cfRule type="cellIs" dxfId="27822" priority="14791" operator="between">
      <formula>3.5</formula>
      <formula>2.495</formula>
    </cfRule>
  </conditionalFormatting>
  <conditionalFormatting sqref="N233">
    <cfRule type="cellIs" dxfId="27821" priority="14790" operator="between">
      <formula>3.5</formula>
      <formula>2.494</formula>
    </cfRule>
  </conditionalFormatting>
  <conditionalFormatting sqref="N233">
    <cfRule type="cellIs" dxfId="27820" priority="14789" operator="between">
      <formula>2.5</formula>
      <formula>0</formula>
    </cfRule>
  </conditionalFormatting>
  <conditionalFormatting sqref="N233">
    <cfRule type="cellIs" dxfId="27819" priority="14785" operator="between">
      <formula>4.501</formula>
      <formula>6</formula>
    </cfRule>
    <cfRule type="cellIs" dxfId="27818" priority="14786" operator="between">
      <formula>3.001</formula>
      <formula>4.5</formula>
    </cfRule>
    <cfRule type="cellIs" dxfId="27817" priority="14787" operator="between">
      <formula>2.001</formula>
      <formula>3</formula>
    </cfRule>
    <cfRule type="cellIs" dxfId="27816" priority="14788" operator="between">
      <formula>0</formula>
      <formula>2</formula>
    </cfRule>
  </conditionalFormatting>
  <conditionalFormatting sqref="N234">
    <cfRule type="cellIs" dxfId="27815" priority="14772" operator="between">
      <formula>6</formula>
      <formula>4.5</formula>
    </cfRule>
  </conditionalFormatting>
  <conditionalFormatting sqref="N234">
    <cfRule type="cellIs" dxfId="27814" priority="14771" operator="between">
      <formula>6</formula>
      <formula>4.495</formula>
    </cfRule>
  </conditionalFormatting>
  <conditionalFormatting sqref="N234">
    <cfRule type="cellIs" dxfId="27813" priority="14770" operator="between">
      <formula>4.5</formula>
      <formula>3.495</formula>
    </cfRule>
  </conditionalFormatting>
  <conditionalFormatting sqref="N234">
    <cfRule type="cellIs" dxfId="27812" priority="14768" operator="between">
      <formula>3.5</formula>
      <formula>2.495</formula>
    </cfRule>
    <cfRule type="cellIs" dxfId="27811" priority="14769" operator="between">
      <formula>3.5</formula>
      <formula>2.495</formula>
    </cfRule>
  </conditionalFormatting>
  <conditionalFormatting sqref="N234">
    <cfRule type="cellIs" dxfId="27810" priority="14767" operator="between">
      <formula>3.5</formula>
      <formula>2.495</formula>
    </cfRule>
  </conditionalFormatting>
  <conditionalFormatting sqref="N234">
    <cfRule type="cellIs" dxfId="27809" priority="14766" operator="between">
      <formula>3.5</formula>
      <formula>2.494</formula>
    </cfRule>
  </conditionalFormatting>
  <conditionalFormatting sqref="N234">
    <cfRule type="cellIs" dxfId="27808" priority="14765" operator="between">
      <formula>2.5</formula>
      <formula>0</formula>
    </cfRule>
  </conditionalFormatting>
  <conditionalFormatting sqref="N234">
    <cfRule type="cellIs" dxfId="27807" priority="14761" operator="between">
      <formula>4.501</formula>
      <formula>6</formula>
    </cfRule>
    <cfRule type="cellIs" dxfId="27806" priority="14762" operator="between">
      <formula>3.001</formula>
      <formula>4.5</formula>
    </cfRule>
    <cfRule type="cellIs" dxfId="27805" priority="14763" operator="between">
      <formula>2.001</formula>
      <formula>3</formula>
    </cfRule>
    <cfRule type="cellIs" dxfId="27804" priority="14764" operator="between">
      <formula>0</formula>
      <formula>2</formula>
    </cfRule>
  </conditionalFormatting>
  <conditionalFormatting sqref="N236">
    <cfRule type="cellIs" dxfId="27803" priority="14748" operator="between">
      <formula>6</formula>
      <formula>4.5</formula>
    </cfRule>
  </conditionalFormatting>
  <conditionalFormatting sqref="N236">
    <cfRule type="cellIs" dxfId="27802" priority="14747" operator="between">
      <formula>6</formula>
      <formula>4.495</formula>
    </cfRule>
  </conditionalFormatting>
  <conditionalFormatting sqref="N236">
    <cfRule type="cellIs" dxfId="27801" priority="14746" operator="between">
      <formula>4.5</formula>
      <formula>3.495</formula>
    </cfRule>
  </conditionalFormatting>
  <conditionalFormatting sqref="N236">
    <cfRule type="cellIs" dxfId="27800" priority="14744" operator="between">
      <formula>3.5</formula>
      <formula>2.495</formula>
    </cfRule>
    <cfRule type="cellIs" dxfId="27799" priority="14745" operator="between">
      <formula>3.5</formula>
      <formula>2.495</formula>
    </cfRule>
  </conditionalFormatting>
  <conditionalFormatting sqref="N236">
    <cfRule type="cellIs" dxfId="27798" priority="14743" operator="between">
      <formula>3.5</formula>
      <formula>2.495</formula>
    </cfRule>
  </conditionalFormatting>
  <conditionalFormatting sqref="N236">
    <cfRule type="cellIs" dxfId="27797" priority="14742" operator="between">
      <formula>3.5</formula>
      <formula>2.494</formula>
    </cfRule>
  </conditionalFormatting>
  <conditionalFormatting sqref="N236">
    <cfRule type="cellIs" dxfId="27796" priority="14741" operator="between">
      <formula>2.5</formula>
      <formula>0</formula>
    </cfRule>
  </conditionalFormatting>
  <conditionalFormatting sqref="N236">
    <cfRule type="cellIs" dxfId="27795" priority="14737" operator="between">
      <formula>4.501</formula>
      <formula>6</formula>
    </cfRule>
    <cfRule type="cellIs" dxfId="27794" priority="14738" operator="between">
      <formula>3.001</formula>
      <formula>4.5</formula>
    </cfRule>
    <cfRule type="cellIs" dxfId="27793" priority="14739" operator="between">
      <formula>2.001</formula>
      <formula>3</formula>
    </cfRule>
    <cfRule type="cellIs" dxfId="27792" priority="14740" operator="between">
      <formula>0</formula>
      <formula>2</formula>
    </cfRule>
  </conditionalFormatting>
  <conditionalFormatting sqref="N239">
    <cfRule type="cellIs" dxfId="27791" priority="14760" operator="between">
      <formula>6</formula>
      <formula>4.5</formula>
    </cfRule>
  </conditionalFormatting>
  <conditionalFormatting sqref="N239">
    <cfRule type="cellIs" dxfId="27790" priority="14759" operator="between">
      <formula>6</formula>
      <formula>4.495</formula>
    </cfRule>
  </conditionalFormatting>
  <conditionalFormatting sqref="N239">
    <cfRule type="cellIs" dxfId="27789" priority="14758" operator="between">
      <formula>4.5</formula>
      <formula>3.495</formula>
    </cfRule>
  </conditionalFormatting>
  <conditionalFormatting sqref="N239">
    <cfRule type="cellIs" dxfId="27788" priority="14756" operator="between">
      <formula>3.5</formula>
      <formula>2.495</formula>
    </cfRule>
    <cfRule type="cellIs" dxfId="27787" priority="14757" operator="between">
      <formula>3.5</formula>
      <formula>2.495</formula>
    </cfRule>
  </conditionalFormatting>
  <conditionalFormatting sqref="N239">
    <cfRule type="cellIs" dxfId="27786" priority="14755" operator="between">
      <formula>3.5</formula>
      <formula>2.495</formula>
    </cfRule>
  </conditionalFormatting>
  <conditionalFormatting sqref="N239">
    <cfRule type="cellIs" dxfId="27785" priority="14754" operator="between">
      <formula>3.5</formula>
      <formula>2.494</formula>
    </cfRule>
  </conditionalFormatting>
  <conditionalFormatting sqref="N239">
    <cfRule type="cellIs" dxfId="27784" priority="14753" operator="between">
      <formula>2.5</formula>
      <formula>0</formula>
    </cfRule>
  </conditionalFormatting>
  <conditionalFormatting sqref="N239">
    <cfRule type="cellIs" dxfId="27783" priority="14749" operator="between">
      <formula>4.501</formula>
      <formula>6</formula>
    </cfRule>
    <cfRule type="cellIs" dxfId="27782" priority="14750" operator="between">
      <formula>3.001</formula>
      <formula>4.5</formula>
    </cfRule>
    <cfRule type="cellIs" dxfId="27781" priority="14751" operator="between">
      <formula>2.001</formula>
      <formula>3</formula>
    </cfRule>
    <cfRule type="cellIs" dxfId="27780" priority="14752" operator="between">
      <formula>0</formula>
      <formula>2</formula>
    </cfRule>
  </conditionalFormatting>
  <conditionalFormatting sqref="N237">
    <cfRule type="cellIs" dxfId="27779" priority="14736" operator="between">
      <formula>6</formula>
      <formula>4.5</formula>
    </cfRule>
  </conditionalFormatting>
  <conditionalFormatting sqref="N237">
    <cfRule type="cellIs" dxfId="27778" priority="14735" operator="between">
      <formula>6</formula>
      <formula>4.495</formula>
    </cfRule>
  </conditionalFormatting>
  <conditionalFormatting sqref="N237">
    <cfRule type="cellIs" dxfId="27777" priority="14734" operator="between">
      <formula>4.5</formula>
      <formula>3.495</formula>
    </cfRule>
  </conditionalFormatting>
  <conditionalFormatting sqref="N237">
    <cfRule type="cellIs" dxfId="27776" priority="14732" operator="between">
      <formula>3.5</formula>
      <formula>2.495</formula>
    </cfRule>
    <cfRule type="cellIs" dxfId="27775" priority="14733" operator="between">
      <formula>3.5</formula>
      <formula>2.495</formula>
    </cfRule>
  </conditionalFormatting>
  <conditionalFormatting sqref="N237">
    <cfRule type="cellIs" dxfId="27774" priority="14731" operator="between">
      <formula>3.5</formula>
      <formula>2.495</formula>
    </cfRule>
  </conditionalFormatting>
  <conditionalFormatting sqref="N237">
    <cfRule type="cellIs" dxfId="27773" priority="14730" operator="between">
      <formula>3.5</formula>
      <formula>2.494</formula>
    </cfRule>
  </conditionalFormatting>
  <conditionalFormatting sqref="N237">
    <cfRule type="cellIs" dxfId="27772" priority="14729" operator="between">
      <formula>2.5</formula>
      <formula>0</formula>
    </cfRule>
  </conditionalFormatting>
  <conditionalFormatting sqref="N237">
    <cfRule type="cellIs" dxfId="27771" priority="14725" operator="between">
      <formula>4.501</formula>
      <formula>6</formula>
    </cfRule>
    <cfRule type="cellIs" dxfId="27770" priority="14726" operator="between">
      <formula>3.001</formula>
      <formula>4.5</formula>
    </cfRule>
    <cfRule type="cellIs" dxfId="27769" priority="14727" operator="between">
      <formula>2.001</formula>
      <formula>3</formula>
    </cfRule>
    <cfRule type="cellIs" dxfId="27768" priority="14728" operator="between">
      <formula>0</formula>
      <formula>2</formula>
    </cfRule>
  </conditionalFormatting>
  <conditionalFormatting sqref="N238">
    <cfRule type="cellIs" dxfId="27767" priority="14724" operator="between">
      <formula>6</formula>
      <formula>4.5</formula>
    </cfRule>
  </conditionalFormatting>
  <conditionalFormatting sqref="N238">
    <cfRule type="cellIs" dxfId="27766" priority="14723" operator="between">
      <formula>6</formula>
      <formula>4.495</formula>
    </cfRule>
  </conditionalFormatting>
  <conditionalFormatting sqref="N238">
    <cfRule type="cellIs" dxfId="27765" priority="14722" operator="between">
      <formula>4.5</formula>
      <formula>3.495</formula>
    </cfRule>
  </conditionalFormatting>
  <conditionalFormatting sqref="N238">
    <cfRule type="cellIs" dxfId="27764" priority="14720" operator="between">
      <formula>3.5</formula>
      <formula>2.495</formula>
    </cfRule>
    <cfRule type="cellIs" dxfId="27763" priority="14721" operator="between">
      <formula>3.5</formula>
      <formula>2.495</formula>
    </cfRule>
  </conditionalFormatting>
  <conditionalFormatting sqref="N238">
    <cfRule type="cellIs" dxfId="27762" priority="14719" operator="between">
      <formula>3.5</formula>
      <formula>2.495</formula>
    </cfRule>
  </conditionalFormatting>
  <conditionalFormatting sqref="N238">
    <cfRule type="cellIs" dxfId="27761" priority="14718" operator="between">
      <formula>3.5</formula>
      <formula>2.494</formula>
    </cfRule>
  </conditionalFormatting>
  <conditionalFormatting sqref="N238">
    <cfRule type="cellIs" dxfId="27760" priority="14717" operator="between">
      <formula>2.5</formula>
      <formula>0</formula>
    </cfRule>
  </conditionalFormatting>
  <conditionalFormatting sqref="N238">
    <cfRule type="cellIs" dxfId="27759" priority="14713" operator="between">
      <formula>4.501</formula>
      <formula>6</formula>
    </cfRule>
    <cfRule type="cellIs" dxfId="27758" priority="14714" operator="between">
      <formula>3.001</formula>
      <formula>4.5</formula>
    </cfRule>
    <cfRule type="cellIs" dxfId="27757" priority="14715" operator="between">
      <formula>2.001</formula>
      <formula>3</formula>
    </cfRule>
    <cfRule type="cellIs" dxfId="27756" priority="14716" operator="between">
      <formula>0</formula>
      <formula>2</formula>
    </cfRule>
  </conditionalFormatting>
  <conditionalFormatting sqref="N240">
    <cfRule type="cellIs" dxfId="27755" priority="14700" operator="between">
      <formula>6</formula>
      <formula>4.5</formula>
    </cfRule>
  </conditionalFormatting>
  <conditionalFormatting sqref="N240">
    <cfRule type="cellIs" dxfId="27754" priority="14699" operator="between">
      <formula>6</formula>
      <formula>4.495</formula>
    </cfRule>
  </conditionalFormatting>
  <conditionalFormatting sqref="N240">
    <cfRule type="cellIs" dxfId="27753" priority="14698" operator="between">
      <formula>4.5</formula>
      <formula>3.495</formula>
    </cfRule>
  </conditionalFormatting>
  <conditionalFormatting sqref="N240">
    <cfRule type="cellIs" dxfId="27752" priority="14696" operator="between">
      <formula>3.5</formula>
      <formula>2.495</formula>
    </cfRule>
    <cfRule type="cellIs" dxfId="27751" priority="14697" operator="between">
      <formula>3.5</formula>
      <formula>2.495</formula>
    </cfRule>
  </conditionalFormatting>
  <conditionalFormatting sqref="N240">
    <cfRule type="cellIs" dxfId="27750" priority="14695" operator="between">
      <formula>3.5</formula>
      <formula>2.495</formula>
    </cfRule>
  </conditionalFormatting>
  <conditionalFormatting sqref="N240">
    <cfRule type="cellIs" dxfId="27749" priority="14694" operator="between">
      <formula>3.5</formula>
      <formula>2.494</formula>
    </cfRule>
  </conditionalFormatting>
  <conditionalFormatting sqref="N240">
    <cfRule type="cellIs" dxfId="27748" priority="14693" operator="between">
      <formula>2.5</formula>
      <formula>0</formula>
    </cfRule>
  </conditionalFormatting>
  <conditionalFormatting sqref="N240">
    <cfRule type="cellIs" dxfId="27747" priority="14689" operator="between">
      <formula>4.501</formula>
      <formula>6</formula>
    </cfRule>
    <cfRule type="cellIs" dxfId="27746" priority="14690" operator="between">
      <formula>3.001</formula>
      <formula>4.5</formula>
    </cfRule>
    <cfRule type="cellIs" dxfId="27745" priority="14691" operator="between">
      <formula>2.001</formula>
      <formula>3</formula>
    </cfRule>
    <cfRule type="cellIs" dxfId="27744" priority="14692" operator="between">
      <formula>0</formula>
      <formula>2</formula>
    </cfRule>
  </conditionalFormatting>
  <conditionalFormatting sqref="N246">
    <cfRule type="cellIs" dxfId="27743" priority="14712" operator="between">
      <formula>6</formula>
      <formula>4.5</formula>
    </cfRule>
  </conditionalFormatting>
  <conditionalFormatting sqref="N246">
    <cfRule type="cellIs" dxfId="27742" priority="14711" operator="between">
      <formula>6</formula>
      <formula>4.495</formula>
    </cfRule>
  </conditionalFormatting>
  <conditionalFormatting sqref="N246">
    <cfRule type="cellIs" dxfId="27741" priority="14710" operator="between">
      <formula>4.5</formula>
      <formula>3.495</formula>
    </cfRule>
  </conditionalFormatting>
  <conditionalFormatting sqref="N246">
    <cfRule type="cellIs" dxfId="27740" priority="14708" operator="between">
      <formula>3.5</formula>
      <formula>2.495</formula>
    </cfRule>
    <cfRule type="cellIs" dxfId="27739" priority="14709" operator="between">
      <formula>3.5</formula>
      <formula>2.495</formula>
    </cfRule>
  </conditionalFormatting>
  <conditionalFormatting sqref="N246">
    <cfRule type="cellIs" dxfId="27738" priority="14707" operator="between">
      <formula>3.5</formula>
      <formula>2.495</formula>
    </cfRule>
  </conditionalFormatting>
  <conditionalFormatting sqref="N246">
    <cfRule type="cellIs" dxfId="27737" priority="14706" operator="between">
      <formula>3.5</formula>
      <formula>2.494</formula>
    </cfRule>
  </conditionalFormatting>
  <conditionalFormatting sqref="N246">
    <cfRule type="cellIs" dxfId="27736" priority="14705" operator="between">
      <formula>2.5</formula>
      <formula>0</formula>
    </cfRule>
  </conditionalFormatting>
  <conditionalFormatting sqref="N246">
    <cfRule type="cellIs" dxfId="27735" priority="14701" operator="between">
      <formula>4.501</formula>
      <formula>6</formula>
    </cfRule>
    <cfRule type="cellIs" dxfId="27734" priority="14702" operator="between">
      <formula>3.001</formula>
      <formula>4.5</formula>
    </cfRule>
    <cfRule type="cellIs" dxfId="27733" priority="14703" operator="between">
      <formula>2.001</formula>
      <formula>3</formula>
    </cfRule>
    <cfRule type="cellIs" dxfId="27732" priority="14704" operator="between">
      <formula>0</formula>
      <formula>2</formula>
    </cfRule>
  </conditionalFormatting>
  <conditionalFormatting sqref="N243">
    <cfRule type="cellIs" dxfId="27731" priority="14688" operator="between">
      <formula>6</formula>
      <formula>4.5</formula>
    </cfRule>
  </conditionalFormatting>
  <conditionalFormatting sqref="N243">
    <cfRule type="cellIs" dxfId="27730" priority="14687" operator="between">
      <formula>6</formula>
      <formula>4.495</formula>
    </cfRule>
  </conditionalFormatting>
  <conditionalFormatting sqref="N243">
    <cfRule type="cellIs" dxfId="27729" priority="14686" operator="between">
      <formula>4.5</formula>
      <formula>3.495</formula>
    </cfRule>
  </conditionalFormatting>
  <conditionalFormatting sqref="N243">
    <cfRule type="cellIs" dxfId="27728" priority="14684" operator="between">
      <formula>3.5</formula>
      <formula>2.495</formula>
    </cfRule>
    <cfRule type="cellIs" dxfId="27727" priority="14685" operator="between">
      <formula>3.5</formula>
      <formula>2.495</formula>
    </cfRule>
  </conditionalFormatting>
  <conditionalFormatting sqref="N243">
    <cfRule type="cellIs" dxfId="27726" priority="14683" operator="between">
      <formula>3.5</formula>
      <formula>2.495</formula>
    </cfRule>
  </conditionalFormatting>
  <conditionalFormatting sqref="N243">
    <cfRule type="cellIs" dxfId="27725" priority="14682" operator="between">
      <formula>3.5</formula>
      <formula>2.494</formula>
    </cfRule>
  </conditionalFormatting>
  <conditionalFormatting sqref="N243">
    <cfRule type="cellIs" dxfId="27724" priority="14681" operator="between">
      <formula>2.5</formula>
      <formula>0</formula>
    </cfRule>
  </conditionalFormatting>
  <conditionalFormatting sqref="N243">
    <cfRule type="cellIs" dxfId="27723" priority="14677" operator="between">
      <formula>4.501</formula>
      <formula>6</formula>
    </cfRule>
    <cfRule type="cellIs" dxfId="27722" priority="14678" operator="between">
      <formula>3.001</formula>
      <formula>4.5</formula>
    </cfRule>
    <cfRule type="cellIs" dxfId="27721" priority="14679" operator="between">
      <formula>2.001</formula>
      <formula>3</formula>
    </cfRule>
    <cfRule type="cellIs" dxfId="27720" priority="14680" operator="between">
      <formula>0</formula>
      <formula>2</formula>
    </cfRule>
  </conditionalFormatting>
  <conditionalFormatting sqref="N245">
    <cfRule type="cellIs" dxfId="27719" priority="14676" operator="between">
      <formula>6</formula>
      <formula>4.5</formula>
    </cfRule>
  </conditionalFormatting>
  <conditionalFormatting sqref="N245">
    <cfRule type="cellIs" dxfId="27718" priority="14675" operator="between">
      <formula>6</formula>
      <formula>4.495</formula>
    </cfRule>
  </conditionalFormatting>
  <conditionalFormatting sqref="N245">
    <cfRule type="cellIs" dxfId="27717" priority="14674" operator="between">
      <formula>4.5</formula>
      <formula>3.495</formula>
    </cfRule>
  </conditionalFormatting>
  <conditionalFormatting sqref="N245">
    <cfRule type="cellIs" dxfId="27716" priority="14672" operator="between">
      <formula>3.5</formula>
      <formula>2.495</formula>
    </cfRule>
    <cfRule type="cellIs" dxfId="27715" priority="14673" operator="between">
      <formula>3.5</formula>
      <formula>2.495</formula>
    </cfRule>
  </conditionalFormatting>
  <conditionalFormatting sqref="N245">
    <cfRule type="cellIs" dxfId="27714" priority="14671" operator="between">
      <formula>3.5</formula>
      <formula>2.495</formula>
    </cfRule>
  </conditionalFormatting>
  <conditionalFormatting sqref="N245">
    <cfRule type="cellIs" dxfId="27713" priority="14670" operator="between">
      <formula>3.5</formula>
      <formula>2.494</formula>
    </cfRule>
  </conditionalFormatting>
  <conditionalFormatting sqref="N245">
    <cfRule type="cellIs" dxfId="27712" priority="14669" operator="between">
      <formula>2.5</formula>
      <formula>0</formula>
    </cfRule>
  </conditionalFormatting>
  <conditionalFormatting sqref="N245">
    <cfRule type="cellIs" dxfId="27711" priority="14665" operator="between">
      <formula>4.501</formula>
      <formula>6</formula>
    </cfRule>
    <cfRule type="cellIs" dxfId="27710" priority="14666" operator="between">
      <formula>3.001</formula>
      <formula>4.5</formula>
    </cfRule>
    <cfRule type="cellIs" dxfId="27709" priority="14667" operator="between">
      <formula>2.001</formula>
      <formula>3</formula>
    </cfRule>
    <cfRule type="cellIs" dxfId="27708" priority="14668" operator="between">
      <formula>0</formula>
      <formula>2</formula>
    </cfRule>
  </conditionalFormatting>
  <conditionalFormatting sqref="N242">
    <cfRule type="cellIs" dxfId="27707" priority="14664" operator="between">
      <formula>6</formula>
      <formula>4.5</formula>
    </cfRule>
  </conditionalFormatting>
  <conditionalFormatting sqref="N242">
    <cfRule type="cellIs" dxfId="27706" priority="14663" operator="between">
      <formula>6</formula>
      <formula>4.495</formula>
    </cfRule>
  </conditionalFormatting>
  <conditionalFormatting sqref="N242">
    <cfRule type="cellIs" dxfId="27705" priority="14662" operator="between">
      <formula>4.5</formula>
      <formula>3.495</formula>
    </cfRule>
  </conditionalFormatting>
  <conditionalFormatting sqref="N242">
    <cfRule type="cellIs" dxfId="27704" priority="14660" operator="between">
      <formula>3.5</formula>
      <formula>2.495</formula>
    </cfRule>
    <cfRule type="cellIs" dxfId="27703" priority="14661" operator="between">
      <formula>3.5</formula>
      <formula>2.495</formula>
    </cfRule>
  </conditionalFormatting>
  <conditionalFormatting sqref="N242">
    <cfRule type="cellIs" dxfId="27702" priority="14659" operator="between">
      <formula>3.5</formula>
      <formula>2.495</formula>
    </cfRule>
  </conditionalFormatting>
  <conditionalFormatting sqref="N242">
    <cfRule type="cellIs" dxfId="27701" priority="14658" operator="between">
      <formula>3.5</formula>
      <formula>2.494</formula>
    </cfRule>
  </conditionalFormatting>
  <conditionalFormatting sqref="N242">
    <cfRule type="cellIs" dxfId="27700" priority="14657" operator="between">
      <formula>2.5</formula>
      <formula>0</formula>
    </cfRule>
  </conditionalFormatting>
  <conditionalFormatting sqref="N242">
    <cfRule type="cellIs" dxfId="27699" priority="14653" operator="between">
      <formula>4.501</formula>
      <formula>6</formula>
    </cfRule>
    <cfRule type="cellIs" dxfId="27698" priority="14654" operator="between">
      <formula>3.001</formula>
      <formula>4.5</formula>
    </cfRule>
    <cfRule type="cellIs" dxfId="27697" priority="14655" operator="between">
      <formula>2.001</formula>
      <formula>3</formula>
    </cfRule>
    <cfRule type="cellIs" dxfId="27696" priority="14656" operator="between">
      <formula>0</formula>
      <formula>2</formula>
    </cfRule>
  </conditionalFormatting>
  <conditionalFormatting sqref="N244">
    <cfRule type="cellIs" dxfId="27695" priority="14652" operator="between">
      <formula>6</formula>
      <formula>4.5</formula>
    </cfRule>
  </conditionalFormatting>
  <conditionalFormatting sqref="N244">
    <cfRule type="cellIs" dxfId="27694" priority="14651" operator="between">
      <formula>6</formula>
      <formula>4.495</formula>
    </cfRule>
  </conditionalFormatting>
  <conditionalFormatting sqref="N244">
    <cfRule type="cellIs" dxfId="27693" priority="14650" operator="between">
      <formula>4.5</formula>
      <formula>3.495</formula>
    </cfRule>
  </conditionalFormatting>
  <conditionalFormatting sqref="N244">
    <cfRule type="cellIs" dxfId="27692" priority="14648" operator="between">
      <formula>3.5</formula>
      <formula>2.495</formula>
    </cfRule>
    <cfRule type="cellIs" dxfId="27691" priority="14649" operator="between">
      <formula>3.5</formula>
      <formula>2.495</formula>
    </cfRule>
  </conditionalFormatting>
  <conditionalFormatting sqref="N244">
    <cfRule type="cellIs" dxfId="27690" priority="14647" operator="between">
      <formula>3.5</formula>
      <formula>2.495</formula>
    </cfRule>
  </conditionalFormatting>
  <conditionalFormatting sqref="N244">
    <cfRule type="cellIs" dxfId="27689" priority="14646" operator="between">
      <formula>3.5</formula>
      <formula>2.494</formula>
    </cfRule>
  </conditionalFormatting>
  <conditionalFormatting sqref="N244">
    <cfRule type="cellIs" dxfId="27688" priority="14645" operator="between">
      <formula>2.5</formula>
      <formula>0</formula>
    </cfRule>
  </conditionalFormatting>
  <conditionalFormatting sqref="N244">
    <cfRule type="cellIs" dxfId="27687" priority="14641" operator="between">
      <formula>4.501</formula>
      <formula>6</formula>
    </cfRule>
    <cfRule type="cellIs" dxfId="27686" priority="14642" operator="between">
      <formula>3.001</formula>
      <formula>4.5</formula>
    </cfRule>
    <cfRule type="cellIs" dxfId="27685" priority="14643" operator="between">
      <formula>2.001</formula>
      <formula>3</formula>
    </cfRule>
    <cfRule type="cellIs" dxfId="27684" priority="14644" operator="between">
      <formula>0</formula>
      <formula>2</formula>
    </cfRule>
  </conditionalFormatting>
  <conditionalFormatting sqref="N241">
    <cfRule type="cellIs" dxfId="27683" priority="14640" operator="between">
      <formula>6</formula>
      <formula>4.5</formula>
    </cfRule>
  </conditionalFormatting>
  <conditionalFormatting sqref="N241">
    <cfRule type="cellIs" dxfId="27682" priority="14639" operator="between">
      <formula>6</formula>
      <formula>4.495</formula>
    </cfRule>
  </conditionalFormatting>
  <conditionalFormatting sqref="N241">
    <cfRule type="cellIs" dxfId="27681" priority="14638" operator="between">
      <formula>4.5</formula>
      <formula>3.495</formula>
    </cfRule>
  </conditionalFormatting>
  <conditionalFormatting sqref="N241">
    <cfRule type="cellIs" dxfId="27680" priority="14636" operator="between">
      <formula>3.5</formula>
      <formula>2.495</formula>
    </cfRule>
    <cfRule type="cellIs" dxfId="27679" priority="14637" operator="between">
      <formula>3.5</formula>
      <formula>2.495</formula>
    </cfRule>
  </conditionalFormatting>
  <conditionalFormatting sqref="N241">
    <cfRule type="cellIs" dxfId="27678" priority="14635" operator="between">
      <formula>3.5</formula>
      <formula>2.495</formula>
    </cfRule>
  </conditionalFormatting>
  <conditionalFormatting sqref="N241">
    <cfRule type="cellIs" dxfId="27677" priority="14634" operator="between">
      <formula>3.5</formula>
      <formula>2.494</formula>
    </cfRule>
  </conditionalFormatting>
  <conditionalFormatting sqref="N241">
    <cfRule type="cellIs" dxfId="27676" priority="14633" operator="between">
      <formula>2.5</formula>
      <formula>0</formula>
    </cfRule>
  </conditionalFormatting>
  <conditionalFormatting sqref="N241">
    <cfRule type="cellIs" dxfId="27675" priority="14629" operator="between">
      <formula>4.501</formula>
      <formula>6</formula>
    </cfRule>
    <cfRule type="cellIs" dxfId="27674" priority="14630" operator="between">
      <formula>3.001</formula>
      <formula>4.5</formula>
    </cfRule>
    <cfRule type="cellIs" dxfId="27673" priority="14631" operator="between">
      <formula>2.001</formula>
      <formula>3</formula>
    </cfRule>
    <cfRule type="cellIs" dxfId="27672" priority="14632" operator="between">
      <formula>0</formula>
      <formula>2</formula>
    </cfRule>
  </conditionalFormatting>
  <conditionalFormatting sqref="N253">
    <cfRule type="cellIs" dxfId="27671" priority="14628" operator="between">
      <formula>6</formula>
      <formula>4.5</formula>
    </cfRule>
  </conditionalFormatting>
  <conditionalFormatting sqref="N253">
    <cfRule type="cellIs" dxfId="27670" priority="14627" operator="between">
      <formula>6</formula>
      <formula>4.495</formula>
    </cfRule>
  </conditionalFormatting>
  <conditionalFormatting sqref="N253">
    <cfRule type="cellIs" dxfId="27669" priority="14626" operator="between">
      <formula>4.5</formula>
      <formula>3.495</formula>
    </cfRule>
  </conditionalFormatting>
  <conditionalFormatting sqref="N253">
    <cfRule type="cellIs" dxfId="27668" priority="14624" operator="between">
      <formula>3.5</formula>
      <formula>2.495</formula>
    </cfRule>
    <cfRule type="cellIs" dxfId="27667" priority="14625" operator="between">
      <formula>3.5</formula>
      <formula>2.495</formula>
    </cfRule>
  </conditionalFormatting>
  <conditionalFormatting sqref="N253">
    <cfRule type="cellIs" dxfId="27666" priority="14623" operator="between">
      <formula>3.5</formula>
      <formula>2.495</formula>
    </cfRule>
  </conditionalFormatting>
  <conditionalFormatting sqref="N253">
    <cfRule type="cellIs" dxfId="27665" priority="14622" operator="between">
      <formula>3.5</formula>
      <formula>2.494</formula>
    </cfRule>
  </conditionalFormatting>
  <conditionalFormatting sqref="N253">
    <cfRule type="cellIs" dxfId="27664" priority="14621" operator="between">
      <formula>2.5</formula>
      <formula>0</formula>
    </cfRule>
  </conditionalFormatting>
  <conditionalFormatting sqref="N253">
    <cfRule type="cellIs" dxfId="27663" priority="14617" operator="between">
      <formula>4.501</formula>
      <formula>6</formula>
    </cfRule>
    <cfRule type="cellIs" dxfId="27662" priority="14618" operator="between">
      <formula>3.001</formula>
      <formula>4.5</formula>
    </cfRule>
    <cfRule type="cellIs" dxfId="27661" priority="14619" operator="between">
      <formula>2.001</formula>
      <formula>3</formula>
    </cfRule>
    <cfRule type="cellIs" dxfId="27660" priority="14620" operator="between">
      <formula>0</formula>
      <formula>2</formula>
    </cfRule>
  </conditionalFormatting>
  <conditionalFormatting sqref="N249">
    <cfRule type="cellIs" dxfId="27659" priority="14604" operator="between">
      <formula>6</formula>
      <formula>4.5</formula>
    </cfRule>
  </conditionalFormatting>
  <conditionalFormatting sqref="N249">
    <cfRule type="cellIs" dxfId="27658" priority="14603" operator="between">
      <formula>6</formula>
      <formula>4.495</formula>
    </cfRule>
  </conditionalFormatting>
  <conditionalFormatting sqref="N249">
    <cfRule type="cellIs" dxfId="27657" priority="14602" operator="between">
      <formula>4.5</formula>
      <formula>3.495</formula>
    </cfRule>
  </conditionalFormatting>
  <conditionalFormatting sqref="N249">
    <cfRule type="cellIs" dxfId="27656" priority="14600" operator="between">
      <formula>3.5</formula>
      <formula>2.495</formula>
    </cfRule>
    <cfRule type="cellIs" dxfId="27655" priority="14601" operator="between">
      <formula>3.5</formula>
      <formula>2.495</formula>
    </cfRule>
  </conditionalFormatting>
  <conditionalFormatting sqref="N249">
    <cfRule type="cellIs" dxfId="27654" priority="14599" operator="between">
      <formula>3.5</formula>
      <formula>2.495</formula>
    </cfRule>
  </conditionalFormatting>
  <conditionalFormatting sqref="N249">
    <cfRule type="cellIs" dxfId="27653" priority="14598" operator="between">
      <formula>3.5</formula>
      <formula>2.494</formula>
    </cfRule>
  </conditionalFormatting>
  <conditionalFormatting sqref="N249">
    <cfRule type="cellIs" dxfId="27652" priority="14597" operator="between">
      <formula>2.5</formula>
      <formula>0</formula>
    </cfRule>
  </conditionalFormatting>
  <conditionalFormatting sqref="N249">
    <cfRule type="cellIs" dxfId="27651" priority="14593" operator="between">
      <formula>4.501</formula>
      <formula>6</formula>
    </cfRule>
    <cfRule type="cellIs" dxfId="27650" priority="14594" operator="between">
      <formula>3.001</formula>
      <formula>4.5</formula>
    </cfRule>
    <cfRule type="cellIs" dxfId="27649" priority="14595" operator="between">
      <formula>2.001</formula>
      <formula>3</formula>
    </cfRule>
    <cfRule type="cellIs" dxfId="27648" priority="14596" operator="between">
      <formula>0</formula>
      <formula>2</formula>
    </cfRule>
  </conditionalFormatting>
  <conditionalFormatting sqref="N252">
    <cfRule type="cellIs" dxfId="27647" priority="14592" operator="between">
      <formula>6</formula>
      <formula>4.5</formula>
    </cfRule>
  </conditionalFormatting>
  <conditionalFormatting sqref="N252">
    <cfRule type="cellIs" dxfId="27646" priority="14591" operator="between">
      <formula>6</formula>
      <formula>4.495</formula>
    </cfRule>
  </conditionalFormatting>
  <conditionalFormatting sqref="N252">
    <cfRule type="cellIs" dxfId="27645" priority="14590" operator="between">
      <formula>4.5</formula>
      <formula>3.495</formula>
    </cfRule>
  </conditionalFormatting>
  <conditionalFormatting sqref="N252">
    <cfRule type="cellIs" dxfId="27644" priority="14588" operator="between">
      <formula>3.5</formula>
      <formula>2.495</formula>
    </cfRule>
    <cfRule type="cellIs" dxfId="27643" priority="14589" operator="between">
      <formula>3.5</formula>
      <formula>2.495</formula>
    </cfRule>
  </conditionalFormatting>
  <conditionalFormatting sqref="N252">
    <cfRule type="cellIs" dxfId="27642" priority="14587" operator="between">
      <formula>3.5</formula>
      <formula>2.495</formula>
    </cfRule>
  </conditionalFormatting>
  <conditionalFormatting sqref="N252">
    <cfRule type="cellIs" dxfId="27641" priority="14586" operator="between">
      <formula>3.5</formula>
      <formula>2.494</formula>
    </cfRule>
  </conditionalFormatting>
  <conditionalFormatting sqref="N252">
    <cfRule type="cellIs" dxfId="27640" priority="14585" operator="between">
      <formula>2.5</formula>
      <formula>0</formula>
    </cfRule>
  </conditionalFormatting>
  <conditionalFormatting sqref="N252">
    <cfRule type="cellIs" dxfId="27639" priority="14581" operator="between">
      <formula>4.501</formula>
      <formula>6</formula>
    </cfRule>
    <cfRule type="cellIs" dxfId="27638" priority="14582" operator="between">
      <formula>3.001</formula>
      <formula>4.5</formula>
    </cfRule>
    <cfRule type="cellIs" dxfId="27637" priority="14583" operator="between">
      <formula>2.001</formula>
      <formula>3</formula>
    </cfRule>
    <cfRule type="cellIs" dxfId="27636" priority="14584" operator="between">
      <formula>0</formula>
      <formula>2</formula>
    </cfRule>
  </conditionalFormatting>
  <conditionalFormatting sqref="N248">
    <cfRule type="cellIs" dxfId="27635" priority="14580" operator="between">
      <formula>6</formula>
      <formula>4.5</formula>
    </cfRule>
  </conditionalFormatting>
  <conditionalFormatting sqref="N248">
    <cfRule type="cellIs" dxfId="27634" priority="14579" operator="between">
      <formula>6</formula>
      <formula>4.495</formula>
    </cfRule>
  </conditionalFormatting>
  <conditionalFormatting sqref="N248">
    <cfRule type="cellIs" dxfId="27633" priority="14578" operator="between">
      <formula>4.5</formula>
      <formula>3.495</formula>
    </cfRule>
  </conditionalFormatting>
  <conditionalFormatting sqref="N248">
    <cfRule type="cellIs" dxfId="27632" priority="14576" operator="between">
      <formula>3.5</formula>
      <formula>2.495</formula>
    </cfRule>
    <cfRule type="cellIs" dxfId="27631" priority="14577" operator="between">
      <formula>3.5</formula>
      <formula>2.495</formula>
    </cfRule>
  </conditionalFormatting>
  <conditionalFormatting sqref="N248">
    <cfRule type="cellIs" dxfId="27630" priority="14575" operator="between">
      <formula>3.5</formula>
      <formula>2.495</formula>
    </cfRule>
  </conditionalFormatting>
  <conditionalFormatting sqref="N248">
    <cfRule type="cellIs" dxfId="27629" priority="14574" operator="between">
      <formula>3.5</formula>
      <formula>2.494</formula>
    </cfRule>
  </conditionalFormatting>
  <conditionalFormatting sqref="N248">
    <cfRule type="cellIs" dxfId="27628" priority="14573" operator="between">
      <formula>2.5</formula>
      <formula>0</formula>
    </cfRule>
  </conditionalFormatting>
  <conditionalFormatting sqref="N248">
    <cfRule type="cellIs" dxfId="27627" priority="14569" operator="between">
      <formula>4.501</formula>
      <formula>6</formula>
    </cfRule>
    <cfRule type="cellIs" dxfId="27626" priority="14570" operator="between">
      <formula>3.001</formula>
      <formula>4.5</formula>
    </cfRule>
    <cfRule type="cellIs" dxfId="27625" priority="14571" operator="between">
      <formula>2.001</formula>
      <formula>3</formula>
    </cfRule>
    <cfRule type="cellIs" dxfId="27624" priority="14572" operator="between">
      <formula>0</formula>
      <formula>2</formula>
    </cfRule>
  </conditionalFormatting>
  <conditionalFormatting sqref="N251">
    <cfRule type="cellIs" dxfId="27623" priority="14568" operator="between">
      <formula>6</formula>
      <formula>4.5</formula>
    </cfRule>
  </conditionalFormatting>
  <conditionalFormatting sqref="N251">
    <cfRule type="cellIs" dxfId="27622" priority="14567" operator="between">
      <formula>6</formula>
      <formula>4.495</formula>
    </cfRule>
  </conditionalFormatting>
  <conditionalFormatting sqref="N251">
    <cfRule type="cellIs" dxfId="27621" priority="14566" operator="between">
      <formula>4.5</formula>
      <formula>3.495</formula>
    </cfRule>
  </conditionalFormatting>
  <conditionalFormatting sqref="N251">
    <cfRule type="cellIs" dxfId="27620" priority="14564" operator="between">
      <formula>3.5</formula>
      <formula>2.495</formula>
    </cfRule>
    <cfRule type="cellIs" dxfId="27619" priority="14565" operator="between">
      <formula>3.5</formula>
      <formula>2.495</formula>
    </cfRule>
  </conditionalFormatting>
  <conditionalFormatting sqref="N251">
    <cfRule type="cellIs" dxfId="27618" priority="14563" operator="between">
      <formula>3.5</formula>
      <formula>2.495</formula>
    </cfRule>
  </conditionalFormatting>
  <conditionalFormatting sqref="N251">
    <cfRule type="cellIs" dxfId="27617" priority="14562" operator="between">
      <formula>3.5</formula>
      <formula>2.494</formula>
    </cfRule>
  </conditionalFormatting>
  <conditionalFormatting sqref="N251">
    <cfRule type="cellIs" dxfId="27616" priority="14561" operator="between">
      <formula>2.5</formula>
      <formula>0</formula>
    </cfRule>
  </conditionalFormatting>
  <conditionalFormatting sqref="N251">
    <cfRule type="cellIs" dxfId="27615" priority="14557" operator="between">
      <formula>4.501</formula>
      <formula>6</formula>
    </cfRule>
    <cfRule type="cellIs" dxfId="27614" priority="14558" operator="between">
      <formula>3.001</formula>
      <formula>4.5</formula>
    </cfRule>
    <cfRule type="cellIs" dxfId="27613" priority="14559" operator="between">
      <formula>2.001</formula>
      <formula>3</formula>
    </cfRule>
    <cfRule type="cellIs" dxfId="27612" priority="14560" operator="between">
      <formula>0</formula>
      <formula>2</formula>
    </cfRule>
  </conditionalFormatting>
  <conditionalFormatting sqref="N247">
    <cfRule type="cellIs" dxfId="27611" priority="14556" operator="between">
      <formula>6</formula>
      <formula>4.5</formula>
    </cfRule>
  </conditionalFormatting>
  <conditionalFormatting sqref="N247">
    <cfRule type="cellIs" dxfId="27610" priority="14555" operator="between">
      <formula>6</formula>
      <formula>4.495</formula>
    </cfRule>
  </conditionalFormatting>
  <conditionalFormatting sqref="N247">
    <cfRule type="cellIs" dxfId="27609" priority="14554" operator="between">
      <formula>4.5</formula>
      <formula>3.495</formula>
    </cfRule>
  </conditionalFormatting>
  <conditionalFormatting sqref="N247">
    <cfRule type="cellIs" dxfId="27608" priority="14552" operator="between">
      <formula>3.5</formula>
      <formula>2.495</formula>
    </cfRule>
    <cfRule type="cellIs" dxfId="27607" priority="14553" operator="between">
      <formula>3.5</formula>
      <formula>2.495</formula>
    </cfRule>
  </conditionalFormatting>
  <conditionalFormatting sqref="N247">
    <cfRule type="cellIs" dxfId="27606" priority="14551" operator="between">
      <formula>3.5</formula>
      <formula>2.495</formula>
    </cfRule>
  </conditionalFormatting>
  <conditionalFormatting sqref="N247">
    <cfRule type="cellIs" dxfId="27605" priority="14550" operator="between">
      <formula>3.5</formula>
      <formula>2.494</formula>
    </cfRule>
  </conditionalFormatting>
  <conditionalFormatting sqref="N247">
    <cfRule type="cellIs" dxfId="27604" priority="14549" operator="between">
      <formula>2.5</formula>
      <formula>0</formula>
    </cfRule>
  </conditionalFormatting>
  <conditionalFormatting sqref="N247">
    <cfRule type="cellIs" dxfId="27603" priority="14545" operator="between">
      <formula>4.501</formula>
      <formula>6</formula>
    </cfRule>
    <cfRule type="cellIs" dxfId="27602" priority="14546" operator="between">
      <formula>3.001</formula>
      <formula>4.5</formula>
    </cfRule>
    <cfRule type="cellIs" dxfId="27601" priority="14547" operator="between">
      <formula>2.001</formula>
      <formula>3</formula>
    </cfRule>
    <cfRule type="cellIs" dxfId="27600" priority="14548" operator="between">
      <formula>0</formula>
      <formula>2</formula>
    </cfRule>
  </conditionalFormatting>
  <conditionalFormatting sqref="N250">
    <cfRule type="cellIs" dxfId="27599" priority="14544" operator="between">
      <formula>6</formula>
      <formula>4.5</formula>
    </cfRule>
  </conditionalFormatting>
  <conditionalFormatting sqref="N250">
    <cfRule type="cellIs" dxfId="27598" priority="14543" operator="between">
      <formula>6</formula>
      <formula>4.495</formula>
    </cfRule>
  </conditionalFormatting>
  <conditionalFormatting sqref="N250">
    <cfRule type="cellIs" dxfId="27597" priority="14542" operator="between">
      <formula>4.5</formula>
      <formula>3.495</formula>
    </cfRule>
  </conditionalFormatting>
  <conditionalFormatting sqref="N250">
    <cfRule type="cellIs" dxfId="27596" priority="14540" operator="between">
      <formula>3.5</formula>
      <formula>2.495</formula>
    </cfRule>
    <cfRule type="cellIs" dxfId="27595" priority="14541" operator="between">
      <formula>3.5</formula>
      <formula>2.495</formula>
    </cfRule>
  </conditionalFormatting>
  <conditionalFormatting sqref="N250">
    <cfRule type="cellIs" dxfId="27594" priority="14539" operator="between">
      <formula>3.5</formula>
      <formula>2.495</formula>
    </cfRule>
  </conditionalFormatting>
  <conditionalFormatting sqref="N250">
    <cfRule type="cellIs" dxfId="27593" priority="14538" operator="between">
      <formula>3.5</formula>
      <formula>2.494</formula>
    </cfRule>
  </conditionalFormatting>
  <conditionalFormatting sqref="N250">
    <cfRule type="cellIs" dxfId="27592" priority="14537" operator="between">
      <formula>2.5</formula>
      <formula>0</formula>
    </cfRule>
  </conditionalFormatting>
  <conditionalFormatting sqref="N250">
    <cfRule type="cellIs" dxfId="27591" priority="14533" operator="between">
      <formula>4.501</formula>
      <formula>6</formula>
    </cfRule>
    <cfRule type="cellIs" dxfId="27590" priority="14534" operator="between">
      <formula>3.001</formula>
      <formula>4.5</formula>
    </cfRule>
    <cfRule type="cellIs" dxfId="27589" priority="14535" operator="between">
      <formula>2.001</formula>
      <formula>3</formula>
    </cfRule>
    <cfRule type="cellIs" dxfId="27588" priority="14536" operator="between">
      <formula>0</formula>
      <formula>2</formula>
    </cfRule>
  </conditionalFormatting>
  <conditionalFormatting sqref="N259">
    <cfRule type="cellIs" dxfId="27587" priority="14532" operator="between">
      <formula>6</formula>
      <formula>4.5</formula>
    </cfRule>
  </conditionalFormatting>
  <conditionalFormatting sqref="N259">
    <cfRule type="cellIs" dxfId="27586" priority="14531" operator="between">
      <formula>6</formula>
      <formula>4.495</formula>
    </cfRule>
  </conditionalFormatting>
  <conditionalFormatting sqref="N259">
    <cfRule type="cellIs" dxfId="27585" priority="14530" operator="between">
      <formula>4.5</formula>
      <formula>3.495</formula>
    </cfRule>
  </conditionalFormatting>
  <conditionalFormatting sqref="N259">
    <cfRule type="cellIs" dxfId="27584" priority="14528" operator="between">
      <formula>3.5</formula>
      <formula>2.495</formula>
    </cfRule>
    <cfRule type="cellIs" dxfId="27583" priority="14529" operator="between">
      <formula>3.5</formula>
      <formula>2.495</formula>
    </cfRule>
  </conditionalFormatting>
  <conditionalFormatting sqref="N259">
    <cfRule type="cellIs" dxfId="27582" priority="14527" operator="between">
      <formula>3.5</formula>
      <formula>2.495</formula>
    </cfRule>
  </conditionalFormatting>
  <conditionalFormatting sqref="N259">
    <cfRule type="cellIs" dxfId="27581" priority="14526" operator="between">
      <formula>3.5</formula>
      <formula>2.494</formula>
    </cfRule>
  </conditionalFormatting>
  <conditionalFormatting sqref="N259">
    <cfRule type="cellIs" dxfId="27580" priority="14525" operator="between">
      <formula>2.5</formula>
      <formula>0</formula>
    </cfRule>
  </conditionalFormatting>
  <conditionalFormatting sqref="N259">
    <cfRule type="cellIs" dxfId="27579" priority="14521" operator="between">
      <formula>4.501</formula>
      <formula>6</formula>
    </cfRule>
    <cfRule type="cellIs" dxfId="27578" priority="14522" operator="between">
      <formula>3.001</formula>
      <formula>4.5</formula>
    </cfRule>
    <cfRule type="cellIs" dxfId="27577" priority="14523" operator="between">
      <formula>2.001</formula>
      <formula>3</formula>
    </cfRule>
    <cfRule type="cellIs" dxfId="27576" priority="14524" operator="between">
      <formula>0</formula>
      <formula>2</formula>
    </cfRule>
  </conditionalFormatting>
  <conditionalFormatting sqref="N258">
    <cfRule type="cellIs" dxfId="27575" priority="14508" operator="between">
      <formula>6</formula>
      <formula>4.5</formula>
    </cfRule>
  </conditionalFormatting>
  <conditionalFormatting sqref="N258">
    <cfRule type="cellIs" dxfId="27574" priority="14507" operator="between">
      <formula>6</formula>
      <formula>4.495</formula>
    </cfRule>
  </conditionalFormatting>
  <conditionalFormatting sqref="N258">
    <cfRule type="cellIs" dxfId="27573" priority="14506" operator="between">
      <formula>4.5</formula>
      <formula>3.495</formula>
    </cfRule>
  </conditionalFormatting>
  <conditionalFormatting sqref="N258">
    <cfRule type="cellIs" dxfId="27572" priority="14504" operator="between">
      <formula>3.5</formula>
      <formula>2.495</formula>
    </cfRule>
    <cfRule type="cellIs" dxfId="27571" priority="14505" operator="between">
      <formula>3.5</formula>
      <formula>2.495</formula>
    </cfRule>
  </conditionalFormatting>
  <conditionalFormatting sqref="N258">
    <cfRule type="cellIs" dxfId="27570" priority="14503" operator="between">
      <formula>3.5</formula>
      <formula>2.495</formula>
    </cfRule>
  </conditionalFormatting>
  <conditionalFormatting sqref="N258">
    <cfRule type="cellIs" dxfId="27569" priority="14502" operator="between">
      <formula>3.5</formula>
      <formula>2.494</formula>
    </cfRule>
  </conditionalFormatting>
  <conditionalFormatting sqref="N258">
    <cfRule type="cellIs" dxfId="27568" priority="14501" operator="between">
      <formula>2.5</formula>
      <formula>0</formula>
    </cfRule>
  </conditionalFormatting>
  <conditionalFormatting sqref="N258">
    <cfRule type="cellIs" dxfId="27567" priority="14497" operator="between">
      <formula>4.501</formula>
      <formula>6</formula>
    </cfRule>
    <cfRule type="cellIs" dxfId="27566" priority="14498" operator="between">
      <formula>3.001</formula>
      <formula>4.5</formula>
    </cfRule>
    <cfRule type="cellIs" dxfId="27565" priority="14499" operator="between">
      <formula>2.001</formula>
      <formula>3</formula>
    </cfRule>
    <cfRule type="cellIs" dxfId="27564" priority="14500" operator="between">
      <formula>0</formula>
      <formula>2</formula>
    </cfRule>
  </conditionalFormatting>
  <conditionalFormatting sqref="N255">
    <cfRule type="cellIs" dxfId="27563" priority="14496" operator="between">
      <formula>6</formula>
      <formula>4.5</formula>
    </cfRule>
  </conditionalFormatting>
  <conditionalFormatting sqref="N255">
    <cfRule type="cellIs" dxfId="27562" priority="14495" operator="between">
      <formula>6</formula>
      <formula>4.495</formula>
    </cfRule>
  </conditionalFormatting>
  <conditionalFormatting sqref="N255">
    <cfRule type="cellIs" dxfId="27561" priority="14494" operator="between">
      <formula>4.5</formula>
      <formula>3.495</formula>
    </cfRule>
  </conditionalFormatting>
  <conditionalFormatting sqref="N255">
    <cfRule type="cellIs" dxfId="27560" priority="14492" operator="between">
      <formula>3.5</formula>
      <formula>2.495</formula>
    </cfRule>
    <cfRule type="cellIs" dxfId="27559" priority="14493" operator="between">
      <formula>3.5</formula>
      <formula>2.495</formula>
    </cfRule>
  </conditionalFormatting>
  <conditionalFormatting sqref="N255">
    <cfRule type="cellIs" dxfId="27558" priority="14491" operator="between">
      <formula>3.5</formula>
      <formula>2.495</formula>
    </cfRule>
  </conditionalFormatting>
  <conditionalFormatting sqref="N255">
    <cfRule type="cellIs" dxfId="27557" priority="14490" operator="between">
      <formula>3.5</formula>
      <formula>2.494</formula>
    </cfRule>
  </conditionalFormatting>
  <conditionalFormatting sqref="N255">
    <cfRule type="cellIs" dxfId="27556" priority="14489" operator="between">
      <formula>2.5</formula>
      <formula>0</formula>
    </cfRule>
  </conditionalFormatting>
  <conditionalFormatting sqref="N255">
    <cfRule type="cellIs" dxfId="27555" priority="14485" operator="between">
      <formula>4.501</formula>
      <formula>6</formula>
    </cfRule>
    <cfRule type="cellIs" dxfId="27554" priority="14486" operator="between">
      <formula>3.001</formula>
      <formula>4.5</formula>
    </cfRule>
    <cfRule type="cellIs" dxfId="27553" priority="14487" operator="between">
      <formula>2.001</formula>
      <formula>3</formula>
    </cfRule>
    <cfRule type="cellIs" dxfId="27552" priority="14488" operator="between">
      <formula>0</formula>
      <formula>2</formula>
    </cfRule>
  </conditionalFormatting>
  <conditionalFormatting sqref="N257">
    <cfRule type="cellIs" dxfId="27551" priority="14484" operator="between">
      <formula>6</formula>
      <formula>4.5</formula>
    </cfRule>
  </conditionalFormatting>
  <conditionalFormatting sqref="N257">
    <cfRule type="cellIs" dxfId="27550" priority="14483" operator="between">
      <formula>6</formula>
      <formula>4.495</formula>
    </cfRule>
  </conditionalFormatting>
  <conditionalFormatting sqref="N257">
    <cfRule type="cellIs" dxfId="27549" priority="14482" operator="between">
      <formula>4.5</formula>
      <formula>3.495</formula>
    </cfRule>
  </conditionalFormatting>
  <conditionalFormatting sqref="N257">
    <cfRule type="cellIs" dxfId="27548" priority="14480" operator="between">
      <formula>3.5</formula>
      <formula>2.495</formula>
    </cfRule>
    <cfRule type="cellIs" dxfId="27547" priority="14481" operator="between">
      <formula>3.5</formula>
      <formula>2.495</formula>
    </cfRule>
  </conditionalFormatting>
  <conditionalFormatting sqref="N257">
    <cfRule type="cellIs" dxfId="27546" priority="14479" operator="between">
      <formula>3.5</formula>
      <formula>2.495</formula>
    </cfRule>
  </conditionalFormatting>
  <conditionalFormatting sqref="N257">
    <cfRule type="cellIs" dxfId="27545" priority="14478" operator="between">
      <formula>3.5</formula>
      <formula>2.494</formula>
    </cfRule>
  </conditionalFormatting>
  <conditionalFormatting sqref="N257">
    <cfRule type="cellIs" dxfId="27544" priority="14477" operator="between">
      <formula>2.5</formula>
      <formula>0</formula>
    </cfRule>
  </conditionalFormatting>
  <conditionalFormatting sqref="N257">
    <cfRule type="cellIs" dxfId="27543" priority="14473" operator="between">
      <formula>4.501</formula>
      <formula>6</formula>
    </cfRule>
    <cfRule type="cellIs" dxfId="27542" priority="14474" operator="between">
      <formula>3.001</formula>
      <formula>4.5</formula>
    </cfRule>
    <cfRule type="cellIs" dxfId="27541" priority="14475" operator="between">
      <formula>2.001</formula>
      <formula>3</formula>
    </cfRule>
    <cfRule type="cellIs" dxfId="27540" priority="14476" operator="between">
      <formula>0</formula>
      <formula>2</formula>
    </cfRule>
  </conditionalFormatting>
  <conditionalFormatting sqref="N254">
    <cfRule type="cellIs" dxfId="27539" priority="14472" operator="between">
      <formula>6</formula>
      <formula>4.5</formula>
    </cfRule>
  </conditionalFormatting>
  <conditionalFormatting sqref="N254">
    <cfRule type="cellIs" dxfId="27538" priority="14471" operator="between">
      <formula>6</formula>
      <formula>4.495</formula>
    </cfRule>
  </conditionalFormatting>
  <conditionalFormatting sqref="N254">
    <cfRule type="cellIs" dxfId="27537" priority="14470" operator="between">
      <formula>4.5</formula>
      <formula>3.495</formula>
    </cfRule>
  </conditionalFormatting>
  <conditionalFormatting sqref="N254">
    <cfRule type="cellIs" dxfId="27536" priority="14468" operator="between">
      <formula>3.5</formula>
      <formula>2.495</formula>
    </cfRule>
    <cfRule type="cellIs" dxfId="27535" priority="14469" operator="between">
      <formula>3.5</formula>
      <formula>2.495</formula>
    </cfRule>
  </conditionalFormatting>
  <conditionalFormatting sqref="N254">
    <cfRule type="cellIs" dxfId="27534" priority="14467" operator="between">
      <formula>3.5</formula>
      <formula>2.495</formula>
    </cfRule>
  </conditionalFormatting>
  <conditionalFormatting sqref="N254">
    <cfRule type="cellIs" dxfId="27533" priority="14466" operator="between">
      <formula>3.5</formula>
      <formula>2.494</formula>
    </cfRule>
  </conditionalFormatting>
  <conditionalFormatting sqref="N254">
    <cfRule type="cellIs" dxfId="27532" priority="14465" operator="between">
      <formula>2.5</formula>
      <formula>0</formula>
    </cfRule>
  </conditionalFormatting>
  <conditionalFormatting sqref="N254">
    <cfRule type="cellIs" dxfId="27531" priority="14461" operator="between">
      <formula>4.501</formula>
      <formula>6</formula>
    </cfRule>
    <cfRule type="cellIs" dxfId="27530" priority="14462" operator="between">
      <formula>3.001</formula>
      <formula>4.5</formula>
    </cfRule>
    <cfRule type="cellIs" dxfId="27529" priority="14463" operator="between">
      <formula>2.001</formula>
      <formula>3</formula>
    </cfRule>
    <cfRule type="cellIs" dxfId="27528" priority="14464" operator="between">
      <formula>0</formula>
      <formula>2</formula>
    </cfRule>
  </conditionalFormatting>
  <conditionalFormatting sqref="N256">
    <cfRule type="cellIs" dxfId="27527" priority="14460" operator="between">
      <formula>6</formula>
      <formula>4.5</formula>
    </cfRule>
  </conditionalFormatting>
  <conditionalFormatting sqref="N256">
    <cfRule type="cellIs" dxfId="27526" priority="14459" operator="between">
      <formula>6</formula>
      <formula>4.495</formula>
    </cfRule>
  </conditionalFormatting>
  <conditionalFormatting sqref="N256">
    <cfRule type="cellIs" dxfId="27525" priority="14458" operator="between">
      <formula>4.5</formula>
      <formula>3.495</formula>
    </cfRule>
  </conditionalFormatting>
  <conditionalFormatting sqref="N256">
    <cfRule type="cellIs" dxfId="27524" priority="14456" operator="between">
      <formula>3.5</formula>
      <formula>2.495</formula>
    </cfRule>
    <cfRule type="cellIs" dxfId="27523" priority="14457" operator="between">
      <formula>3.5</formula>
      <formula>2.495</formula>
    </cfRule>
  </conditionalFormatting>
  <conditionalFormatting sqref="N256">
    <cfRule type="cellIs" dxfId="27522" priority="14455" operator="between">
      <formula>3.5</formula>
      <formula>2.495</formula>
    </cfRule>
  </conditionalFormatting>
  <conditionalFormatting sqref="N256">
    <cfRule type="cellIs" dxfId="27521" priority="14454" operator="between">
      <formula>3.5</formula>
      <formula>2.494</formula>
    </cfRule>
  </conditionalFormatting>
  <conditionalFormatting sqref="N256">
    <cfRule type="cellIs" dxfId="27520" priority="14453" operator="between">
      <formula>2.5</formula>
      <formula>0</formula>
    </cfRule>
  </conditionalFormatting>
  <conditionalFormatting sqref="N256">
    <cfRule type="cellIs" dxfId="27519" priority="14449" operator="between">
      <formula>4.501</formula>
      <formula>6</formula>
    </cfRule>
    <cfRule type="cellIs" dxfId="27518" priority="14450" operator="between">
      <formula>3.001</formula>
      <formula>4.5</formula>
    </cfRule>
    <cfRule type="cellIs" dxfId="27517" priority="14451" operator="between">
      <formula>2.001</formula>
      <formula>3</formula>
    </cfRule>
    <cfRule type="cellIs" dxfId="27516" priority="14452" operator="between">
      <formula>0</formula>
      <formula>2</formula>
    </cfRule>
  </conditionalFormatting>
  <conditionalFormatting sqref="N267">
    <cfRule type="cellIs" dxfId="27515" priority="14448" operator="between">
      <formula>6</formula>
      <formula>4.5</formula>
    </cfRule>
  </conditionalFormatting>
  <conditionalFormatting sqref="N267">
    <cfRule type="cellIs" dxfId="27514" priority="14447" operator="between">
      <formula>6</formula>
      <formula>4.495</formula>
    </cfRule>
  </conditionalFormatting>
  <conditionalFormatting sqref="N267">
    <cfRule type="cellIs" dxfId="27513" priority="14446" operator="between">
      <formula>4.5</formula>
      <formula>3.495</formula>
    </cfRule>
  </conditionalFormatting>
  <conditionalFormatting sqref="N267">
    <cfRule type="cellIs" dxfId="27512" priority="14444" operator="between">
      <formula>3.5</formula>
      <formula>2.495</formula>
    </cfRule>
    <cfRule type="cellIs" dxfId="27511" priority="14445" operator="between">
      <formula>3.5</formula>
      <formula>2.495</formula>
    </cfRule>
  </conditionalFormatting>
  <conditionalFormatting sqref="N267">
    <cfRule type="cellIs" dxfId="27510" priority="14443" operator="between">
      <formula>3.5</formula>
      <formula>2.495</formula>
    </cfRule>
  </conditionalFormatting>
  <conditionalFormatting sqref="N267">
    <cfRule type="cellIs" dxfId="27509" priority="14442" operator="between">
      <formula>3.5</formula>
      <formula>2.494</formula>
    </cfRule>
  </conditionalFormatting>
  <conditionalFormatting sqref="N267">
    <cfRule type="cellIs" dxfId="27508" priority="14441" operator="between">
      <formula>2.5</formula>
      <formula>0</formula>
    </cfRule>
  </conditionalFormatting>
  <conditionalFormatting sqref="N267">
    <cfRule type="cellIs" dxfId="27507" priority="14437" operator="between">
      <formula>4.501</formula>
      <formula>6</formula>
    </cfRule>
    <cfRule type="cellIs" dxfId="27506" priority="14438" operator="between">
      <formula>3.001</formula>
      <formula>4.5</formula>
    </cfRule>
    <cfRule type="cellIs" dxfId="27505" priority="14439" operator="between">
      <formula>2.001</formula>
      <formula>3</formula>
    </cfRule>
    <cfRule type="cellIs" dxfId="27504" priority="14440" operator="between">
      <formula>0</formula>
      <formula>2</formula>
    </cfRule>
  </conditionalFormatting>
  <conditionalFormatting sqref="N266">
    <cfRule type="cellIs" dxfId="27503" priority="14436" operator="between">
      <formula>6</formula>
      <formula>4.5</formula>
    </cfRule>
  </conditionalFormatting>
  <conditionalFormatting sqref="N266">
    <cfRule type="cellIs" dxfId="27502" priority="14435" operator="between">
      <formula>6</formula>
      <formula>4.495</formula>
    </cfRule>
  </conditionalFormatting>
  <conditionalFormatting sqref="N266">
    <cfRule type="cellIs" dxfId="27501" priority="14434" operator="between">
      <formula>4.5</formula>
      <formula>3.495</formula>
    </cfRule>
  </conditionalFormatting>
  <conditionalFormatting sqref="N266">
    <cfRule type="cellIs" dxfId="27500" priority="14432" operator="between">
      <formula>3.5</formula>
      <formula>2.495</formula>
    </cfRule>
    <cfRule type="cellIs" dxfId="27499" priority="14433" operator="between">
      <formula>3.5</formula>
      <formula>2.495</formula>
    </cfRule>
  </conditionalFormatting>
  <conditionalFormatting sqref="N266">
    <cfRule type="cellIs" dxfId="27498" priority="14431" operator="between">
      <formula>3.5</formula>
      <formula>2.495</formula>
    </cfRule>
  </conditionalFormatting>
  <conditionalFormatting sqref="N266">
    <cfRule type="cellIs" dxfId="27497" priority="14430" operator="between">
      <formula>3.5</formula>
      <formula>2.494</formula>
    </cfRule>
  </conditionalFormatting>
  <conditionalFormatting sqref="N266">
    <cfRule type="cellIs" dxfId="27496" priority="14429" operator="between">
      <formula>2.5</formula>
      <formula>0</formula>
    </cfRule>
  </conditionalFormatting>
  <conditionalFormatting sqref="N266">
    <cfRule type="cellIs" dxfId="27495" priority="14425" operator="between">
      <formula>4.501</formula>
      <formula>6</formula>
    </cfRule>
    <cfRule type="cellIs" dxfId="27494" priority="14426" operator="between">
      <formula>3.001</formula>
      <formula>4.5</formula>
    </cfRule>
    <cfRule type="cellIs" dxfId="27493" priority="14427" operator="between">
      <formula>2.001</formula>
      <formula>3</formula>
    </cfRule>
    <cfRule type="cellIs" dxfId="27492" priority="14428" operator="between">
      <formula>0</formula>
      <formula>2</formula>
    </cfRule>
  </conditionalFormatting>
  <conditionalFormatting sqref="N262">
    <cfRule type="cellIs" dxfId="27491" priority="14424" operator="between">
      <formula>6</formula>
      <formula>4.5</formula>
    </cfRule>
  </conditionalFormatting>
  <conditionalFormatting sqref="N262">
    <cfRule type="cellIs" dxfId="27490" priority="14423" operator="between">
      <formula>6</formula>
      <formula>4.495</formula>
    </cfRule>
  </conditionalFormatting>
  <conditionalFormatting sqref="N262">
    <cfRule type="cellIs" dxfId="27489" priority="14422" operator="between">
      <formula>4.5</formula>
      <formula>3.495</formula>
    </cfRule>
  </conditionalFormatting>
  <conditionalFormatting sqref="N262">
    <cfRule type="cellIs" dxfId="27488" priority="14420" operator="between">
      <formula>3.5</formula>
      <formula>2.495</formula>
    </cfRule>
    <cfRule type="cellIs" dxfId="27487" priority="14421" operator="between">
      <formula>3.5</formula>
      <formula>2.495</formula>
    </cfRule>
  </conditionalFormatting>
  <conditionalFormatting sqref="N262">
    <cfRule type="cellIs" dxfId="27486" priority="14419" operator="between">
      <formula>3.5</formula>
      <formula>2.495</formula>
    </cfRule>
  </conditionalFormatting>
  <conditionalFormatting sqref="N262">
    <cfRule type="cellIs" dxfId="27485" priority="14418" operator="between">
      <formula>3.5</formula>
      <formula>2.494</formula>
    </cfRule>
  </conditionalFormatting>
  <conditionalFormatting sqref="N262">
    <cfRule type="cellIs" dxfId="27484" priority="14417" operator="between">
      <formula>2.5</formula>
      <formula>0</formula>
    </cfRule>
  </conditionalFormatting>
  <conditionalFormatting sqref="N262">
    <cfRule type="cellIs" dxfId="27483" priority="14413" operator="between">
      <formula>4.501</formula>
      <formula>6</formula>
    </cfRule>
    <cfRule type="cellIs" dxfId="27482" priority="14414" operator="between">
      <formula>3.001</formula>
      <formula>4.5</formula>
    </cfRule>
    <cfRule type="cellIs" dxfId="27481" priority="14415" operator="between">
      <formula>2.001</formula>
      <formula>3</formula>
    </cfRule>
    <cfRule type="cellIs" dxfId="27480" priority="14416" operator="between">
      <formula>0</formula>
      <formula>2</formula>
    </cfRule>
  </conditionalFormatting>
  <conditionalFormatting sqref="N264">
    <cfRule type="cellIs" dxfId="27479" priority="14412" operator="between">
      <formula>6</formula>
      <formula>4.5</formula>
    </cfRule>
  </conditionalFormatting>
  <conditionalFormatting sqref="N264">
    <cfRule type="cellIs" dxfId="27478" priority="14411" operator="between">
      <formula>6</formula>
      <formula>4.495</formula>
    </cfRule>
  </conditionalFormatting>
  <conditionalFormatting sqref="N264">
    <cfRule type="cellIs" dxfId="27477" priority="14410" operator="between">
      <formula>4.5</formula>
      <formula>3.495</formula>
    </cfRule>
  </conditionalFormatting>
  <conditionalFormatting sqref="N264">
    <cfRule type="cellIs" dxfId="27476" priority="14408" operator="between">
      <formula>3.5</formula>
      <formula>2.495</formula>
    </cfRule>
    <cfRule type="cellIs" dxfId="27475" priority="14409" operator="between">
      <formula>3.5</formula>
      <formula>2.495</formula>
    </cfRule>
  </conditionalFormatting>
  <conditionalFormatting sqref="N264">
    <cfRule type="cellIs" dxfId="27474" priority="14407" operator="between">
      <formula>3.5</formula>
      <formula>2.495</formula>
    </cfRule>
  </conditionalFormatting>
  <conditionalFormatting sqref="N264">
    <cfRule type="cellIs" dxfId="27473" priority="14406" operator="between">
      <formula>3.5</formula>
      <formula>2.494</formula>
    </cfRule>
  </conditionalFormatting>
  <conditionalFormatting sqref="N264">
    <cfRule type="cellIs" dxfId="27472" priority="14405" operator="between">
      <formula>2.5</formula>
      <formula>0</formula>
    </cfRule>
  </conditionalFormatting>
  <conditionalFormatting sqref="N264">
    <cfRule type="cellIs" dxfId="27471" priority="14401" operator="between">
      <formula>4.501</formula>
      <formula>6</formula>
    </cfRule>
    <cfRule type="cellIs" dxfId="27470" priority="14402" operator="between">
      <formula>3.001</formula>
      <formula>4.5</formula>
    </cfRule>
    <cfRule type="cellIs" dxfId="27469" priority="14403" operator="between">
      <formula>2.001</formula>
      <formula>3</formula>
    </cfRule>
    <cfRule type="cellIs" dxfId="27468" priority="14404" operator="between">
      <formula>0</formula>
      <formula>2</formula>
    </cfRule>
  </conditionalFormatting>
  <conditionalFormatting sqref="N260">
    <cfRule type="cellIs" dxfId="27467" priority="14400" operator="between">
      <formula>6</formula>
      <formula>4.5</formula>
    </cfRule>
  </conditionalFormatting>
  <conditionalFormatting sqref="N260">
    <cfRule type="cellIs" dxfId="27466" priority="14399" operator="between">
      <formula>6</formula>
      <formula>4.495</formula>
    </cfRule>
  </conditionalFormatting>
  <conditionalFormatting sqref="N260">
    <cfRule type="cellIs" dxfId="27465" priority="14398" operator="between">
      <formula>4.5</formula>
      <formula>3.495</formula>
    </cfRule>
  </conditionalFormatting>
  <conditionalFormatting sqref="N260">
    <cfRule type="cellIs" dxfId="27464" priority="14396" operator="between">
      <formula>3.5</formula>
      <formula>2.495</formula>
    </cfRule>
    <cfRule type="cellIs" dxfId="27463" priority="14397" operator="between">
      <formula>3.5</formula>
      <formula>2.495</formula>
    </cfRule>
  </conditionalFormatting>
  <conditionalFormatting sqref="N260">
    <cfRule type="cellIs" dxfId="27462" priority="14395" operator="between">
      <formula>3.5</formula>
      <formula>2.495</formula>
    </cfRule>
  </conditionalFormatting>
  <conditionalFormatting sqref="N260">
    <cfRule type="cellIs" dxfId="27461" priority="14394" operator="between">
      <formula>3.5</formula>
      <formula>2.494</formula>
    </cfRule>
  </conditionalFormatting>
  <conditionalFormatting sqref="N260">
    <cfRule type="cellIs" dxfId="27460" priority="14393" operator="between">
      <formula>2.5</formula>
      <formula>0</formula>
    </cfRule>
  </conditionalFormatting>
  <conditionalFormatting sqref="N260">
    <cfRule type="cellIs" dxfId="27459" priority="14389" operator="between">
      <formula>4.501</formula>
      <formula>6</formula>
    </cfRule>
    <cfRule type="cellIs" dxfId="27458" priority="14390" operator="between">
      <formula>3.001</formula>
      <formula>4.5</formula>
    </cfRule>
    <cfRule type="cellIs" dxfId="27457" priority="14391" operator="between">
      <formula>2.001</formula>
      <formula>3</formula>
    </cfRule>
    <cfRule type="cellIs" dxfId="27456" priority="14392" operator="between">
      <formula>0</formula>
      <formula>2</formula>
    </cfRule>
  </conditionalFormatting>
  <conditionalFormatting sqref="N263">
    <cfRule type="cellIs" dxfId="27455" priority="14388" operator="between">
      <formula>6</formula>
      <formula>4.5</formula>
    </cfRule>
  </conditionalFormatting>
  <conditionalFormatting sqref="N263">
    <cfRule type="cellIs" dxfId="27454" priority="14387" operator="between">
      <formula>6</formula>
      <formula>4.495</formula>
    </cfRule>
  </conditionalFormatting>
  <conditionalFormatting sqref="N263">
    <cfRule type="cellIs" dxfId="27453" priority="14386" operator="between">
      <formula>4.5</formula>
      <formula>3.495</formula>
    </cfRule>
  </conditionalFormatting>
  <conditionalFormatting sqref="N263">
    <cfRule type="cellIs" dxfId="27452" priority="14384" operator="between">
      <formula>3.5</formula>
      <formula>2.495</formula>
    </cfRule>
    <cfRule type="cellIs" dxfId="27451" priority="14385" operator="between">
      <formula>3.5</formula>
      <formula>2.495</formula>
    </cfRule>
  </conditionalFormatting>
  <conditionalFormatting sqref="N263">
    <cfRule type="cellIs" dxfId="27450" priority="14383" operator="between">
      <formula>3.5</formula>
      <formula>2.495</formula>
    </cfRule>
  </conditionalFormatting>
  <conditionalFormatting sqref="N263">
    <cfRule type="cellIs" dxfId="27449" priority="14382" operator="between">
      <formula>3.5</formula>
      <formula>2.494</formula>
    </cfRule>
  </conditionalFormatting>
  <conditionalFormatting sqref="N263">
    <cfRule type="cellIs" dxfId="27448" priority="14381" operator="between">
      <formula>2.5</formula>
      <formula>0</formula>
    </cfRule>
  </conditionalFormatting>
  <conditionalFormatting sqref="N263">
    <cfRule type="cellIs" dxfId="27447" priority="14377" operator="between">
      <formula>4.501</formula>
      <formula>6</formula>
    </cfRule>
    <cfRule type="cellIs" dxfId="27446" priority="14378" operator="between">
      <formula>3.001</formula>
      <formula>4.5</formula>
    </cfRule>
    <cfRule type="cellIs" dxfId="27445" priority="14379" operator="between">
      <formula>2.001</formula>
      <formula>3</formula>
    </cfRule>
    <cfRule type="cellIs" dxfId="27444" priority="14380" operator="between">
      <formula>0</formula>
      <formula>2</formula>
    </cfRule>
  </conditionalFormatting>
  <conditionalFormatting sqref="N265">
    <cfRule type="cellIs" dxfId="27443" priority="14376" operator="between">
      <formula>6</formula>
      <formula>4.5</formula>
    </cfRule>
  </conditionalFormatting>
  <conditionalFormatting sqref="N265">
    <cfRule type="cellIs" dxfId="27442" priority="14375" operator="between">
      <formula>6</formula>
      <formula>4.495</formula>
    </cfRule>
  </conditionalFormatting>
  <conditionalFormatting sqref="N265">
    <cfRule type="cellIs" dxfId="27441" priority="14374" operator="between">
      <formula>4.5</formula>
      <formula>3.495</formula>
    </cfRule>
  </conditionalFormatting>
  <conditionalFormatting sqref="N265">
    <cfRule type="cellIs" dxfId="27440" priority="14372" operator="between">
      <formula>3.5</formula>
      <formula>2.495</formula>
    </cfRule>
    <cfRule type="cellIs" dxfId="27439" priority="14373" operator="between">
      <formula>3.5</formula>
      <formula>2.495</formula>
    </cfRule>
  </conditionalFormatting>
  <conditionalFormatting sqref="N265">
    <cfRule type="cellIs" dxfId="27438" priority="14371" operator="between">
      <formula>3.5</formula>
      <formula>2.495</formula>
    </cfRule>
  </conditionalFormatting>
  <conditionalFormatting sqref="N265">
    <cfRule type="cellIs" dxfId="27437" priority="14370" operator="between">
      <formula>3.5</formula>
      <formula>2.494</formula>
    </cfRule>
  </conditionalFormatting>
  <conditionalFormatting sqref="N265">
    <cfRule type="cellIs" dxfId="27436" priority="14369" operator="between">
      <formula>2.5</formula>
      <formula>0</formula>
    </cfRule>
  </conditionalFormatting>
  <conditionalFormatting sqref="N265">
    <cfRule type="cellIs" dxfId="27435" priority="14365" operator="between">
      <formula>4.501</formula>
      <formula>6</formula>
    </cfRule>
    <cfRule type="cellIs" dxfId="27434" priority="14366" operator="between">
      <formula>3.001</formula>
      <formula>4.5</formula>
    </cfRule>
    <cfRule type="cellIs" dxfId="27433" priority="14367" operator="between">
      <formula>2.001</formula>
      <formula>3</formula>
    </cfRule>
    <cfRule type="cellIs" dxfId="27432" priority="14368" operator="between">
      <formula>0</formula>
      <formula>2</formula>
    </cfRule>
  </conditionalFormatting>
  <conditionalFormatting sqref="N261">
    <cfRule type="cellIs" dxfId="27431" priority="14364" operator="between">
      <formula>6</formula>
      <formula>4.5</formula>
    </cfRule>
  </conditionalFormatting>
  <conditionalFormatting sqref="N261">
    <cfRule type="cellIs" dxfId="27430" priority="14363" operator="between">
      <formula>6</formula>
      <formula>4.495</formula>
    </cfRule>
  </conditionalFormatting>
  <conditionalFormatting sqref="N261">
    <cfRule type="cellIs" dxfId="27429" priority="14362" operator="between">
      <formula>4.5</formula>
      <formula>3.495</formula>
    </cfRule>
  </conditionalFormatting>
  <conditionalFormatting sqref="N261">
    <cfRule type="cellIs" dxfId="27428" priority="14360" operator="between">
      <formula>3.5</formula>
      <formula>2.495</formula>
    </cfRule>
    <cfRule type="cellIs" dxfId="27427" priority="14361" operator="between">
      <formula>3.5</formula>
      <formula>2.495</formula>
    </cfRule>
  </conditionalFormatting>
  <conditionalFormatting sqref="N261">
    <cfRule type="cellIs" dxfId="27426" priority="14359" operator="between">
      <formula>3.5</formula>
      <formula>2.495</formula>
    </cfRule>
  </conditionalFormatting>
  <conditionalFormatting sqref="N261">
    <cfRule type="cellIs" dxfId="27425" priority="14358" operator="between">
      <formula>3.5</formula>
      <formula>2.494</formula>
    </cfRule>
  </conditionalFormatting>
  <conditionalFormatting sqref="N261">
    <cfRule type="cellIs" dxfId="27424" priority="14357" operator="between">
      <formula>2.5</formula>
      <formula>0</formula>
    </cfRule>
  </conditionalFormatting>
  <conditionalFormatting sqref="N261">
    <cfRule type="cellIs" dxfId="27423" priority="14353" operator="between">
      <formula>4.501</formula>
      <formula>6</formula>
    </cfRule>
    <cfRule type="cellIs" dxfId="27422" priority="14354" operator="between">
      <formula>3.001</formula>
      <formula>4.5</formula>
    </cfRule>
    <cfRule type="cellIs" dxfId="27421" priority="14355" operator="between">
      <formula>2.001</formula>
      <formula>3</formula>
    </cfRule>
    <cfRule type="cellIs" dxfId="27420" priority="14356" operator="between">
      <formula>0</formula>
      <formula>2</formula>
    </cfRule>
  </conditionalFormatting>
  <conditionalFormatting sqref="N273">
    <cfRule type="cellIs" dxfId="27419" priority="14352" operator="between">
      <formula>6</formula>
      <formula>4.5</formula>
    </cfRule>
  </conditionalFormatting>
  <conditionalFormatting sqref="N273">
    <cfRule type="cellIs" dxfId="27418" priority="14351" operator="between">
      <formula>6</formula>
      <formula>4.495</formula>
    </cfRule>
  </conditionalFormatting>
  <conditionalFormatting sqref="N273">
    <cfRule type="cellIs" dxfId="27417" priority="14350" operator="between">
      <formula>4.5</formula>
      <formula>3.495</formula>
    </cfRule>
  </conditionalFormatting>
  <conditionalFormatting sqref="N273">
    <cfRule type="cellIs" dxfId="27416" priority="14348" operator="between">
      <formula>3.5</formula>
      <formula>2.495</formula>
    </cfRule>
    <cfRule type="cellIs" dxfId="27415" priority="14349" operator="between">
      <formula>3.5</formula>
      <formula>2.495</formula>
    </cfRule>
  </conditionalFormatting>
  <conditionalFormatting sqref="N273">
    <cfRule type="cellIs" dxfId="27414" priority="14347" operator="between">
      <formula>3.5</formula>
      <formula>2.495</formula>
    </cfRule>
  </conditionalFormatting>
  <conditionalFormatting sqref="N273">
    <cfRule type="cellIs" dxfId="27413" priority="14346" operator="between">
      <formula>3.5</formula>
      <formula>2.494</formula>
    </cfRule>
  </conditionalFormatting>
  <conditionalFormatting sqref="N273">
    <cfRule type="cellIs" dxfId="27412" priority="14345" operator="between">
      <formula>2.5</formula>
      <formula>0</formula>
    </cfRule>
  </conditionalFormatting>
  <conditionalFormatting sqref="N273">
    <cfRule type="cellIs" dxfId="27411" priority="14341" operator="between">
      <formula>4.501</formula>
      <formula>6</formula>
    </cfRule>
    <cfRule type="cellIs" dxfId="27410" priority="14342" operator="between">
      <formula>3.001</formula>
      <formula>4.5</formula>
    </cfRule>
    <cfRule type="cellIs" dxfId="27409" priority="14343" operator="between">
      <formula>2.001</formula>
      <formula>3</formula>
    </cfRule>
    <cfRule type="cellIs" dxfId="27408" priority="14344" operator="between">
      <formula>0</formula>
      <formula>2</formula>
    </cfRule>
  </conditionalFormatting>
  <conditionalFormatting sqref="N268">
    <cfRule type="cellIs" dxfId="27407" priority="14268" operator="between">
      <formula>6</formula>
      <formula>4.5</formula>
    </cfRule>
  </conditionalFormatting>
  <conditionalFormatting sqref="N268">
    <cfRule type="cellIs" dxfId="27406" priority="14267" operator="between">
      <formula>6</formula>
      <formula>4.495</formula>
    </cfRule>
  </conditionalFormatting>
  <conditionalFormatting sqref="N268">
    <cfRule type="cellIs" dxfId="27405" priority="14266" operator="between">
      <formula>4.5</formula>
      <formula>3.495</formula>
    </cfRule>
  </conditionalFormatting>
  <conditionalFormatting sqref="N268">
    <cfRule type="cellIs" dxfId="27404" priority="14264" operator="between">
      <formula>3.5</formula>
      <formula>2.495</formula>
    </cfRule>
    <cfRule type="cellIs" dxfId="27403" priority="14265" operator="between">
      <formula>3.5</formula>
      <formula>2.495</formula>
    </cfRule>
  </conditionalFormatting>
  <conditionalFormatting sqref="N268">
    <cfRule type="cellIs" dxfId="27402" priority="14263" operator="between">
      <formula>3.5</formula>
      <formula>2.495</formula>
    </cfRule>
  </conditionalFormatting>
  <conditionalFormatting sqref="N268">
    <cfRule type="cellIs" dxfId="27401" priority="14262" operator="between">
      <formula>3.5</formula>
      <formula>2.494</formula>
    </cfRule>
  </conditionalFormatting>
  <conditionalFormatting sqref="N268">
    <cfRule type="cellIs" dxfId="27400" priority="14261" operator="between">
      <formula>2.5</formula>
      <formula>0</formula>
    </cfRule>
  </conditionalFormatting>
  <conditionalFormatting sqref="N268">
    <cfRule type="cellIs" dxfId="27399" priority="14257" operator="between">
      <formula>4.501</formula>
      <formula>6</formula>
    </cfRule>
    <cfRule type="cellIs" dxfId="27398" priority="14258" operator="between">
      <formula>3.001</formula>
      <formula>4.5</formula>
    </cfRule>
    <cfRule type="cellIs" dxfId="27397" priority="14259" operator="between">
      <formula>2.001</formula>
      <formula>3</formula>
    </cfRule>
    <cfRule type="cellIs" dxfId="27396" priority="14260" operator="between">
      <formula>0</formula>
      <formula>2</formula>
    </cfRule>
  </conditionalFormatting>
  <conditionalFormatting sqref="N269">
    <cfRule type="cellIs" dxfId="27395" priority="14328" operator="between">
      <formula>6</formula>
      <formula>4.5</formula>
    </cfRule>
  </conditionalFormatting>
  <conditionalFormatting sqref="N269">
    <cfRule type="cellIs" dxfId="27394" priority="14327" operator="between">
      <formula>6</formula>
      <formula>4.495</formula>
    </cfRule>
  </conditionalFormatting>
  <conditionalFormatting sqref="N269">
    <cfRule type="cellIs" dxfId="27393" priority="14326" operator="between">
      <formula>4.5</formula>
      <formula>3.495</formula>
    </cfRule>
  </conditionalFormatting>
  <conditionalFormatting sqref="N269">
    <cfRule type="cellIs" dxfId="27392" priority="14324" operator="between">
      <formula>3.5</formula>
      <formula>2.495</formula>
    </cfRule>
    <cfRule type="cellIs" dxfId="27391" priority="14325" operator="between">
      <formula>3.5</formula>
      <formula>2.495</formula>
    </cfRule>
  </conditionalFormatting>
  <conditionalFormatting sqref="N269">
    <cfRule type="cellIs" dxfId="27390" priority="14323" operator="between">
      <formula>3.5</formula>
      <formula>2.495</formula>
    </cfRule>
  </conditionalFormatting>
  <conditionalFormatting sqref="N269">
    <cfRule type="cellIs" dxfId="27389" priority="14322" operator="between">
      <formula>3.5</formula>
      <formula>2.494</formula>
    </cfRule>
  </conditionalFormatting>
  <conditionalFormatting sqref="N269">
    <cfRule type="cellIs" dxfId="27388" priority="14321" operator="between">
      <formula>2.5</formula>
      <formula>0</formula>
    </cfRule>
  </conditionalFormatting>
  <conditionalFormatting sqref="N269">
    <cfRule type="cellIs" dxfId="27387" priority="14317" operator="between">
      <formula>4.501</formula>
      <formula>6</formula>
    </cfRule>
    <cfRule type="cellIs" dxfId="27386" priority="14318" operator="between">
      <formula>3.001</formula>
      <formula>4.5</formula>
    </cfRule>
    <cfRule type="cellIs" dxfId="27385" priority="14319" operator="between">
      <formula>2.001</formula>
      <formula>3</formula>
    </cfRule>
    <cfRule type="cellIs" dxfId="27384" priority="14320" operator="between">
      <formula>0</formula>
      <formula>2</formula>
    </cfRule>
  </conditionalFormatting>
  <conditionalFormatting sqref="N271">
    <cfRule type="cellIs" dxfId="27383" priority="14316" operator="between">
      <formula>6</formula>
      <formula>4.5</formula>
    </cfRule>
  </conditionalFormatting>
  <conditionalFormatting sqref="N271">
    <cfRule type="cellIs" dxfId="27382" priority="14315" operator="between">
      <formula>6</formula>
      <formula>4.495</formula>
    </cfRule>
  </conditionalFormatting>
  <conditionalFormatting sqref="N271">
    <cfRule type="cellIs" dxfId="27381" priority="14314" operator="between">
      <formula>4.5</formula>
      <formula>3.495</formula>
    </cfRule>
  </conditionalFormatting>
  <conditionalFormatting sqref="N271">
    <cfRule type="cellIs" dxfId="27380" priority="14312" operator="between">
      <formula>3.5</formula>
      <formula>2.495</formula>
    </cfRule>
    <cfRule type="cellIs" dxfId="27379" priority="14313" operator="between">
      <formula>3.5</formula>
      <formula>2.495</formula>
    </cfRule>
  </conditionalFormatting>
  <conditionalFormatting sqref="N271">
    <cfRule type="cellIs" dxfId="27378" priority="14311" operator="between">
      <formula>3.5</formula>
      <formula>2.495</formula>
    </cfRule>
  </conditionalFormatting>
  <conditionalFormatting sqref="N271">
    <cfRule type="cellIs" dxfId="27377" priority="14310" operator="between">
      <formula>3.5</formula>
      <formula>2.494</formula>
    </cfRule>
  </conditionalFormatting>
  <conditionalFormatting sqref="N271">
    <cfRule type="cellIs" dxfId="27376" priority="14309" operator="between">
      <formula>2.5</formula>
      <formula>0</formula>
    </cfRule>
  </conditionalFormatting>
  <conditionalFormatting sqref="N271">
    <cfRule type="cellIs" dxfId="27375" priority="14305" operator="between">
      <formula>4.501</formula>
      <formula>6</formula>
    </cfRule>
    <cfRule type="cellIs" dxfId="27374" priority="14306" operator="between">
      <formula>3.001</formula>
      <formula>4.5</formula>
    </cfRule>
    <cfRule type="cellIs" dxfId="27373" priority="14307" operator="between">
      <formula>2.001</formula>
      <formula>3</formula>
    </cfRule>
    <cfRule type="cellIs" dxfId="27372" priority="14308" operator="between">
      <formula>0</formula>
      <formula>2</formula>
    </cfRule>
  </conditionalFormatting>
  <conditionalFormatting sqref="N277">
    <cfRule type="cellIs" dxfId="27371" priority="14232" operator="between">
      <formula>6</formula>
      <formula>4.5</formula>
    </cfRule>
  </conditionalFormatting>
  <conditionalFormatting sqref="N277">
    <cfRule type="cellIs" dxfId="27370" priority="14231" operator="between">
      <formula>6</formula>
      <formula>4.495</formula>
    </cfRule>
  </conditionalFormatting>
  <conditionalFormatting sqref="N277">
    <cfRule type="cellIs" dxfId="27369" priority="14230" operator="between">
      <formula>4.5</formula>
      <formula>3.495</formula>
    </cfRule>
  </conditionalFormatting>
  <conditionalFormatting sqref="N277">
    <cfRule type="cellIs" dxfId="27368" priority="14228" operator="between">
      <formula>3.5</formula>
      <formula>2.495</formula>
    </cfRule>
    <cfRule type="cellIs" dxfId="27367" priority="14229" operator="between">
      <formula>3.5</formula>
      <formula>2.495</formula>
    </cfRule>
  </conditionalFormatting>
  <conditionalFormatting sqref="N277">
    <cfRule type="cellIs" dxfId="27366" priority="14227" operator="between">
      <formula>3.5</formula>
      <formula>2.495</formula>
    </cfRule>
  </conditionalFormatting>
  <conditionalFormatting sqref="N277">
    <cfRule type="cellIs" dxfId="27365" priority="14226" operator="between">
      <formula>3.5</formula>
      <formula>2.494</formula>
    </cfRule>
  </conditionalFormatting>
  <conditionalFormatting sqref="N277">
    <cfRule type="cellIs" dxfId="27364" priority="14225" operator="between">
      <formula>2.5</formula>
      <formula>0</formula>
    </cfRule>
  </conditionalFormatting>
  <conditionalFormatting sqref="N277">
    <cfRule type="cellIs" dxfId="27363" priority="14221" operator="between">
      <formula>4.501</formula>
      <formula>6</formula>
    </cfRule>
    <cfRule type="cellIs" dxfId="27362" priority="14222" operator="between">
      <formula>3.001</formula>
      <formula>4.5</formula>
    </cfRule>
    <cfRule type="cellIs" dxfId="27361" priority="14223" operator="between">
      <formula>2.001</formula>
      <formula>3</formula>
    </cfRule>
    <cfRule type="cellIs" dxfId="27360" priority="14224" operator="between">
      <formula>0</formula>
      <formula>2</formula>
    </cfRule>
  </conditionalFormatting>
  <conditionalFormatting sqref="N270">
    <cfRule type="cellIs" dxfId="27359" priority="14292" operator="between">
      <formula>6</formula>
      <formula>4.5</formula>
    </cfRule>
  </conditionalFormatting>
  <conditionalFormatting sqref="N270">
    <cfRule type="cellIs" dxfId="27358" priority="14291" operator="between">
      <formula>6</formula>
      <formula>4.495</formula>
    </cfRule>
  </conditionalFormatting>
  <conditionalFormatting sqref="N270">
    <cfRule type="cellIs" dxfId="27357" priority="14290" operator="between">
      <formula>4.5</formula>
      <formula>3.495</formula>
    </cfRule>
  </conditionalFormatting>
  <conditionalFormatting sqref="N270">
    <cfRule type="cellIs" dxfId="27356" priority="14288" operator="between">
      <formula>3.5</formula>
      <formula>2.495</formula>
    </cfRule>
    <cfRule type="cellIs" dxfId="27355" priority="14289" operator="between">
      <formula>3.5</formula>
      <formula>2.495</formula>
    </cfRule>
  </conditionalFormatting>
  <conditionalFormatting sqref="N270">
    <cfRule type="cellIs" dxfId="27354" priority="14287" operator="between">
      <formula>3.5</formula>
      <formula>2.495</formula>
    </cfRule>
  </conditionalFormatting>
  <conditionalFormatting sqref="N270">
    <cfRule type="cellIs" dxfId="27353" priority="14286" operator="between">
      <formula>3.5</formula>
      <formula>2.494</formula>
    </cfRule>
  </conditionalFormatting>
  <conditionalFormatting sqref="N270">
    <cfRule type="cellIs" dxfId="27352" priority="14285" operator="between">
      <formula>2.5</formula>
      <formula>0</formula>
    </cfRule>
  </conditionalFormatting>
  <conditionalFormatting sqref="N270">
    <cfRule type="cellIs" dxfId="27351" priority="14281" operator="between">
      <formula>4.501</formula>
      <formula>6</formula>
    </cfRule>
    <cfRule type="cellIs" dxfId="27350" priority="14282" operator="between">
      <formula>3.001</formula>
      <formula>4.5</formula>
    </cfRule>
    <cfRule type="cellIs" dxfId="27349" priority="14283" operator="between">
      <formula>2.001</formula>
      <formula>3</formula>
    </cfRule>
    <cfRule type="cellIs" dxfId="27348" priority="14284" operator="between">
      <formula>0</formula>
      <formula>2</formula>
    </cfRule>
  </conditionalFormatting>
  <conditionalFormatting sqref="N272">
    <cfRule type="cellIs" dxfId="27347" priority="14280" operator="between">
      <formula>6</formula>
      <formula>4.5</formula>
    </cfRule>
  </conditionalFormatting>
  <conditionalFormatting sqref="N272">
    <cfRule type="cellIs" dxfId="27346" priority="14279" operator="between">
      <formula>6</formula>
      <formula>4.495</formula>
    </cfRule>
  </conditionalFormatting>
  <conditionalFormatting sqref="N272">
    <cfRule type="cellIs" dxfId="27345" priority="14278" operator="between">
      <formula>4.5</formula>
      <formula>3.495</formula>
    </cfRule>
  </conditionalFormatting>
  <conditionalFormatting sqref="N272">
    <cfRule type="cellIs" dxfId="27344" priority="14276" operator="between">
      <formula>3.5</formula>
      <formula>2.495</formula>
    </cfRule>
    <cfRule type="cellIs" dxfId="27343" priority="14277" operator="between">
      <formula>3.5</formula>
      <formula>2.495</formula>
    </cfRule>
  </conditionalFormatting>
  <conditionalFormatting sqref="N272">
    <cfRule type="cellIs" dxfId="27342" priority="14275" operator="between">
      <formula>3.5</formula>
      <formula>2.495</formula>
    </cfRule>
  </conditionalFormatting>
  <conditionalFormatting sqref="N272">
    <cfRule type="cellIs" dxfId="27341" priority="14274" operator="between">
      <formula>3.5</formula>
      <formula>2.494</formula>
    </cfRule>
  </conditionalFormatting>
  <conditionalFormatting sqref="N272">
    <cfRule type="cellIs" dxfId="27340" priority="14273" operator="between">
      <formula>2.5</formula>
      <formula>0</formula>
    </cfRule>
  </conditionalFormatting>
  <conditionalFormatting sqref="N272">
    <cfRule type="cellIs" dxfId="27339" priority="14269" operator="between">
      <formula>4.501</formula>
      <formula>6</formula>
    </cfRule>
    <cfRule type="cellIs" dxfId="27338" priority="14270" operator="between">
      <formula>3.001</formula>
      <formula>4.5</formula>
    </cfRule>
    <cfRule type="cellIs" dxfId="27337" priority="14271" operator="between">
      <formula>2.001</formula>
      <formula>3</formula>
    </cfRule>
    <cfRule type="cellIs" dxfId="27336" priority="14272" operator="between">
      <formula>0</formula>
      <formula>2</formula>
    </cfRule>
  </conditionalFormatting>
  <conditionalFormatting sqref="N280">
    <cfRule type="cellIs" dxfId="27335" priority="14256" operator="between">
      <formula>6</formula>
      <formula>4.5</formula>
    </cfRule>
  </conditionalFormatting>
  <conditionalFormatting sqref="N280">
    <cfRule type="cellIs" dxfId="27334" priority="14255" operator="between">
      <formula>6</formula>
      <formula>4.495</formula>
    </cfRule>
  </conditionalFormatting>
  <conditionalFormatting sqref="N280">
    <cfRule type="cellIs" dxfId="27333" priority="14254" operator="between">
      <formula>4.5</formula>
      <formula>3.495</formula>
    </cfRule>
  </conditionalFormatting>
  <conditionalFormatting sqref="N280">
    <cfRule type="cellIs" dxfId="27332" priority="14252" operator="between">
      <formula>3.5</formula>
      <formula>2.495</formula>
    </cfRule>
    <cfRule type="cellIs" dxfId="27331" priority="14253" operator="between">
      <formula>3.5</formula>
      <formula>2.495</formula>
    </cfRule>
  </conditionalFormatting>
  <conditionalFormatting sqref="N280">
    <cfRule type="cellIs" dxfId="27330" priority="14251" operator="between">
      <formula>3.5</formula>
      <formula>2.495</formula>
    </cfRule>
  </conditionalFormatting>
  <conditionalFormatting sqref="N280">
    <cfRule type="cellIs" dxfId="27329" priority="14250" operator="between">
      <formula>3.5</formula>
      <formula>2.494</formula>
    </cfRule>
  </conditionalFormatting>
  <conditionalFormatting sqref="N280">
    <cfRule type="cellIs" dxfId="27328" priority="14249" operator="between">
      <formula>2.5</formula>
      <formula>0</formula>
    </cfRule>
  </conditionalFormatting>
  <conditionalFormatting sqref="N280">
    <cfRule type="cellIs" dxfId="27327" priority="14245" operator="between">
      <formula>4.501</formula>
      <formula>6</formula>
    </cfRule>
    <cfRule type="cellIs" dxfId="27326" priority="14246" operator="between">
      <formula>3.001</formula>
      <formula>4.5</formula>
    </cfRule>
    <cfRule type="cellIs" dxfId="27325" priority="14247" operator="between">
      <formula>2.001</formula>
      <formula>3</formula>
    </cfRule>
    <cfRule type="cellIs" dxfId="27324" priority="14248" operator="between">
      <formula>0</formula>
      <formula>2</formula>
    </cfRule>
  </conditionalFormatting>
  <conditionalFormatting sqref="N275">
    <cfRule type="cellIs" dxfId="27323" priority="14244" operator="between">
      <formula>6</formula>
      <formula>4.5</formula>
    </cfRule>
  </conditionalFormatting>
  <conditionalFormatting sqref="N275">
    <cfRule type="cellIs" dxfId="27322" priority="14243" operator="between">
      <formula>6</formula>
      <formula>4.495</formula>
    </cfRule>
  </conditionalFormatting>
  <conditionalFormatting sqref="N275">
    <cfRule type="cellIs" dxfId="27321" priority="14242" operator="between">
      <formula>4.5</formula>
      <formula>3.495</formula>
    </cfRule>
  </conditionalFormatting>
  <conditionalFormatting sqref="N275">
    <cfRule type="cellIs" dxfId="27320" priority="14240" operator="between">
      <formula>3.5</formula>
      <formula>2.495</formula>
    </cfRule>
    <cfRule type="cellIs" dxfId="27319" priority="14241" operator="between">
      <formula>3.5</formula>
      <formula>2.495</formula>
    </cfRule>
  </conditionalFormatting>
  <conditionalFormatting sqref="N275">
    <cfRule type="cellIs" dxfId="27318" priority="14239" operator="between">
      <formula>3.5</formula>
      <formula>2.495</formula>
    </cfRule>
  </conditionalFormatting>
  <conditionalFormatting sqref="N275">
    <cfRule type="cellIs" dxfId="27317" priority="14238" operator="between">
      <formula>3.5</formula>
      <formula>2.494</formula>
    </cfRule>
  </conditionalFormatting>
  <conditionalFormatting sqref="N275">
    <cfRule type="cellIs" dxfId="27316" priority="14237" operator="between">
      <formula>2.5</formula>
      <formula>0</formula>
    </cfRule>
  </conditionalFormatting>
  <conditionalFormatting sqref="N275">
    <cfRule type="cellIs" dxfId="27315" priority="14233" operator="between">
      <formula>4.501</formula>
      <formula>6</formula>
    </cfRule>
    <cfRule type="cellIs" dxfId="27314" priority="14234" operator="between">
      <formula>3.001</formula>
      <formula>4.5</formula>
    </cfRule>
    <cfRule type="cellIs" dxfId="27313" priority="14235" operator="between">
      <formula>2.001</formula>
      <formula>3</formula>
    </cfRule>
    <cfRule type="cellIs" dxfId="27312" priority="14236" operator="between">
      <formula>0</formula>
      <formula>2</formula>
    </cfRule>
  </conditionalFormatting>
  <conditionalFormatting sqref="N276">
    <cfRule type="cellIs" dxfId="27311" priority="14220" operator="between">
      <formula>6</formula>
      <formula>4.5</formula>
    </cfRule>
  </conditionalFormatting>
  <conditionalFormatting sqref="N276">
    <cfRule type="cellIs" dxfId="27310" priority="14219" operator="between">
      <formula>6</formula>
      <formula>4.495</formula>
    </cfRule>
  </conditionalFormatting>
  <conditionalFormatting sqref="N276">
    <cfRule type="cellIs" dxfId="27309" priority="14218" operator="between">
      <formula>4.5</formula>
      <formula>3.495</formula>
    </cfRule>
  </conditionalFormatting>
  <conditionalFormatting sqref="N276">
    <cfRule type="cellIs" dxfId="27308" priority="14216" operator="between">
      <formula>3.5</formula>
      <formula>2.495</formula>
    </cfRule>
    <cfRule type="cellIs" dxfId="27307" priority="14217" operator="between">
      <formula>3.5</formula>
      <formula>2.495</formula>
    </cfRule>
  </conditionalFormatting>
  <conditionalFormatting sqref="N276">
    <cfRule type="cellIs" dxfId="27306" priority="14215" operator="between">
      <formula>3.5</formula>
      <formula>2.495</formula>
    </cfRule>
  </conditionalFormatting>
  <conditionalFormatting sqref="N276">
    <cfRule type="cellIs" dxfId="27305" priority="14214" operator="between">
      <formula>3.5</formula>
      <formula>2.494</formula>
    </cfRule>
  </conditionalFormatting>
  <conditionalFormatting sqref="N276">
    <cfRule type="cellIs" dxfId="27304" priority="14213" operator="between">
      <formula>2.5</formula>
      <formula>0</formula>
    </cfRule>
  </conditionalFormatting>
  <conditionalFormatting sqref="N276">
    <cfRule type="cellIs" dxfId="27303" priority="14209" operator="between">
      <formula>4.501</formula>
      <formula>6</formula>
    </cfRule>
    <cfRule type="cellIs" dxfId="27302" priority="14210" operator="between">
      <formula>3.001</formula>
      <formula>4.5</formula>
    </cfRule>
    <cfRule type="cellIs" dxfId="27301" priority="14211" operator="between">
      <formula>2.001</formula>
      <formula>3</formula>
    </cfRule>
    <cfRule type="cellIs" dxfId="27300" priority="14212" operator="between">
      <formula>0</formula>
      <formula>2</formula>
    </cfRule>
  </conditionalFormatting>
  <conditionalFormatting sqref="N279">
    <cfRule type="cellIs" dxfId="27299" priority="14208" operator="between">
      <formula>6</formula>
      <formula>4.5</formula>
    </cfRule>
  </conditionalFormatting>
  <conditionalFormatting sqref="N279">
    <cfRule type="cellIs" dxfId="27298" priority="14207" operator="between">
      <formula>6</formula>
      <formula>4.495</formula>
    </cfRule>
  </conditionalFormatting>
  <conditionalFormatting sqref="N279">
    <cfRule type="cellIs" dxfId="27297" priority="14206" operator="between">
      <formula>4.5</formula>
      <formula>3.495</formula>
    </cfRule>
  </conditionalFormatting>
  <conditionalFormatting sqref="N279">
    <cfRule type="cellIs" dxfId="27296" priority="14204" operator="between">
      <formula>3.5</formula>
      <formula>2.495</formula>
    </cfRule>
    <cfRule type="cellIs" dxfId="27295" priority="14205" operator="between">
      <formula>3.5</formula>
      <formula>2.495</formula>
    </cfRule>
  </conditionalFormatting>
  <conditionalFormatting sqref="N279">
    <cfRule type="cellIs" dxfId="27294" priority="14203" operator="between">
      <formula>3.5</formula>
      <formula>2.495</formula>
    </cfRule>
  </conditionalFormatting>
  <conditionalFormatting sqref="N279">
    <cfRule type="cellIs" dxfId="27293" priority="14202" operator="between">
      <formula>3.5</formula>
      <formula>2.494</formula>
    </cfRule>
  </conditionalFormatting>
  <conditionalFormatting sqref="N279">
    <cfRule type="cellIs" dxfId="27292" priority="14201" operator="between">
      <formula>2.5</formula>
      <formula>0</formula>
    </cfRule>
  </conditionalFormatting>
  <conditionalFormatting sqref="N279">
    <cfRule type="cellIs" dxfId="27291" priority="14197" operator="between">
      <formula>4.501</formula>
      <formula>6</formula>
    </cfRule>
    <cfRule type="cellIs" dxfId="27290" priority="14198" operator="between">
      <formula>3.001</formula>
      <formula>4.5</formula>
    </cfRule>
    <cfRule type="cellIs" dxfId="27289" priority="14199" operator="between">
      <formula>2.001</formula>
      <formula>3</formula>
    </cfRule>
    <cfRule type="cellIs" dxfId="27288" priority="14200" operator="between">
      <formula>0</formula>
      <formula>2</formula>
    </cfRule>
  </conditionalFormatting>
  <conditionalFormatting sqref="N274">
    <cfRule type="cellIs" dxfId="27287" priority="14196" operator="between">
      <formula>6</formula>
      <formula>4.5</formula>
    </cfRule>
  </conditionalFormatting>
  <conditionalFormatting sqref="N274">
    <cfRule type="cellIs" dxfId="27286" priority="14195" operator="between">
      <formula>6</formula>
      <formula>4.495</formula>
    </cfRule>
  </conditionalFormatting>
  <conditionalFormatting sqref="N274">
    <cfRule type="cellIs" dxfId="27285" priority="14194" operator="between">
      <formula>4.5</formula>
      <formula>3.495</formula>
    </cfRule>
  </conditionalFormatting>
  <conditionalFormatting sqref="N274">
    <cfRule type="cellIs" dxfId="27284" priority="14192" operator="between">
      <formula>3.5</formula>
      <formula>2.495</formula>
    </cfRule>
    <cfRule type="cellIs" dxfId="27283" priority="14193" operator="between">
      <formula>3.5</formula>
      <formula>2.495</formula>
    </cfRule>
  </conditionalFormatting>
  <conditionalFormatting sqref="N274">
    <cfRule type="cellIs" dxfId="27282" priority="14191" operator="between">
      <formula>3.5</formula>
      <formula>2.495</formula>
    </cfRule>
  </conditionalFormatting>
  <conditionalFormatting sqref="N274">
    <cfRule type="cellIs" dxfId="27281" priority="14190" operator="between">
      <formula>3.5</formula>
      <formula>2.494</formula>
    </cfRule>
  </conditionalFormatting>
  <conditionalFormatting sqref="N274">
    <cfRule type="cellIs" dxfId="27280" priority="14189" operator="between">
      <formula>2.5</formula>
      <formula>0</formula>
    </cfRule>
  </conditionalFormatting>
  <conditionalFormatting sqref="N274">
    <cfRule type="cellIs" dxfId="27279" priority="14185" operator="between">
      <formula>4.501</formula>
      <formula>6</formula>
    </cfRule>
    <cfRule type="cellIs" dxfId="27278" priority="14186" operator="between">
      <formula>3.001</formula>
      <formula>4.5</formula>
    </cfRule>
    <cfRule type="cellIs" dxfId="27277" priority="14187" operator="between">
      <formula>2.001</formula>
      <formula>3</formula>
    </cfRule>
    <cfRule type="cellIs" dxfId="27276" priority="14188" operator="between">
      <formula>0</formula>
      <formula>2</formula>
    </cfRule>
  </conditionalFormatting>
  <conditionalFormatting sqref="N278">
    <cfRule type="cellIs" dxfId="27275" priority="14184" operator="between">
      <formula>6</formula>
      <formula>4.5</formula>
    </cfRule>
  </conditionalFormatting>
  <conditionalFormatting sqref="N278">
    <cfRule type="cellIs" dxfId="27274" priority="14183" operator="between">
      <formula>6</formula>
      <formula>4.495</formula>
    </cfRule>
  </conditionalFormatting>
  <conditionalFormatting sqref="N278">
    <cfRule type="cellIs" dxfId="27273" priority="14182" operator="between">
      <formula>4.5</formula>
      <formula>3.495</formula>
    </cfRule>
  </conditionalFormatting>
  <conditionalFormatting sqref="N278">
    <cfRule type="cellIs" dxfId="27272" priority="14180" operator="between">
      <formula>3.5</formula>
      <formula>2.495</formula>
    </cfRule>
    <cfRule type="cellIs" dxfId="27271" priority="14181" operator="between">
      <formula>3.5</formula>
      <formula>2.495</formula>
    </cfRule>
  </conditionalFormatting>
  <conditionalFormatting sqref="N278">
    <cfRule type="cellIs" dxfId="27270" priority="14179" operator="between">
      <formula>3.5</formula>
      <formula>2.495</formula>
    </cfRule>
  </conditionalFormatting>
  <conditionalFormatting sqref="N278">
    <cfRule type="cellIs" dxfId="27269" priority="14178" operator="between">
      <formula>3.5</formula>
      <formula>2.494</formula>
    </cfRule>
  </conditionalFormatting>
  <conditionalFormatting sqref="N278">
    <cfRule type="cellIs" dxfId="27268" priority="14177" operator="between">
      <formula>2.5</formula>
      <formula>0</formula>
    </cfRule>
  </conditionalFormatting>
  <conditionalFormatting sqref="N278">
    <cfRule type="cellIs" dxfId="27267" priority="14173" operator="between">
      <formula>4.501</formula>
      <formula>6</formula>
    </cfRule>
    <cfRule type="cellIs" dxfId="27266" priority="14174" operator="between">
      <formula>3.001</formula>
      <formula>4.5</formula>
    </cfRule>
    <cfRule type="cellIs" dxfId="27265" priority="14175" operator="between">
      <formula>2.001</formula>
      <formula>3</formula>
    </cfRule>
    <cfRule type="cellIs" dxfId="27264" priority="14176" operator="between">
      <formula>0</formula>
      <formula>2</formula>
    </cfRule>
  </conditionalFormatting>
  <conditionalFormatting sqref="N285">
    <cfRule type="cellIs" dxfId="27263" priority="14148" operator="between">
      <formula>6</formula>
      <formula>4.5</formula>
    </cfRule>
  </conditionalFormatting>
  <conditionalFormatting sqref="N285">
    <cfRule type="cellIs" dxfId="27262" priority="14147" operator="between">
      <formula>6</formula>
      <formula>4.495</formula>
    </cfRule>
  </conditionalFormatting>
  <conditionalFormatting sqref="N285">
    <cfRule type="cellIs" dxfId="27261" priority="14146" operator="between">
      <formula>4.5</formula>
      <formula>3.495</formula>
    </cfRule>
  </conditionalFormatting>
  <conditionalFormatting sqref="N285">
    <cfRule type="cellIs" dxfId="27260" priority="14144" operator="between">
      <formula>3.5</formula>
      <formula>2.495</formula>
    </cfRule>
    <cfRule type="cellIs" dxfId="27259" priority="14145" operator="between">
      <formula>3.5</formula>
      <formula>2.495</formula>
    </cfRule>
  </conditionalFormatting>
  <conditionalFormatting sqref="N285">
    <cfRule type="cellIs" dxfId="27258" priority="14143" operator="between">
      <formula>3.5</formula>
      <formula>2.495</formula>
    </cfRule>
  </conditionalFormatting>
  <conditionalFormatting sqref="N285">
    <cfRule type="cellIs" dxfId="27257" priority="14142" operator="between">
      <formula>3.5</formula>
      <formula>2.494</formula>
    </cfRule>
  </conditionalFormatting>
  <conditionalFormatting sqref="N285">
    <cfRule type="cellIs" dxfId="27256" priority="14141" operator="between">
      <formula>2.5</formula>
      <formula>0</formula>
    </cfRule>
  </conditionalFormatting>
  <conditionalFormatting sqref="N285">
    <cfRule type="cellIs" dxfId="27255" priority="14137" operator="between">
      <formula>4.501</formula>
      <formula>6</formula>
    </cfRule>
    <cfRule type="cellIs" dxfId="27254" priority="14138" operator="between">
      <formula>3.001</formula>
      <formula>4.5</formula>
    </cfRule>
    <cfRule type="cellIs" dxfId="27253" priority="14139" operator="between">
      <formula>2.001</formula>
      <formula>3</formula>
    </cfRule>
    <cfRule type="cellIs" dxfId="27252" priority="14140" operator="between">
      <formula>0</formula>
      <formula>2</formula>
    </cfRule>
  </conditionalFormatting>
  <conditionalFormatting sqref="N288">
    <cfRule type="cellIs" dxfId="27251" priority="14172" operator="between">
      <formula>6</formula>
      <formula>4.5</formula>
    </cfRule>
  </conditionalFormatting>
  <conditionalFormatting sqref="N288">
    <cfRule type="cellIs" dxfId="27250" priority="14171" operator="between">
      <formula>6</formula>
      <formula>4.495</formula>
    </cfRule>
  </conditionalFormatting>
  <conditionalFormatting sqref="N288">
    <cfRule type="cellIs" dxfId="27249" priority="14170" operator="between">
      <formula>4.5</formula>
      <formula>3.495</formula>
    </cfRule>
  </conditionalFormatting>
  <conditionalFormatting sqref="N288">
    <cfRule type="cellIs" dxfId="27248" priority="14168" operator="between">
      <formula>3.5</formula>
      <formula>2.495</formula>
    </cfRule>
    <cfRule type="cellIs" dxfId="27247" priority="14169" operator="between">
      <formula>3.5</formula>
      <formula>2.495</formula>
    </cfRule>
  </conditionalFormatting>
  <conditionalFormatting sqref="N288">
    <cfRule type="cellIs" dxfId="27246" priority="14167" operator="between">
      <formula>3.5</formula>
      <formula>2.495</formula>
    </cfRule>
  </conditionalFormatting>
  <conditionalFormatting sqref="N288">
    <cfRule type="cellIs" dxfId="27245" priority="14166" operator="between">
      <formula>3.5</formula>
      <formula>2.494</formula>
    </cfRule>
  </conditionalFormatting>
  <conditionalFormatting sqref="N288">
    <cfRule type="cellIs" dxfId="27244" priority="14165" operator="between">
      <formula>2.5</formula>
      <formula>0</formula>
    </cfRule>
  </conditionalFormatting>
  <conditionalFormatting sqref="N288">
    <cfRule type="cellIs" dxfId="27243" priority="14161" operator="between">
      <formula>4.501</formula>
      <formula>6</formula>
    </cfRule>
    <cfRule type="cellIs" dxfId="27242" priority="14162" operator="between">
      <formula>3.001</formula>
      <formula>4.5</formula>
    </cfRule>
    <cfRule type="cellIs" dxfId="27241" priority="14163" operator="between">
      <formula>2.001</formula>
      <formula>3</formula>
    </cfRule>
    <cfRule type="cellIs" dxfId="27240" priority="14164" operator="between">
      <formula>0</formula>
      <formula>2</formula>
    </cfRule>
  </conditionalFormatting>
  <conditionalFormatting sqref="N283">
    <cfRule type="cellIs" dxfId="27239" priority="14160" operator="between">
      <formula>6</formula>
      <formula>4.5</formula>
    </cfRule>
  </conditionalFormatting>
  <conditionalFormatting sqref="N283">
    <cfRule type="cellIs" dxfId="27238" priority="14159" operator="between">
      <formula>6</formula>
      <formula>4.495</formula>
    </cfRule>
  </conditionalFormatting>
  <conditionalFormatting sqref="N283">
    <cfRule type="cellIs" dxfId="27237" priority="14158" operator="between">
      <formula>4.5</formula>
      <formula>3.495</formula>
    </cfRule>
  </conditionalFormatting>
  <conditionalFormatting sqref="N283">
    <cfRule type="cellIs" dxfId="27236" priority="14156" operator="between">
      <formula>3.5</formula>
      <formula>2.495</formula>
    </cfRule>
    <cfRule type="cellIs" dxfId="27235" priority="14157" operator="between">
      <formula>3.5</formula>
      <formula>2.495</formula>
    </cfRule>
  </conditionalFormatting>
  <conditionalFormatting sqref="N283">
    <cfRule type="cellIs" dxfId="27234" priority="14155" operator="between">
      <formula>3.5</formula>
      <formula>2.495</formula>
    </cfRule>
  </conditionalFormatting>
  <conditionalFormatting sqref="N283">
    <cfRule type="cellIs" dxfId="27233" priority="14154" operator="between">
      <formula>3.5</formula>
      <formula>2.494</formula>
    </cfRule>
  </conditionalFormatting>
  <conditionalFormatting sqref="N283">
    <cfRule type="cellIs" dxfId="27232" priority="14153" operator="between">
      <formula>2.5</formula>
      <formula>0</formula>
    </cfRule>
  </conditionalFormatting>
  <conditionalFormatting sqref="N283">
    <cfRule type="cellIs" dxfId="27231" priority="14149" operator="between">
      <formula>4.501</formula>
      <formula>6</formula>
    </cfRule>
    <cfRule type="cellIs" dxfId="27230" priority="14150" operator="between">
      <formula>3.001</formula>
      <formula>4.5</formula>
    </cfRule>
    <cfRule type="cellIs" dxfId="27229" priority="14151" operator="between">
      <formula>2.001</formula>
      <formula>3</formula>
    </cfRule>
    <cfRule type="cellIs" dxfId="27228" priority="14152" operator="between">
      <formula>0</formula>
      <formula>2</formula>
    </cfRule>
  </conditionalFormatting>
  <conditionalFormatting sqref="N284">
    <cfRule type="cellIs" dxfId="27227" priority="14136" operator="between">
      <formula>6</formula>
      <formula>4.5</formula>
    </cfRule>
  </conditionalFormatting>
  <conditionalFormatting sqref="N284">
    <cfRule type="cellIs" dxfId="27226" priority="14135" operator="between">
      <formula>6</formula>
      <formula>4.495</formula>
    </cfRule>
  </conditionalFormatting>
  <conditionalFormatting sqref="N284">
    <cfRule type="cellIs" dxfId="27225" priority="14134" operator="between">
      <formula>4.5</formula>
      <formula>3.495</formula>
    </cfRule>
  </conditionalFormatting>
  <conditionalFormatting sqref="N284">
    <cfRule type="cellIs" dxfId="27224" priority="14132" operator="between">
      <formula>3.5</formula>
      <formula>2.495</formula>
    </cfRule>
    <cfRule type="cellIs" dxfId="27223" priority="14133" operator="between">
      <formula>3.5</formula>
      <formula>2.495</formula>
    </cfRule>
  </conditionalFormatting>
  <conditionalFormatting sqref="N284">
    <cfRule type="cellIs" dxfId="27222" priority="14131" operator="between">
      <formula>3.5</formula>
      <formula>2.495</formula>
    </cfRule>
  </conditionalFormatting>
  <conditionalFormatting sqref="N284">
    <cfRule type="cellIs" dxfId="27221" priority="14130" operator="between">
      <formula>3.5</formula>
      <formula>2.494</formula>
    </cfRule>
  </conditionalFormatting>
  <conditionalFormatting sqref="N284">
    <cfRule type="cellIs" dxfId="27220" priority="14129" operator="between">
      <formula>2.5</formula>
      <formula>0</formula>
    </cfRule>
  </conditionalFormatting>
  <conditionalFormatting sqref="N284">
    <cfRule type="cellIs" dxfId="27219" priority="14125" operator="between">
      <formula>4.501</formula>
      <formula>6</formula>
    </cfRule>
    <cfRule type="cellIs" dxfId="27218" priority="14126" operator="between">
      <formula>3.001</formula>
      <formula>4.5</formula>
    </cfRule>
    <cfRule type="cellIs" dxfId="27217" priority="14127" operator="between">
      <formula>2.001</formula>
      <formula>3</formula>
    </cfRule>
    <cfRule type="cellIs" dxfId="27216" priority="14128" operator="between">
      <formula>0</formula>
      <formula>2</formula>
    </cfRule>
  </conditionalFormatting>
  <conditionalFormatting sqref="N281">
    <cfRule type="cellIs" dxfId="27215" priority="14112" operator="between">
      <formula>6</formula>
      <formula>4.5</formula>
    </cfRule>
  </conditionalFormatting>
  <conditionalFormatting sqref="N281">
    <cfRule type="cellIs" dxfId="27214" priority="14111" operator="between">
      <formula>6</formula>
      <formula>4.495</formula>
    </cfRule>
  </conditionalFormatting>
  <conditionalFormatting sqref="N281">
    <cfRule type="cellIs" dxfId="27213" priority="14110" operator="between">
      <formula>4.5</formula>
      <formula>3.495</formula>
    </cfRule>
  </conditionalFormatting>
  <conditionalFormatting sqref="N281">
    <cfRule type="cellIs" dxfId="27212" priority="14108" operator="between">
      <formula>3.5</formula>
      <formula>2.495</formula>
    </cfRule>
    <cfRule type="cellIs" dxfId="27211" priority="14109" operator="between">
      <formula>3.5</formula>
      <formula>2.495</formula>
    </cfRule>
  </conditionalFormatting>
  <conditionalFormatting sqref="N281">
    <cfRule type="cellIs" dxfId="27210" priority="14107" operator="between">
      <formula>3.5</formula>
      <formula>2.495</formula>
    </cfRule>
  </conditionalFormatting>
  <conditionalFormatting sqref="N281">
    <cfRule type="cellIs" dxfId="27209" priority="14106" operator="between">
      <formula>3.5</formula>
      <formula>2.494</formula>
    </cfRule>
  </conditionalFormatting>
  <conditionalFormatting sqref="N281">
    <cfRule type="cellIs" dxfId="27208" priority="14105" operator="between">
      <formula>2.5</formula>
      <formula>0</formula>
    </cfRule>
  </conditionalFormatting>
  <conditionalFormatting sqref="N281">
    <cfRule type="cellIs" dxfId="27207" priority="14101" operator="between">
      <formula>4.501</formula>
      <formula>6</formula>
    </cfRule>
    <cfRule type="cellIs" dxfId="27206" priority="14102" operator="between">
      <formula>3.001</formula>
      <formula>4.5</formula>
    </cfRule>
    <cfRule type="cellIs" dxfId="27205" priority="14103" operator="between">
      <formula>2.001</formula>
      <formula>3</formula>
    </cfRule>
    <cfRule type="cellIs" dxfId="27204" priority="14104" operator="between">
      <formula>0</formula>
      <formula>2</formula>
    </cfRule>
  </conditionalFormatting>
  <conditionalFormatting sqref="N287">
    <cfRule type="cellIs" dxfId="27203" priority="14100" operator="between">
      <formula>6</formula>
      <formula>4.5</formula>
    </cfRule>
  </conditionalFormatting>
  <conditionalFormatting sqref="N287">
    <cfRule type="cellIs" dxfId="27202" priority="14099" operator="between">
      <formula>6</formula>
      <formula>4.495</formula>
    </cfRule>
  </conditionalFormatting>
  <conditionalFormatting sqref="N287">
    <cfRule type="cellIs" dxfId="27201" priority="14098" operator="between">
      <formula>4.5</formula>
      <formula>3.495</formula>
    </cfRule>
  </conditionalFormatting>
  <conditionalFormatting sqref="N287">
    <cfRule type="cellIs" dxfId="27200" priority="14096" operator="between">
      <formula>3.5</formula>
      <formula>2.495</formula>
    </cfRule>
    <cfRule type="cellIs" dxfId="27199" priority="14097" operator="between">
      <formula>3.5</formula>
      <formula>2.495</formula>
    </cfRule>
  </conditionalFormatting>
  <conditionalFormatting sqref="N287">
    <cfRule type="cellIs" dxfId="27198" priority="14095" operator="between">
      <formula>3.5</formula>
      <formula>2.495</formula>
    </cfRule>
  </conditionalFormatting>
  <conditionalFormatting sqref="N287">
    <cfRule type="cellIs" dxfId="27197" priority="14094" operator="between">
      <formula>3.5</formula>
      <formula>2.494</formula>
    </cfRule>
  </conditionalFormatting>
  <conditionalFormatting sqref="N287">
    <cfRule type="cellIs" dxfId="27196" priority="14093" operator="between">
      <formula>2.5</formula>
      <formula>0</formula>
    </cfRule>
  </conditionalFormatting>
  <conditionalFormatting sqref="N287">
    <cfRule type="cellIs" dxfId="27195" priority="14089" operator="between">
      <formula>4.501</formula>
      <formula>6</formula>
    </cfRule>
    <cfRule type="cellIs" dxfId="27194" priority="14090" operator="between">
      <formula>3.001</formula>
      <formula>4.5</formula>
    </cfRule>
    <cfRule type="cellIs" dxfId="27193" priority="14091" operator="between">
      <formula>2.001</formula>
      <formula>3</formula>
    </cfRule>
    <cfRule type="cellIs" dxfId="27192" priority="14092" operator="between">
      <formula>0</formula>
      <formula>2</formula>
    </cfRule>
  </conditionalFormatting>
  <conditionalFormatting sqref="N282">
    <cfRule type="cellIs" dxfId="27191" priority="14088" operator="between">
      <formula>6</formula>
      <formula>4.5</formula>
    </cfRule>
  </conditionalFormatting>
  <conditionalFormatting sqref="N282">
    <cfRule type="cellIs" dxfId="27190" priority="14087" operator="between">
      <formula>6</formula>
      <formula>4.495</formula>
    </cfRule>
  </conditionalFormatting>
  <conditionalFormatting sqref="N282">
    <cfRule type="cellIs" dxfId="27189" priority="14086" operator="between">
      <formula>4.5</formula>
      <formula>3.495</formula>
    </cfRule>
  </conditionalFormatting>
  <conditionalFormatting sqref="N282">
    <cfRule type="cellIs" dxfId="27188" priority="14084" operator="between">
      <formula>3.5</formula>
      <formula>2.495</formula>
    </cfRule>
    <cfRule type="cellIs" dxfId="27187" priority="14085" operator="between">
      <formula>3.5</formula>
      <formula>2.495</formula>
    </cfRule>
  </conditionalFormatting>
  <conditionalFormatting sqref="N282">
    <cfRule type="cellIs" dxfId="27186" priority="14083" operator="between">
      <formula>3.5</formula>
      <formula>2.495</formula>
    </cfRule>
  </conditionalFormatting>
  <conditionalFormatting sqref="N282">
    <cfRule type="cellIs" dxfId="27185" priority="14082" operator="between">
      <formula>3.5</formula>
      <formula>2.494</formula>
    </cfRule>
  </conditionalFormatting>
  <conditionalFormatting sqref="N282">
    <cfRule type="cellIs" dxfId="27184" priority="14081" operator="between">
      <formula>2.5</formula>
      <formula>0</formula>
    </cfRule>
  </conditionalFormatting>
  <conditionalFormatting sqref="N282">
    <cfRule type="cellIs" dxfId="27183" priority="14077" operator="between">
      <formula>4.501</formula>
      <formula>6</formula>
    </cfRule>
    <cfRule type="cellIs" dxfId="27182" priority="14078" operator="between">
      <formula>3.001</formula>
      <formula>4.5</formula>
    </cfRule>
    <cfRule type="cellIs" dxfId="27181" priority="14079" operator="between">
      <formula>2.001</formula>
      <formula>3</formula>
    </cfRule>
    <cfRule type="cellIs" dxfId="27180" priority="14080" operator="between">
      <formula>0</formula>
      <formula>2</formula>
    </cfRule>
  </conditionalFormatting>
  <conditionalFormatting sqref="N286">
    <cfRule type="cellIs" dxfId="27179" priority="14076" operator="between">
      <formula>6</formula>
      <formula>4.5</formula>
    </cfRule>
  </conditionalFormatting>
  <conditionalFormatting sqref="N286">
    <cfRule type="cellIs" dxfId="27178" priority="14075" operator="between">
      <formula>6</formula>
      <formula>4.495</formula>
    </cfRule>
  </conditionalFormatting>
  <conditionalFormatting sqref="N286">
    <cfRule type="cellIs" dxfId="27177" priority="14074" operator="between">
      <formula>4.5</formula>
      <formula>3.495</formula>
    </cfRule>
  </conditionalFormatting>
  <conditionalFormatting sqref="N286">
    <cfRule type="cellIs" dxfId="27176" priority="14072" operator="between">
      <formula>3.5</formula>
      <formula>2.495</formula>
    </cfRule>
    <cfRule type="cellIs" dxfId="27175" priority="14073" operator="between">
      <formula>3.5</formula>
      <formula>2.495</formula>
    </cfRule>
  </conditionalFormatting>
  <conditionalFormatting sqref="N286">
    <cfRule type="cellIs" dxfId="27174" priority="14071" operator="between">
      <formula>3.5</formula>
      <formula>2.495</formula>
    </cfRule>
  </conditionalFormatting>
  <conditionalFormatting sqref="N286">
    <cfRule type="cellIs" dxfId="27173" priority="14070" operator="between">
      <formula>3.5</formula>
      <formula>2.494</formula>
    </cfRule>
  </conditionalFormatting>
  <conditionalFormatting sqref="N286">
    <cfRule type="cellIs" dxfId="27172" priority="14069" operator="between">
      <formula>2.5</formula>
      <formula>0</formula>
    </cfRule>
  </conditionalFormatting>
  <conditionalFormatting sqref="N286">
    <cfRule type="cellIs" dxfId="27171" priority="14065" operator="between">
      <formula>4.501</formula>
      <formula>6</formula>
    </cfRule>
    <cfRule type="cellIs" dxfId="27170" priority="14066" operator="between">
      <formula>3.001</formula>
      <formula>4.5</formula>
    </cfRule>
    <cfRule type="cellIs" dxfId="27169" priority="14067" operator="between">
      <formula>2.001</formula>
      <formula>3</formula>
    </cfRule>
    <cfRule type="cellIs" dxfId="27168" priority="14068" operator="between">
      <formula>0</formula>
      <formula>2</formula>
    </cfRule>
  </conditionalFormatting>
  <conditionalFormatting sqref="N294">
    <cfRule type="cellIs" dxfId="27167" priority="14040" operator="between">
      <formula>6</formula>
      <formula>4.5</formula>
    </cfRule>
  </conditionalFormatting>
  <conditionalFormatting sqref="N294">
    <cfRule type="cellIs" dxfId="27166" priority="14039" operator="between">
      <formula>6</formula>
      <formula>4.495</formula>
    </cfRule>
  </conditionalFormatting>
  <conditionalFormatting sqref="N294">
    <cfRule type="cellIs" dxfId="27165" priority="14038" operator="between">
      <formula>4.5</formula>
      <formula>3.495</formula>
    </cfRule>
  </conditionalFormatting>
  <conditionalFormatting sqref="N294">
    <cfRule type="cellIs" dxfId="27164" priority="14036" operator="between">
      <formula>3.5</formula>
      <formula>2.495</formula>
    </cfRule>
    <cfRule type="cellIs" dxfId="27163" priority="14037" operator="between">
      <formula>3.5</formula>
      <formula>2.495</formula>
    </cfRule>
  </conditionalFormatting>
  <conditionalFormatting sqref="N294">
    <cfRule type="cellIs" dxfId="27162" priority="14035" operator="between">
      <formula>3.5</formula>
      <formula>2.495</formula>
    </cfRule>
  </conditionalFormatting>
  <conditionalFormatting sqref="N294">
    <cfRule type="cellIs" dxfId="27161" priority="14034" operator="between">
      <formula>3.5</formula>
      <formula>2.494</formula>
    </cfRule>
  </conditionalFormatting>
  <conditionalFormatting sqref="N294">
    <cfRule type="cellIs" dxfId="27160" priority="14033" operator="between">
      <formula>2.5</formula>
      <formula>0</formula>
    </cfRule>
  </conditionalFormatting>
  <conditionalFormatting sqref="N294">
    <cfRule type="cellIs" dxfId="27159" priority="14029" operator="between">
      <formula>4.501</formula>
      <formula>6</formula>
    </cfRule>
    <cfRule type="cellIs" dxfId="27158" priority="14030" operator="between">
      <formula>3.001</formula>
      <formula>4.5</formula>
    </cfRule>
    <cfRule type="cellIs" dxfId="27157" priority="14031" operator="between">
      <formula>2.001</formula>
      <formula>3</formula>
    </cfRule>
    <cfRule type="cellIs" dxfId="27156" priority="14032" operator="between">
      <formula>0</formula>
      <formula>2</formula>
    </cfRule>
  </conditionalFormatting>
  <conditionalFormatting sqref="N297">
    <cfRule type="cellIs" dxfId="27155" priority="14064" operator="between">
      <formula>6</formula>
      <formula>4.5</formula>
    </cfRule>
  </conditionalFormatting>
  <conditionalFormatting sqref="N297">
    <cfRule type="cellIs" dxfId="27154" priority="14063" operator="between">
      <formula>6</formula>
      <formula>4.495</formula>
    </cfRule>
  </conditionalFormatting>
  <conditionalFormatting sqref="N297">
    <cfRule type="cellIs" dxfId="27153" priority="14062" operator="between">
      <formula>4.5</formula>
      <formula>3.495</formula>
    </cfRule>
  </conditionalFormatting>
  <conditionalFormatting sqref="N297">
    <cfRule type="cellIs" dxfId="27152" priority="14060" operator="between">
      <formula>3.5</formula>
      <formula>2.495</formula>
    </cfRule>
    <cfRule type="cellIs" dxfId="27151" priority="14061" operator="between">
      <formula>3.5</formula>
      <formula>2.495</formula>
    </cfRule>
  </conditionalFormatting>
  <conditionalFormatting sqref="N297">
    <cfRule type="cellIs" dxfId="27150" priority="14059" operator="between">
      <formula>3.5</formula>
      <formula>2.495</formula>
    </cfRule>
  </conditionalFormatting>
  <conditionalFormatting sqref="N297">
    <cfRule type="cellIs" dxfId="27149" priority="14058" operator="between">
      <formula>3.5</formula>
      <formula>2.494</formula>
    </cfRule>
  </conditionalFormatting>
  <conditionalFormatting sqref="N297">
    <cfRule type="cellIs" dxfId="27148" priority="14057" operator="between">
      <formula>2.5</formula>
      <formula>0</formula>
    </cfRule>
  </conditionalFormatting>
  <conditionalFormatting sqref="N297">
    <cfRule type="cellIs" dxfId="27147" priority="14053" operator="between">
      <formula>4.501</formula>
      <formula>6</formula>
    </cfRule>
    <cfRule type="cellIs" dxfId="27146" priority="14054" operator="between">
      <formula>3.001</formula>
      <formula>4.5</formula>
    </cfRule>
    <cfRule type="cellIs" dxfId="27145" priority="14055" operator="between">
      <formula>2.001</formula>
      <formula>3</formula>
    </cfRule>
    <cfRule type="cellIs" dxfId="27144" priority="14056" operator="between">
      <formula>0</formula>
      <formula>2</formula>
    </cfRule>
  </conditionalFormatting>
  <conditionalFormatting sqref="N291">
    <cfRule type="cellIs" dxfId="27143" priority="14052" operator="between">
      <formula>6</formula>
      <formula>4.5</formula>
    </cfRule>
  </conditionalFormatting>
  <conditionalFormatting sqref="N291">
    <cfRule type="cellIs" dxfId="27142" priority="14051" operator="between">
      <formula>6</formula>
      <formula>4.495</formula>
    </cfRule>
  </conditionalFormatting>
  <conditionalFormatting sqref="N291">
    <cfRule type="cellIs" dxfId="27141" priority="14050" operator="between">
      <formula>4.5</formula>
      <formula>3.495</formula>
    </cfRule>
  </conditionalFormatting>
  <conditionalFormatting sqref="N291">
    <cfRule type="cellIs" dxfId="27140" priority="14048" operator="between">
      <formula>3.5</formula>
      <formula>2.495</formula>
    </cfRule>
    <cfRule type="cellIs" dxfId="27139" priority="14049" operator="between">
      <formula>3.5</formula>
      <formula>2.495</formula>
    </cfRule>
  </conditionalFormatting>
  <conditionalFormatting sqref="N291">
    <cfRule type="cellIs" dxfId="27138" priority="14047" operator="between">
      <formula>3.5</formula>
      <formula>2.495</formula>
    </cfRule>
  </conditionalFormatting>
  <conditionalFormatting sqref="N291">
    <cfRule type="cellIs" dxfId="27137" priority="14046" operator="between">
      <formula>3.5</formula>
      <formula>2.494</formula>
    </cfRule>
  </conditionalFormatting>
  <conditionalFormatting sqref="N291">
    <cfRule type="cellIs" dxfId="27136" priority="14045" operator="between">
      <formula>2.5</formula>
      <formula>0</formula>
    </cfRule>
  </conditionalFormatting>
  <conditionalFormatting sqref="N291">
    <cfRule type="cellIs" dxfId="27135" priority="14041" operator="between">
      <formula>4.501</formula>
      <formula>6</formula>
    </cfRule>
    <cfRule type="cellIs" dxfId="27134" priority="14042" operator="between">
      <formula>3.001</formula>
      <formula>4.5</formula>
    </cfRule>
    <cfRule type="cellIs" dxfId="27133" priority="14043" operator="between">
      <formula>2.001</formula>
      <formula>3</formula>
    </cfRule>
    <cfRule type="cellIs" dxfId="27132" priority="14044" operator="between">
      <formula>0</formula>
      <formula>2</formula>
    </cfRule>
  </conditionalFormatting>
  <conditionalFormatting sqref="N292">
    <cfRule type="cellIs" dxfId="27131" priority="14028" operator="between">
      <formula>6</formula>
      <formula>4.5</formula>
    </cfRule>
  </conditionalFormatting>
  <conditionalFormatting sqref="N292">
    <cfRule type="cellIs" dxfId="27130" priority="14027" operator="between">
      <formula>6</formula>
      <formula>4.495</formula>
    </cfRule>
  </conditionalFormatting>
  <conditionalFormatting sqref="N292">
    <cfRule type="cellIs" dxfId="27129" priority="14026" operator="between">
      <formula>4.5</formula>
      <formula>3.495</formula>
    </cfRule>
  </conditionalFormatting>
  <conditionalFormatting sqref="N292">
    <cfRule type="cellIs" dxfId="27128" priority="14024" operator="between">
      <formula>3.5</formula>
      <formula>2.495</formula>
    </cfRule>
    <cfRule type="cellIs" dxfId="27127" priority="14025" operator="between">
      <formula>3.5</formula>
      <formula>2.495</formula>
    </cfRule>
  </conditionalFormatting>
  <conditionalFormatting sqref="N292">
    <cfRule type="cellIs" dxfId="27126" priority="14023" operator="between">
      <formula>3.5</formula>
      <formula>2.495</formula>
    </cfRule>
  </conditionalFormatting>
  <conditionalFormatting sqref="N292">
    <cfRule type="cellIs" dxfId="27125" priority="14022" operator="between">
      <formula>3.5</formula>
      <formula>2.494</formula>
    </cfRule>
  </conditionalFormatting>
  <conditionalFormatting sqref="N292">
    <cfRule type="cellIs" dxfId="27124" priority="14021" operator="between">
      <formula>2.5</formula>
      <formula>0</formula>
    </cfRule>
  </conditionalFormatting>
  <conditionalFormatting sqref="N292">
    <cfRule type="cellIs" dxfId="27123" priority="14017" operator="between">
      <formula>4.501</formula>
      <formula>6</formula>
    </cfRule>
    <cfRule type="cellIs" dxfId="27122" priority="14018" operator="between">
      <formula>3.001</formula>
      <formula>4.5</formula>
    </cfRule>
    <cfRule type="cellIs" dxfId="27121" priority="14019" operator="between">
      <formula>2.001</formula>
      <formula>3</formula>
    </cfRule>
    <cfRule type="cellIs" dxfId="27120" priority="14020" operator="between">
      <formula>0</formula>
      <formula>2</formula>
    </cfRule>
  </conditionalFormatting>
  <conditionalFormatting sqref="N289">
    <cfRule type="cellIs" dxfId="27119" priority="14016" operator="between">
      <formula>6</formula>
      <formula>4.5</formula>
    </cfRule>
  </conditionalFormatting>
  <conditionalFormatting sqref="N289">
    <cfRule type="cellIs" dxfId="27118" priority="14015" operator="between">
      <formula>6</formula>
      <formula>4.495</formula>
    </cfRule>
  </conditionalFormatting>
  <conditionalFormatting sqref="N289">
    <cfRule type="cellIs" dxfId="27117" priority="14014" operator="between">
      <formula>4.5</formula>
      <formula>3.495</formula>
    </cfRule>
  </conditionalFormatting>
  <conditionalFormatting sqref="N289">
    <cfRule type="cellIs" dxfId="27116" priority="14012" operator="between">
      <formula>3.5</formula>
      <formula>2.495</formula>
    </cfRule>
    <cfRule type="cellIs" dxfId="27115" priority="14013" operator="between">
      <formula>3.5</formula>
      <formula>2.495</formula>
    </cfRule>
  </conditionalFormatting>
  <conditionalFormatting sqref="N289">
    <cfRule type="cellIs" dxfId="27114" priority="14011" operator="between">
      <formula>3.5</formula>
      <formula>2.495</formula>
    </cfRule>
  </conditionalFormatting>
  <conditionalFormatting sqref="N289">
    <cfRule type="cellIs" dxfId="27113" priority="14010" operator="between">
      <formula>3.5</formula>
      <formula>2.494</formula>
    </cfRule>
  </conditionalFormatting>
  <conditionalFormatting sqref="N289">
    <cfRule type="cellIs" dxfId="27112" priority="14009" operator="between">
      <formula>2.5</formula>
      <formula>0</formula>
    </cfRule>
  </conditionalFormatting>
  <conditionalFormatting sqref="N289">
    <cfRule type="cellIs" dxfId="27111" priority="14005" operator="between">
      <formula>4.501</formula>
      <formula>6</formula>
    </cfRule>
    <cfRule type="cellIs" dxfId="27110" priority="14006" operator="between">
      <formula>3.001</formula>
      <formula>4.5</formula>
    </cfRule>
    <cfRule type="cellIs" dxfId="27109" priority="14007" operator="between">
      <formula>2.001</formula>
      <formula>3</formula>
    </cfRule>
    <cfRule type="cellIs" dxfId="27108" priority="14008" operator="between">
      <formula>0</formula>
      <formula>2</formula>
    </cfRule>
  </conditionalFormatting>
  <conditionalFormatting sqref="N290">
    <cfRule type="cellIs" dxfId="27107" priority="13992" operator="between">
      <formula>6</formula>
      <formula>4.5</formula>
    </cfRule>
  </conditionalFormatting>
  <conditionalFormatting sqref="N290">
    <cfRule type="cellIs" dxfId="27106" priority="13991" operator="between">
      <formula>6</formula>
      <formula>4.495</formula>
    </cfRule>
  </conditionalFormatting>
  <conditionalFormatting sqref="N290">
    <cfRule type="cellIs" dxfId="27105" priority="13990" operator="between">
      <formula>4.5</formula>
      <formula>3.495</formula>
    </cfRule>
  </conditionalFormatting>
  <conditionalFormatting sqref="N290">
    <cfRule type="cellIs" dxfId="27104" priority="13988" operator="between">
      <formula>3.5</formula>
      <formula>2.495</formula>
    </cfRule>
    <cfRule type="cellIs" dxfId="27103" priority="13989" operator="between">
      <formula>3.5</formula>
      <formula>2.495</formula>
    </cfRule>
  </conditionalFormatting>
  <conditionalFormatting sqref="N290">
    <cfRule type="cellIs" dxfId="27102" priority="13987" operator="between">
      <formula>3.5</formula>
      <formula>2.495</formula>
    </cfRule>
  </conditionalFormatting>
  <conditionalFormatting sqref="N290">
    <cfRule type="cellIs" dxfId="27101" priority="13986" operator="between">
      <formula>3.5</formula>
      <formula>2.494</formula>
    </cfRule>
  </conditionalFormatting>
  <conditionalFormatting sqref="N290">
    <cfRule type="cellIs" dxfId="27100" priority="13985" operator="between">
      <formula>2.5</formula>
      <formula>0</formula>
    </cfRule>
  </conditionalFormatting>
  <conditionalFormatting sqref="N290">
    <cfRule type="cellIs" dxfId="27099" priority="13981" operator="between">
      <formula>4.501</formula>
      <formula>6</formula>
    </cfRule>
    <cfRule type="cellIs" dxfId="27098" priority="13982" operator="between">
      <formula>3.001</formula>
      <formula>4.5</formula>
    </cfRule>
    <cfRule type="cellIs" dxfId="27097" priority="13983" operator="between">
      <formula>2.001</formula>
      <formula>3</formula>
    </cfRule>
    <cfRule type="cellIs" dxfId="27096" priority="13984" operator="between">
      <formula>0</formula>
      <formula>2</formula>
    </cfRule>
  </conditionalFormatting>
  <conditionalFormatting sqref="N296">
    <cfRule type="cellIs" dxfId="27095" priority="13980" operator="between">
      <formula>6</formula>
      <formula>4.5</formula>
    </cfRule>
  </conditionalFormatting>
  <conditionalFormatting sqref="N296">
    <cfRule type="cellIs" dxfId="27094" priority="13979" operator="between">
      <formula>6</formula>
      <formula>4.495</formula>
    </cfRule>
  </conditionalFormatting>
  <conditionalFormatting sqref="N296">
    <cfRule type="cellIs" dxfId="27093" priority="13978" operator="between">
      <formula>4.5</formula>
      <formula>3.495</formula>
    </cfRule>
  </conditionalFormatting>
  <conditionalFormatting sqref="N296">
    <cfRule type="cellIs" dxfId="27092" priority="13976" operator="between">
      <formula>3.5</formula>
      <formula>2.495</formula>
    </cfRule>
    <cfRule type="cellIs" dxfId="27091" priority="13977" operator="between">
      <formula>3.5</formula>
      <formula>2.495</formula>
    </cfRule>
  </conditionalFormatting>
  <conditionalFormatting sqref="N296">
    <cfRule type="cellIs" dxfId="27090" priority="13975" operator="between">
      <formula>3.5</formula>
      <formula>2.495</formula>
    </cfRule>
  </conditionalFormatting>
  <conditionalFormatting sqref="N296">
    <cfRule type="cellIs" dxfId="27089" priority="13974" operator="between">
      <formula>3.5</formula>
      <formula>2.494</formula>
    </cfRule>
  </conditionalFormatting>
  <conditionalFormatting sqref="N296">
    <cfRule type="cellIs" dxfId="27088" priority="13973" operator="between">
      <formula>2.5</formula>
      <formula>0</formula>
    </cfRule>
  </conditionalFormatting>
  <conditionalFormatting sqref="N296">
    <cfRule type="cellIs" dxfId="27087" priority="13969" operator="between">
      <formula>4.501</formula>
      <formula>6</formula>
    </cfRule>
    <cfRule type="cellIs" dxfId="27086" priority="13970" operator="between">
      <formula>3.001</formula>
      <formula>4.5</formula>
    </cfRule>
    <cfRule type="cellIs" dxfId="27085" priority="13971" operator="between">
      <formula>2.001</formula>
      <formula>3</formula>
    </cfRule>
    <cfRule type="cellIs" dxfId="27084" priority="13972" operator="between">
      <formula>0</formula>
      <formula>2</formula>
    </cfRule>
  </conditionalFormatting>
  <conditionalFormatting sqref="N295">
    <cfRule type="cellIs" dxfId="27083" priority="13968" operator="between">
      <formula>6</formula>
      <formula>4.5</formula>
    </cfRule>
  </conditionalFormatting>
  <conditionalFormatting sqref="N295">
    <cfRule type="cellIs" dxfId="27082" priority="13967" operator="between">
      <formula>6</formula>
      <formula>4.495</formula>
    </cfRule>
  </conditionalFormatting>
  <conditionalFormatting sqref="N295">
    <cfRule type="cellIs" dxfId="27081" priority="13966" operator="between">
      <formula>4.5</formula>
      <formula>3.495</formula>
    </cfRule>
  </conditionalFormatting>
  <conditionalFormatting sqref="N295">
    <cfRule type="cellIs" dxfId="27080" priority="13964" operator="between">
      <formula>3.5</formula>
      <formula>2.495</formula>
    </cfRule>
    <cfRule type="cellIs" dxfId="27079" priority="13965" operator="between">
      <formula>3.5</formula>
      <formula>2.495</formula>
    </cfRule>
  </conditionalFormatting>
  <conditionalFormatting sqref="N295">
    <cfRule type="cellIs" dxfId="27078" priority="13963" operator="between">
      <formula>3.5</formula>
      <formula>2.495</formula>
    </cfRule>
  </conditionalFormatting>
  <conditionalFormatting sqref="N295">
    <cfRule type="cellIs" dxfId="27077" priority="13962" operator="between">
      <formula>3.5</formula>
      <formula>2.494</formula>
    </cfRule>
  </conditionalFormatting>
  <conditionalFormatting sqref="N295">
    <cfRule type="cellIs" dxfId="27076" priority="13961" operator="between">
      <formula>2.5</formula>
      <formula>0</formula>
    </cfRule>
  </conditionalFormatting>
  <conditionalFormatting sqref="N295">
    <cfRule type="cellIs" dxfId="27075" priority="13957" operator="between">
      <formula>4.501</formula>
      <formula>6</formula>
    </cfRule>
    <cfRule type="cellIs" dxfId="27074" priority="13958" operator="between">
      <formula>3.001</formula>
      <formula>4.5</formula>
    </cfRule>
    <cfRule type="cellIs" dxfId="27073" priority="13959" operator="between">
      <formula>2.001</formula>
      <formula>3</formula>
    </cfRule>
    <cfRule type="cellIs" dxfId="27072" priority="13960" operator="between">
      <formula>0</formula>
      <formula>2</formula>
    </cfRule>
  </conditionalFormatting>
  <conditionalFormatting sqref="N293">
    <cfRule type="cellIs" dxfId="27071" priority="13956" operator="between">
      <formula>6</formula>
      <formula>4.5</formula>
    </cfRule>
  </conditionalFormatting>
  <conditionalFormatting sqref="N293">
    <cfRule type="cellIs" dxfId="27070" priority="13955" operator="between">
      <formula>6</formula>
      <formula>4.495</formula>
    </cfRule>
  </conditionalFormatting>
  <conditionalFormatting sqref="N293">
    <cfRule type="cellIs" dxfId="27069" priority="13954" operator="between">
      <formula>4.5</formula>
      <formula>3.495</formula>
    </cfRule>
  </conditionalFormatting>
  <conditionalFormatting sqref="N293">
    <cfRule type="cellIs" dxfId="27068" priority="13952" operator="between">
      <formula>3.5</formula>
      <formula>2.495</formula>
    </cfRule>
    <cfRule type="cellIs" dxfId="27067" priority="13953" operator="between">
      <formula>3.5</formula>
      <formula>2.495</formula>
    </cfRule>
  </conditionalFormatting>
  <conditionalFormatting sqref="N293">
    <cfRule type="cellIs" dxfId="27066" priority="13951" operator="between">
      <formula>3.5</formula>
      <formula>2.495</formula>
    </cfRule>
  </conditionalFormatting>
  <conditionalFormatting sqref="N293">
    <cfRule type="cellIs" dxfId="27065" priority="13950" operator="between">
      <formula>3.5</formula>
      <formula>2.494</formula>
    </cfRule>
  </conditionalFormatting>
  <conditionalFormatting sqref="N293">
    <cfRule type="cellIs" dxfId="27064" priority="13949" operator="between">
      <formula>2.5</formula>
      <formula>0</formula>
    </cfRule>
  </conditionalFormatting>
  <conditionalFormatting sqref="N293">
    <cfRule type="cellIs" dxfId="27063" priority="13945" operator="between">
      <formula>4.501</formula>
      <formula>6</formula>
    </cfRule>
    <cfRule type="cellIs" dxfId="27062" priority="13946" operator="between">
      <formula>3.001</formula>
      <formula>4.5</formula>
    </cfRule>
    <cfRule type="cellIs" dxfId="27061" priority="13947" operator="between">
      <formula>2.001</formula>
      <formula>3</formula>
    </cfRule>
    <cfRule type="cellIs" dxfId="27060" priority="13948" operator="between">
      <formula>0</formula>
      <formula>2</formula>
    </cfRule>
  </conditionalFormatting>
  <conditionalFormatting sqref="N304">
    <cfRule type="cellIs" dxfId="27059" priority="13944" operator="between">
      <formula>6</formula>
      <formula>4.5</formula>
    </cfRule>
  </conditionalFormatting>
  <conditionalFormatting sqref="N304">
    <cfRule type="cellIs" dxfId="27058" priority="13943" operator="between">
      <formula>6</formula>
      <formula>4.495</formula>
    </cfRule>
  </conditionalFormatting>
  <conditionalFormatting sqref="N304">
    <cfRule type="cellIs" dxfId="27057" priority="13942" operator="between">
      <formula>4.5</formula>
      <formula>3.495</formula>
    </cfRule>
  </conditionalFormatting>
  <conditionalFormatting sqref="N304">
    <cfRule type="cellIs" dxfId="27056" priority="13940" operator="between">
      <formula>3.5</formula>
      <formula>2.495</formula>
    </cfRule>
    <cfRule type="cellIs" dxfId="27055" priority="13941" operator="between">
      <formula>3.5</formula>
      <formula>2.495</formula>
    </cfRule>
  </conditionalFormatting>
  <conditionalFormatting sqref="N304">
    <cfRule type="cellIs" dxfId="27054" priority="13939" operator="between">
      <formula>3.5</formula>
      <formula>2.495</formula>
    </cfRule>
  </conditionalFormatting>
  <conditionalFormatting sqref="N304">
    <cfRule type="cellIs" dxfId="27053" priority="13938" operator="between">
      <formula>3.5</formula>
      <formula>2.494</formula>
    </cfRule>
  </conditionalFormatting>
  <conditionalFormatting sqref="N304">
    <cfRule type="cellIs" dxfId="27052" priority="13937" operator="between">
      <formula>2.5</formula>
      <formula>0</formula>
    </cfRule>
  </conditionalFormatting>
  <conditionalFormatting sqref="N304">
    <cfRule type="cellIs" dxfId="27051" priority="13933" operator="between">
      <formula>4.501</formula>
      <formula>6</formula>
    </cfRule>
    <cfRule type="cellIs" dxfId="27050" priority="13934" operator="between">
      <formula>3.001</formula>
      <formula>4.5</formula>
    </cfRule>
    <cfRule type="cellIs" dxfId="27049" priority="13935" operator="between">
      <formula>2.001</formula>
      <formula>3</formula>
    </cfRule>
    <cfRule type="cellIs" dxfId="27048" priority="13936" operator="between">
      <formula>0</formula>
      <formula>2</formula>
    </cfRule>
  </conditionalFormatting>
  <conditionalFormatting sqref="N299">
    <cfRule type="cellIs" dxfId="27047" priority="13932" operator="between">
      <formula>6</formula>
      <formula>4.5</formula>
    </cfRule>
  </conditionalFormatting>
  <conditionalFormatting sqref="N299">
    <cfRule type="cellIs" dxfId="27046" priority="13931" operator="between">
      <formula>6</formula>
      <formula>4.495</formula>
    </cfRule>
  </conditionalFormatting>
  <conditionalFormatting sqref="N299">
    <cfRule type="cellIs" dxfId="27045" priority="13930" operator="between">
      <formula>4.5</formula>
      <formula>3.495</formula>
    </cfRule>
  </conditionalFormatting>
  <conditionalFormatting sqref="N299">
    <cfRule type="cellIs" dxfId="27044" priority="13928" operator="between">
      <formula>3.5</formula>
      <formula>2.495</formula>
    </cfRule>
    <cfRule type="cellIs" dxfId="27043" priority="13929" operator="between">
      <formula>3.5</formula>
      <formula>2.495</formula>
    </cfRule>
  </conditionalFormatting>
  <conditionalFormatting sqref="N299">
    <cfRule type="cellIs" dxfId="27042" priority="13927" operator="between">
      <formula>3.5</formula>
      <formula>2.495</formula>
    </cfRule>
  </conditionalFormatting>
  <conditionalFormatting sqref="N299">
    <cfRule type="cellIs" dxfId="27041" priority="13926" operator="between">
      <formula>3.5</formula>
      <formula>2.494</formula>
    </cfRule>
  </conditionalFormatting>
  <conditionalFormatting sqref="N299">
    <cfRule type="cellIs" dxfId="27040" priority="13925" operator="between">
      <formula>2.5</formula>
      <formula>0</formula>
    </cfRule>
  </conditionalFormatting>
  <conditionalFormatting sqref="N299">
    <cfRule type="cellIs" dxfId="27039" priority="13921" operator="between">
      <formula>4.501</formula>
      <formula>6</formula>
    </cfRule>
    <cfRule type="cellIs" dxfId="27038" priority="13922" operator="between">
      <formula>3.001</formula>
      <formula>4.5</formula>
    </cfRule>
    <cfRule type="cellIs" dxfId="27037" priority="13923" operator="between">
      <formula>2.001</formula>
      <formula>3</formula>
    </cfRule>
    <cfRule type="cellIs" dxfId="27036" priority="13924" operator="between">
      <formula>0</formula>
      <formula>2</formula>
    </cfRule>
  </conditionalFormatting>
  <conditionalFormatting sqref="N300">
    <cfRule type="cellIs" dxfId="27035" priority="13908" operator="between">
      <formula>6</formula>
      <formula>4.5</formula>
    </cfRule>
  </conditionalFormatting>
  <conditionalFormatting sqref="N300">
    <cfRule type="cellIs" dxfId="27034" priority="13907" operator="between">
      <formula>6</formula>
      <formula>4.495</formula>
    </cfRule>
  </conditionalFormatting>
  <conditionalFormatting sqref="N300">
    <cfRule type="cellIs" dxfId="27033" priority="13906" operator="between">
      <formula>4.5</formula>
      <formula>3.495</formula>
    </cfRule>
  </conditionalFormatting>
  <conditionalFormatting sqref="N300">
    <cfRule type="cellIs" dxfId="27032" priority="13904" operator="between">
      <formula>3.5</formula>
      <formula>2.495</formula>
    </cfRule>
    <cfRule type="cellIs" dxfId="27031" priority="13905" operator="between">
      <formula>3.5</formula>
      <formula>2.495</formula>
    </cfRule>
  </conditionalFormatting>
  <conditionalFormatting sqref="N300">
    <cfRule type="cellIs" dxfId="27030" priority="13903" operator="between">
      <formula>3.5</formula>
      <formula>2.495</formula>
    </cfRule>
  </conditionalFormatting>
  <conditionalFormatting sqref="N300">
    <cfRule type="cellIs" dxfId="27029" priority="13902" operator="between">
      <formula>3.5</formula>
      <formula>2.494</formula>
    </cfRule>
  </conditionalFormatting>
  <conditionalFormatting sqref="N300">
    <cfRule type="cellIs" dxfId="27028" priority="13901" operator="between">
      <formula>2.5</formula>
      <formula>0</formula>
    </cfRule>
  </conditionalFormatting>
  <conditionalFormatting sqref="N300">
    <cfRule type="cellIs" dxfId="27027" priority="13897" operator="between">
      <formula>4.501</formula>
      <formula>6</formula>
    </cfRule>
    <cfRule type="cellIs" dxfId="27026" priority="13898" operator="between">
      <formula>3.001</formula>
      <formula>4.5</formula>
    </cfRule>
    <cfRule type="cellIs" dxfId="27025" priority="13899" operator="between">
      <formula>2.001</formula>
      <formula>3</formula>
    </cfRule>
    <cfRule type="cellIs" dxfId="27024" priority="13900" operator="between">
      <formula>0</formula>
      <formula>2</formula>
    </cfRule>
  </conditionalFormatting>
  <conditionalFormatting sqref="N298">
    <cfRule type="cellIs" dxfId="27023" priority="13884" operator="between">
      <formula>6</formula>
      <formula>4.5</formula>
    </cfRule>
  </conditionalFormatting>
  <conditionalFormatting sqref="N298">
    <cfRule type="cellIs" dxfId="27022" priority="13883" operator="between">
      <formula>6</formula>
      <formula>4.495</formula>
    </cfRule>
  </conditionalFormatting>
  <conditionalFormatting sqref="N298">
    <cfRule type="cellIs" dxfId="27021" priority="13882" operator="between">
      <formula>4.5</formula>
      <formula>3.495</formula>
    </cfRule>
  </conditionalFormatting>
  <conditionalFormatting sqref="N298">
    <cfRule type="cellIs" dxfId="27020" priority="13880" operator="between">
      <formula>3.5</formula>
      <formula>2.495</formula>
    </cfRule>
    <cfRule type="cellIs" dxfId="27019" priority="13881" operator="between">
      <formula>3.5</formula>
      <formula>2.495</formula>
    </cfRule>
  </conditionalFormatting>
  <conditionalFormatting sqref="N298">
    <cfRule type="cellIs" dxfId="27018" priority="13879" operator="between">
      <formula>3.5</formula>
      <formula>2.495</formula>
    </cfRule>
  </conditionalFormatting>
  <conditionalFormatting sqref="N298">
    <cfRule type="cellIs" dxfId="27017" priority="13878" operator="between">
      <formula>3.5</formula>
      <formula>2.494</formula>
    </cfRule>
  </conditionalFormatting>
  <conditionalFormatting sqref="N298">
    <cfRule type="cellIs" dxfId="27016" priority="13877" operator="between">
      <formula>2.5</formula>
      <formula>0</formula>
    </cfRule>
  </conditionalFormatting>
  <conditionalFormatting sqref="N298">
    <cfRule type="cellIs" dxfId="27015" priority="13873" operator="between">
      <formula>4.501</formula>
      <formula>6</formula>
    </cfRule>
    <cfRule type="cellIs" dxfId="27014" priority="13874" operator="between">
      <formula>3.001</formula>
      <formula>4.5</formula>
    </cfRule>
    <cfRule type="cellIs" dxfId="27013" priority="13875" operator="between">
      <formula>2.001</formula>
      <formula>3</formula>
    </cfRule>
    <cfRule type="cellIs" dxfId="27012" priority="13876" operator="between">
      <formula>0</formula>
      <formula>2</formula>
    </cfRule>
  </conditionalFormatting>
  <conditionalFormatting sqref="N303">
    <cfRule type="cellIs" dxfId="27011" priority="13872" operator="between">
      <formula>6</formula>
      <formula>4.5</formula>
    </cfRule>
  </conditionalFormatting>
  <conditionalFormatting sqref="N303">
    <cfRule type="cellIs" dxfId="27010" priority="13871" operator="between">
      <formula>6</formula>
      <formula>4.495</formula>
    </cfRule>
  </conditionalFormatting>
  <conditionalFormatting sqref="N303">
    <cfRule type="cellIs" dxfId="27009" priority="13870" operator="between">
      <formula>4.5</formula>
      <formula>3.495</formula>
    </cfRule>
  </conditionalFormatting>
  <conditionalFormatting sqref="N303">
    <cfRule type="cellIs" dxfId="27008" priority="13868" operator="between">
      <formula>3.5</formula>
      <formula>2.495</formula>
    </cfRule>
    <cfRule type="cellIs" dxfId="27007" priority="13869" operator="between">
      <formula>3.5</formula>
      <formula>2.495</formula>
    </cfRule>
  </conditionalFormatting>
  <conditionalFormatting sqref="N303">
    <cfRule type="cellIs" dxfId="27006" priority="13867" operator="between">
      <formula>3.5</formula>
      <formula>2.495</formula>
    </cfRule>
  </conditionalFormatting>
  <conditionalFormatting sqref="N303">
    <cfRule type="cellIs" dxfId="27005" priority="13866" operator="between">
      <formula>3.5</formula>
      <formula>2.494</formula>
    </cfRule>
  </conditionalFormatting>
  <conditionalFormatting sqref="N303">
    <cfRule type="cellIs" dxfId="27004" priority="13865" operator="between">
      <formula>2.5</formula>
      <formula>0</formula>
    </cfRule>
  </conditionalFormatting>
  <conditionalFormatting sqref="N303">
    <cfRule type="cellIs" dxfId="27003" priority="13861" operator="between">
      <formula>4.501</formula>
      <formula>6</formula>
    </cfRule>
    <cfRule type="cellIs" dxfId="27002" priority="13862" operator="between">
      <formula>3.001</formula>
      <formula>4.5</formula>
    </cfRule>
    <cfRule type="cellIs" dxfId="27001" priority="13863" operator="between">
      <formula>2.001</formula>
      <formula>3</formula>
    </cfRule>
    <cfRule type="cellIs" dxfId="27000" priority="13864" operator="between">
      <formula>0</formula>
      <formula>2</formula>
    </cfRule>
  </conditionalFormatting>
  <conditionalFormatting sqref="N302">
    <cfRule type="cellIs" dxfId="26999" priority="13860" operator="between">
      <formula>6</formula>
      <formula>4.5</formula>
    </cfRule>
  </conditionalFormatting>
  <conditionalFormatting sqref="N302">
    <cfRule type="cellIs" dxfId="26998" priority="13859" operator="between">
      <formula>6</formula>
      <formula>4.495</formula>
    </cfRule>
  </conditionalFormatting>
  <conditionalFormatting sqref="N302">
    <cfRule type="cellIs" dxfId="26997" priority="13858" operator="between">
      <formula>4.5</formula>
      <formula>3.495</formula>
    </cfRule>
  </conditionalFormatting>
  <conditionalFormatting sqref="N302">
    <cfRule type="cellIs" dxfId="26996" priority="13856" operator="between">
      <formula>3.5</formula>
      <formula>2.495</formula>
    </cfRule>
    <cfRule type="cellIs" dxfId="26995" priority="13857" operator="between">
      <formula>3.5</formula>
      <formula>2.495</formula>
    </cfRule>
  </conditionalFormatting>
  <conditionalFormatting sqref="N302">
    <cfRule type="cellIs" dxfId="26994" priority="13855" operator="between">
      <formula>3.5</formula>
      <formula>2.495</formula>
    </cfRule>
  </conditionalFormatting>
  <conditionalFormatting sqref="N302">
    <cfRule type="cellIs" dxfId="26993" priority="13854" operator="between">
      <formula>3.5</formula>
      <formula>2.494</formula>
    </cfRule>
  </conditionalFormatting>
  <conditionalFormatting sqref="N302">
    <cfRule type="cellIs" dxfId="26992" priority="13853" operator="between">
      <formula>2.5</formula>
      <formula>0</formula>
    </cfRule>
  </conditionalFormatting>
  <conditionalFormatting sqref="N302">
    <cfRule type="cellIs" dxfId="26991" priority="13849" operator="between">
      <formula>4.501</formula>
      <formula>6</formula>
    </cfRule>
    <cfRule type="cellIs" dxfId="26990" priority="13850" operator="between">
      <formula>3.001</formula>
      <formula>4.5</formula>
    </cfRule>
    <cfRule type="cellIs" dxfId="26989" priority="13851" operator="between">
      <formula>2.001</formula>
      <formula>3</formula>
    </cfRule>
    <cfRule type="cellIs" dxfId="26988" priority="13852" operator="between">
      <formula>0</formula>
      <formula>2</formula>
    </cfRule>
  </conditionalFormatting>
  <conditionalFormatting sqref="N301">
    <cfRule type="cellIs" dxfId="26987" priority="13848" operator="between">
      <formula>6</formula>
      <formula>4.5</formula>
    </cfRule>
  </conditionalFormatting>
  <conditionalFormatting sqref="N301">
    <cfRule type="cellIs" dxfId="26986" priority="13847" operator="between">
      <formula>6</formula>
      <formula>4.495</formula>
    </cfRule>
  </conditionalFormatting>
  <conditionalFormatting sqref="N301">
    <cfRule type="cellIs" dxfId="26985" priority="13846" operator="between">
      <formula>4.5</formula>
      <formula>3.495</formula>
    </cfRule>
  </conditionalFormatting>
  <conditionalFormatting sqref="N301">
    <cfRule type="cellIs" dxfId="26984" priority="13844" operator="between">
      <formula>3.5</formula>
      <formula>2.495</formula>
    </cfRule>
    <cfRule type="cellIs" dxfId="26983" priority="13845" operator="between">
      <formula>3.5</formula>
      <formula>2.495</formula>
    </cfRule>
  </conditionalFormatting>
  <conditionalFormatting sqref="N301">
    <cfRule type="cellIs" dxfId="26982" priority="13843" operator="between">
      <formula>3.5</formula>
      <formula>2.495</formula>
    </cfRule>
  </conditionalFormatting>
  <conditionalFormatting sqref="N301">
    <cfRule type="cellIs" dxfId="26981" priority="13842" operator="between">
      <formula>3.5</formula>
      <formula>2.494</formula>
    </cfRule>
  </conditionalFormatting>
  <conditionalFormatting sqref="N301">
    <cfRule type="cellIs" dxfId="26980" priority="13841" operator="between">
      <formula>2.5</formula>
      <formula>0</formula>
    </cfRule>
  </conditionalFormatting>
  <conditionalFormatting sqref="N301">
    <cfRule type="cellIs" dxfId="26979" priority="13837" operator="between">
      <formula>4.501</formula>
      <formula>6</formula>
    </cfRule>
    <cfRule type="cellIs" dxfId="26978" priority="13838" operator="between">
      <formula>3.001</formula>
      <formula>4.5</formula>
    </cfRule>
    <cfRule type="cellIs" dxfId="26977" priority="13839" operator="between">
      <formula>2.001</formula>
      <formula>3</formula>
    </cfRule>
    <cfRule type="cellIs" dxfId="26976" priority="13840" operator="between">
      <formula>0</formula>
      <formula>2</formula>
    </cfRule>
  </conditionalFormatting>
  <conditionalFormatting sqref="N310">
    <cfRule type="cellIs" dxfId="26975" priority="13836" operator="between">
      <formula>6</formula>
      <formula>4.5</formula>
    </cfRule>
  </conditionalFormatting>
  <conditionalFormatting sqref="N310">
    <cfRule type="cellIs" dxfId="26974" priority="13835" operator="between">
      <formula>6</formula>
      <formula>4.495</formula>
    </cfRule>
  </conditionalFormatting>
  <conditionalFormatting sqref="N310">
    <cfRule type="cellIs" dxfId="26973" priority="13834" operator="between">
      <formula>4.5</formula>
      <formula>3.495</formula>
    </cfRule>
  </conditionalFormatting>
  <conditionalFormatting sqref="N310">
    <cfRule type="cellIs" dxfId="26972" priority="13832" operator="between">
      <formula>3.5</formula>
      <formula>2.495</formula>
    </cfRule>
    <cfRule type="cellIs" dxfId="26971" priority="13833" operator="between">
      <formula>3.5</formula>
      <formula>2.495</formula>
    </cfRule>
  </conditionalFormatting>
  <conditionalFormatting sqref="N310">
    <cfRule type="cellIs" dxfId="26970" priority="13831" operator="between">
      <formula>3.5</formula>
      <formula>2.495</formula>
    </cfRule>
  </conditionalFormatting>
  <conditionalFormatting sqref="N310">
    <cfRule type="cellIs" dxfId="26969" priority="13830" operator="between">
      <formula>3.5</formula>
      <formula>2.494</formula>
    </cfRule>
  </conditionalFormatting>
  <conditionalFormatting sqref="N310">
    <cfRule type="cellIs" dxfId="26968" priority="13829" operator="between">
      <formula>2.5</formula>
      <formula>0</formula>
    </cfRule>
  </conditionalFormatting>
  <conditionalFormatting sqref="N310">
    <cfRule type="cellIs" dxfId="26967" priority="13825" operator="between">
      <formula>4.501</formula>
      <formula>6</formula>
    </cfRule>
    <cfRule type="cellIs" dxfId="26966" priority="13826" operator="between">
      <formula>3.001</formula>
      <formula>4.5</formula>
    </cfRule>
    <cfRule type="cellIs" dxfId="26965" priority="13827" operator="between">
      <formula>2.001</formula>
      <formula>3</formula>
    </cfRule>
    <cfRule type="cellIs" dxfId="26964" priority="13828" operator="between">
      <formula>0</formula>
      <formula>2</formula>
    </cfRule>
  </conditionalFormatting>
  <conditionalFormatting sqref="N306">
    <cfRule type="cellIs" dxfId="26963" priority="13812" operator="between">
      <formula>6</formula>
      <formula>4.5</formula>
    </cfRule>
  </conditionalFormatting>
  <conditionalFormatting sqref="N306">
    <cfRule type="cellIs" dxfId="26962" priority="13811" operator="between">
      <formula>6</formula>
      <formula>4.495</formula>
    </cfRule>
  </conditionalFormatting>
  <conditionalFormatting sqref="N306">
    <cfRule type="cellIs" dxfId="26961" priority="13810" operator="between">
      <formula>4.5</formula>
      <formula>3.495</formula>
    </cfRule>
  </conditionalFormatting>
  <conditionalFormatting sqref="N306">
    <cfRule type="cellIs" dxfId="26960" priority="13808" operator="between">
      <formula>3.5</formula>
      <formula>2.495</formula>
    </cfRule>
    <cfRule type="cellIs" dxfId="26959" priority="13809" operator="between">
      <formula>3.5</formula>
      <formula>2.495</formula>
    </cfRule>
  </conditionalFormatting>
  <conditionalFormatting sqref="N306">
    <cfRule type="cellIs" dxfId="26958" priority="13807" operator="between">
      <formula>3.5</formula>
      <formula>2.495</formula>
    </cfRule>
  </conditionalFormatting>
  <conditionalFormatting sqref="N306">
    <cfRule type="cellIs" dxfId="26957" priority="13806" operator="between">
      <formula>3.5</formula>
      <formula>2.494</formula>
    </cfRule>
  </conditionalFormatting>
  <conditionalFormatting sqref="N306">
    <cfRule type="cellIs" dxfId="26956" priority="13805" operator="between">
      <formula>2.5</formula>
      <formula>0</formula>
    </cfRule>
  </conditionalFormatting>
  <conditionalFormatting sqref="N306">
    <cfRule type="cellIs" dxfId="26955" priority="13801" operator="between">
      <formula>4.501</formula>
      <formula>6</formula>
    </cfRule>
    <cfRule type="cellIs" dxfId="26954" priority="13802" operator="between">
      <formula>3.001</formula>
      <formula>4.5</formula>
    </cfRule>
    <cfRule type="cellIs" dxfId="26953" priority="13803" operator="between">
      <formula>2.001</formula>
      <formula>3</formula>
    </cfRule>
    <cfRule type="cellIs" dxfId="26952" priority="13804" operator="between">
      <formula>0</formula>
      <formula>2</formula>
    </cfRule>
  </conditionalFormatting>
  <conditionalFormatting sqref="N305">
    <cfRule type="cellIs" dxfId="26951" priority="13800" operator="between">
      <formula>6</formula>
      <formula>4.5</formula>
    </cfRule>
  </conditionalFormatting>
  <conditionalFormatting sqref="N305">
    <cfRule type="cellIs" dxfId="26950" priority="13799" operator="between">
      <formula>6</formula>
      <formula>4.495</formula>
    </cfRule>
  </conditionalFormatting>
  <conditionalFormatting sqref="N305">
    <cfRule type="cellIs" dxfId="26949" priority="13798" operator="between">
      <formula>4.5</formula>
      <formula>3.495</formula>
    </cfRule>
  </conditionalFormatting>
  <conditionalFormatting sqref="N305">
    <cfRule type="cellIs" dxfId="26948" priority="13796" operator="between">
      <formula>3.5</formula>
      <formula>2.495</formula>
    </cfRule>
    <cfRule type="cellIs" dxfId="26947" priority="13797" operator="between">
      <formula>3.5</formula>
      <formula>2.495</formula>
    </cfRule>
  </conditionalFormatting>
  <conditionalFormatting sqref="N305">
    <cfRule type="cellIs" dxfId="26946" priority="13795" operator="between">
      <formula>3.5</formula>
      <formula>2.495</formula>
    </cfRule>
  </conditionalFormatting>
  <conditionalFormatting sqref="N305">
    <cfRule type="cellIs" dxfId="26945" priority="13794" operator="between">
      <formula>3.5</formula>
      <formula>2.494</formula>
    </cfRule>
  </conditionalFormatting>
  <conditionalFormatting sqref="N305">
    <cfRule type="cellIs" dxfId="26944" priority="13793" operator="between">
      <formula>2.5</formula>
      <formula>0</formula>
    </cfRule>
  </conditionalFormatting>
  <conditionalFormatting sqref="N305">
    <cfRule type="cellIs" dxfId="26943" priority="13789" operator="between">
      <formula>4.501</formula>
      <formula>6</formula>
    </cfRule>
    <cfRule type="cellIs" dxfId="26942" priority="13790" operator="between">
      <formula>3.001</formula>
      <formula>4.5</formula>
    </cfRule>
    <cfRule type="cellIs" dxfId="26941" priority="13791" operator="between">
      <formula>2.001</formula>
      <formula>3</formula>
    </cfRule>
    <cfRule type="cellIs" dxfId="26940" priority="13792" operator="between">
      <formula>0</formula>
      <formula>2</formula>
    </cfRule>
  </conditionalFormatting>
  <conditionalFormatting sqref="N309">
    <cfRule type="cellIs" dxfId="26939" priority="13788" operator="between">
      <formula>6</formula>
      <formula>4.5</formula>
    </cfRule>
  </conditionalFormatting>
  <conditionalFormatting sqref="N309">
    <cfRule type="cellIs" dxfId="26938" priority="13787" operator="between">
      <formula>6</formula>
      <formula>4.495</formula>
    </cfRule>
  </conditionalFormatting>
  <conditionalFormatting sqref="N309">
    <cfRule type="cellIs" dxfId="26937" priority="13786" operator="between">
      <formula>4.5</formula>
      <formula>3.495</formula>
    </cfRule>
  </conditionalFormatting>
  <conditionalFormatting sqref="N309">
    <cfRule type="cellIs" dxfId="26936" priority="13784" operator="between">
      <formula>3.5</formula>
      <formula>2.495</formula>
    </cfRule>
    <cfRule type="cellIs" dxfId="26935" priority="13785" operator="between">
      <formula>3.5</formula>
      <formula>2.495</formula>
    </cfRule>
  </conditionalFormatting>
  <conditionalFormatting sqref="N309">
    <cfRule type="cellIs" dxfId="26934" priority="13783" operator="between">
      <formula>3.5</formula>
      <formula>2.495</formula>
    </cfRule>
  </conditionalFormatting>
  <conditionalFormatting sqref="N309">
    <cfRule type="cellIs" dxfId="26933" priority="13782" operator="between">
      <formula>3.5</formula>
      <formula>2.494</formula>
    </cfRule>
  </conditionalFormatting>
  <conditionalFormatting sqref="N309">
    <cfRule type="cellIs" dxfId="26932" priority="13781" operator="between">
      <formula>2.5</formula>
      <formula>0</formula>
    </cfRule>
  </conditionalFormatting>
  <conditionalFormatting sqref="N309">
    <cfRule type="cellIs" dxfId="26931" priority="13777" operator="between">
      <formula>4.501</formula>
      <formula>6</formula>
    </cfRule>
    <cfRule type="cellIs" dxfId="26930" priority="13778" operator="between">
      <formula>3.001</formula>
      <formula>4.5</formula>
    </cfRule>
    <cfRule type="cellIs" dxfId="26929" priority="13779" operator="between">
      <formula>2.001</formula>
      <formula>3</formula>
    </cfRule>
    <cfRule type="cellIs" dxfId="26928" priority="13780" operator="between">
      <formula>0</formula>
      <formula>2</formula>
    </cfRule>
  </conditionalFormatting>
  <conditionalFormatting sqref="N308">
    <cfRule type="cellIs" dxfId="26927" priority="13776" operator="between">
      <formula>6</formula>
      <formula>4.5</formula>
    </cfRule>
  </conditionalFormatting>
  <conditionalFormatting sqref="N308">
    <cfRule type="cellIs" dxfId="26926" priority="13775" operator="between">
      <formula>6</formula>
      <formula>4.495</formula>
    </cfRule>
  </conditionalFormatting>
  <conditionalFormatting sqref="N308">
    <cfRule type="cellIs" dxfId="26925" priority="13774" operator="between">
      <formula>4.5</formula>
      <formula>3.495</formula>
    </cfRule>
  </conditionalFormatting>
  <conditionalFormatting sqref="N308">
    <cfRule type="cellIs" dxfId="26924" priority="13772" operator="between">
      <formula>3.5</formula>
      <formula>2.495</formula>
    </cfRule>
    <cfRule type="cellIs" dxfId="26923" priority="13773" operator="between">
      <formula>3.5</formula>
      <formula>2.495</formula>
    </cfRule>
  </conditionalFormatting>
  <conditionalFormatting sqref="N308">
    <cfRule type="cellIs" dxfId="26922" priority="13771" operator="between">
      <formula>3.5</formula>
      <formula>2.495</formula>
    </cfRule>
  </conditionalFormatting>
  <conditionalFormatting sqref="N308">
    <cfRule type="cellIs" dxfId="26921" priority="13770" operator="between">
      <formula>3.5</formula>
      <formula>2.494</formula>
    </cfRule>
  </conditionalFormatting>
  <conditionalFormatting sqref="N308">
    <cfRule type="cellIs" dxfId="26920" priority="13769" operator="between">
      <formula>2.5</formula>
      <formula>0</formula>
    </cfRule>
  </conditionalFormatting>
  <conditionalFormatting sqref="N308">
    <cfRule type="cellIs" dxfId="26919" priority="13765" operator="between">
      <formula>4.501</formula>
      <formula>6</formula>
    </cfRule>
    <cfRule type="cellIs" dxfId="26918" priority="13766" operator="between">
      <formula>3.001</formula>
      <formula>4.5</formula>
    </cfRule>
    <cfRule type="cellIs" dxfId="26917" priority="13767" operator="between">
      <formula>2.001</formula>
      <formula>3</formula>
    </cfRule>
    <cfRule type="cellIs" dxfId="26916" priority="13768" operator="between">
      <formula>0</formula>
      <formula>2</formula>
    </cfRule>
  </conditionalFormatting>
  <conditionalFormatting sqref="N307">
    <cfRule type="cellIs" dxfId="26915" priority="13764" operator="between">
      <formula>6</formula>
      <formula>4.5</formula>
    </cfRule>
  </conditionalFormatting>
  <conditionalFormatting sqref="N307">
    <cfRule type="cellIs" dxfId="26914" priority="13763" operator="between">
      <formula>6</formula>
      <formula>4.495</formula>
    </cfRule>
  </conditionalFormatting>
  <conditionalFormatting sqref="N307">
    <cfRule type="cellIs" dxfId="26913" priority="13762" operator="between">
      <formula>4.5</formula>
      <formula>3.495</formula>
    </cfRule>
  </conditionalFormatting>
  <conditionalFormatting sqref="N307">
    <cfRule type="cellIs" dxfId="26912" priority="13760" operator="between">
      <formula>3.5</formula>
      <formula>2.495</formula>
    </cfRule>
    <cfRule type="cellIs" dxfId="26911" priority="13761" operator="between">
      <formula>3.5</formula>
      <formula>2.495</formula>
    </cfRule>
  </conditionalFormatting>
  <conditionalFormatting sqref="N307">
    <cfRule type="cellIs" dxfId="26910" priority="13759" operator="between">
      <formula>3.5</formula>
      <formula>2.495</formula>
    </cfRule>
  </conditionalFormatting>
  <conditionalFormatting sqref="N307">
    <cfRule type="cellIs" dxfId="26909" priority="13758" operator="between">
      <formula>3.5</formula>
      <formula>2.494</formula>
    </cfRule>
  </conditionalFormatting>
  <conditionalFormatting sqref="N307">
    <cfRule type="cellIs" dxfId="26908" priority="13757" operator="between">
      <formula>2.5</formula>
      <formula>0</formula>
    </cfRule>
  </conditionalFormatting>
  <conditionalFormatting sqref="N307">
    <cfRule type="cellIs" dxfId="26907" priority="13753" operator="between">
      <formula>4.501</formula>
      <formula>6</formula>
    </cfRule>
    <cfRule type="cellIs" dxfId="26906" priority="13754" operator="between">
      <formula>3.001</formula>
      <formula>4.5</formula>
    </cfRule>
    <cfRule type="cellIs" dxfId="26905" priority="13755" operator="between">
      <formula>2.001</formula>
      <formula>3</formula>
    </cfRule>
    <cfRule type="cellIs" dxfId="26904" priority="13756" operator="between">
      <formula>0</formula>
      <formula>2</formula>
    </cfRule>
  </conditionalFormatting>
  <conditionalFormatting sqref="N316">
    <cfRule type="cellIs" dxfId="26903" priority="13752" operator="between">
      <formula>6</formula>
      <formula>4.5</formula>
    </cfRule>
  </conditionalFormatting>
  <conditionalFormatting sqref="N316">
    <cfRule type="cellIs" dxfId="26902" priority="13751" operator="between">
      <formula>6</formula>
      <formula>4.495</formula>
    </cfRule>
  </conditionalFormatting>
  <conditionalFormatting sqref="N316">
    <cfRule type="cellIs" dxfId="26901" priority="13750" operator="between">
      <formula>4.5</formula>
      <formula>3.495</formula>
    </cfRule>
  </conditionalFormatting>
  <conditionalFormatting sqref="N316">
    <cfRule type="cellIs" dxfId="26900" priority="13748" operator="between">
      <formula>3.5</formula>
      <formula>2.495</formula>
    </cfRule>
    <cfRule type="cellIs" dxfId="26899" priority="13749" operator="between">
      <formula>3.5</formula>
      <formula>2.495</formula>
    </cfRule>
  </conditionalFormatting>
  <conditionalFormatting sqref="N316">
    <cfRule type="cellIs" dxfId="26898" priority="13747" operator="between">
      <formula>3.5</formula>
      <formula>2.495</formula>
    </cfRule>
  </conditionalFormatting>
  <conditionalFormatting sqref="N316">
    <cfRule type="cellIs" dxfId="26897" priority="13746" operator="between">
      <formula>3.5</formula>
      <formula>2.494</formula>
    </cfRule>
  </conditionalFormatting>
  <conditionalFormatting sqref="N316">
    <cfRule type="cellIs" dxfId="26896" priority="13745" operator="between">
      <formula>2.5</formula>
      <formula>0</formula>
    </cfRule>
  </conditionalFormatting>
  <conditionalFormatting sqref="N316">
    <cfRule type="cellIs" dxfId="26895" priority="13741" operator="between">
      <formula>4.501</formula>
      <formula>6</formula>
    </cfRule>
    <cfRule type="cellIs" dxfId="26894" priority="13742" operator="between">
      <formula>3.001</formula>
      <formula>4.5</formula>
    </cfRule>
    <cfRule type="cellIs" dxfId="26893" priority="13743" operator="between">
      <formula>2.001</formula>
      <formula>3</formula>
    </cfRule>
    <cfRule type="cellIs" dxfId="26892" priority="13744" operator="between">
      <formula>0</formula>
      <formula>2</formula>
    </cfRule>
  </conditionalFormatting>
  <conditionalFormatting sqref="N312">
    <cfRule type="cellIs" dxfId="26891" priority="13740" operator="between">
      <formula>6</formula>
      <formula>4.5</formula>
    </cfRule>
  </conditionalFormatting>
  <conditionalFormatting sqref="N312">
    <cfRule type="cellIs" dxfId="26890" priority="13739" operator="between">
      <formula>6</formula>
      <formula>4.495</formula>
    </cfRule>
  </conditionalFormatting>
  <conditionalFormatting sqref="N312">
    <cfRule type="cellIs" dxfId="26889" priority="13738" operator="between">
      <formula>4.5</formula>
      <formula>3.495</formula>
    </cfRule>
  </conditionalFormatting>
  <conditionalFormatting sqref="N312">
    <cfRule type="cellIs" dxfId="26888" priority="13736" operator="between">
      <formula>3.5</formula>
      <formula>2.495</formula>
    </cfRule>
    <cfRule type="cellIs" dxfId="26887" priority="13737" operator="between">
      <formula>3.5</formula>
      <formula>2.495</formula>
    </cfRule>
  </conditionalFormatting>
  <conditionalFormatting sqref="N312">
    <cfRule type="cellIs" dxfId="26886" priority="13735" operator="between">
      <formula>3.5</formula>
      <formula>2.495</formula>
    </cfRule>
  </conditionalFormatting>
  <conditionalFormatting sqref="N312">
    <cfRule type="cellIs" dxfId="26885" priority="13734" operator="between">
      <formula>3.5</formula>
      <formula>2.494</formula>
    </cfRule>
  </conditionalFormatting>
  <conditionalFormatting sqref="N312">
    <cfRule type="cellIs" dxfId="26884" priority="13733" operator="between">
      <formula>2.5</formula>
      <formula>0</formula>
    </cfRule>
  </conditionalFormatting>
  <conditionalFormatting sqref="N312">
    <cfRule type="cellIs" dxfId="26883" priority="13729" operator="between">
      <formula>4.501</formula>
      <formula>6</formula>
    </cfRule>
    <cfRule type="cellIs" dxfId="26882" priority="13730" operator="between">
      <formula>3.001</formula>
      <formula>4.5</formula>
    </cfRule>
    <cfRule type="cellIs" dxfId="26881" priority="13731" operator="between">
      <formula>2.001</formula>
      <formula>3</formula>
    </cfRule>
    <cfRule type="cellIs" dxfId="26880" priority="13732" operator="between">
      <formula>0</formula>
      <formula>2</formula>
    </cfRule>
  </conditionalFormatting>
  <conditionalFormatting sqref="N311">
    <cfRule type="cellIs" dxfId="26879" priority="13728" operator="between">
      <formula>6</formula>
      <formula>4.5</formula>
    </cfRule>
  </conditionalFormatting>
  <conditionalFormatting sqref="N311">
    <cfRule type="cellIs" dxfId="26878" priority="13727" operator="between">
      <formula>6</formula>
      <formula>4.495</formula>
    </cfRule>
  </conditionalFormatting>
  <conditionalFormatting sqref="N311">
    <cfRule type="cellIs" dxfId="26877" priority="13726" operator="between">
      <formula>4.5</formula>
      <formula>3.495</formula>
    </cfRule>
  </conditionalFormatting>
  <conditionalFormatting sqref="N311">
    <cfRule type="cellIs" dxfId="26876" priority="13724" operator="between">
      <formula>3.5</formula>
      <formula>2.495</formula>
    </cfRule>
    <cfRule type="cellIs" dxfId="26875" priority="13725" operator="between">
      <formula>3.5</formula>
      <formula>2.495</formula>
    </cfRule>
  </conditionalFormatting>
  <conditionalFormatting sqref="N311">
    <cfRule type="cellIs" dxfId="26874" priority="13723" operator="between">
      <formula>3.5</formula>
      <formula>2.495</formula>
    </cfRule>
  </conditionalFormatting>
  <conditionalFormatting sqref="N311">
    <cfRule type="cellIs" dxfId="26873" priority="13722" operator="between">
      <formula>3.5</formula>
      <formula>2.494</formula>
    </cfRule>
  </conditionalFormatting>
  <conditionalFormatting sqref="N311">
    <cfRule type="cellIs" dxfId="26872" priority="13721" operator="between">
      <formula>2.5</formula>
      <formula>0</formula>
    </cfRule>
  </conditionalFormatting>
  <conditionalFormatting sqref="N311">
    <cfRule type="cellIs" dxfId="26871" priority="13717" operator="between">
      <formula>4.501</formula>
      <formula>6</formula>
    </cfRule>
    <cfRule type="cellIs" dxfId="26870" priority="13718" operator="between">
      <formula>3.001</formula>
      <formula>4.5</formula>
    </cfRule>
    <cfRule type="cellIs" dxfId="26869" priority="13719" operator="between">
      <formula>2.001</formula>
      <formula>3</formula>
    </cfRule>
    <cfRule type="cellIs" dxfId="26868" priority="13720" operator="between">
      <formula>0</formula>
      <formula>2</formula>
    </cfRule>
  </conditionalFormatting>
  <conditionalFormatting sqref="N315">
    <cfRule type="cellIs" dxfId="26867" priority="13716" operator="between">
      <formula>6</formula>
      <formula>4.5</formula>
    </cfRule>
  </conditionalFormatting>
  <conditionalFormatting sqref="N315">
    <cfRule type="cellIs" dxfId="26866" priority="13715" operator="between">
      <formula>6</formula>
      <formula>4.495</formula>
    </cfRule>
  </conditionalFormatting>
  <conditionalFormatting sqref="N315">
    <cfRule type="cellIs" dxfId="26865" priority="13714" operator="between">
      <formula>4.5</formula>
      <formula>3.495</formula>
    </cfRule>
  </conditionalFormatting>
  <conditionalFormatting sqref="N315">
    <cfRule type="cellIs" dxfId="26864" priority="13712" operator="between">
      <formula>3.5</formula>
      <formula>2.495</formula>
    </cfRule>
    <cfRule type="cellIs" dxfId="26863" priority="13713" operator="between">
      <formula>3.5</formula>
      <formula>2.495</formula>
    </cfRule>
  </conditionalFormatting>
  <conditionalFormatting sqref="N315">
    <cfRule type="cellIs" dxfId="26862" priority="13711" operator="between">
      <formula>3.5</formula>
      <formula>2.495</formula>
    </cfRule>
  </conditionalFormatting>
  <conditionalFormatting sqref="N315">
    <cfRule type="cellIs" dxfId="26861" priority="13710" operator="between">
      <formula>3.5</formula>
      <formula>2.494</formula>
    </cfRule>
  </conditionalFormatting>
  <conditionalFormatting sqref="N315">
    <cfRule type="cellIs" dxfId="26860" priority="13709" operator="between">
      <formula>2.5</formula>
      <formula>0</formula>
    </cfRule>
  </conditionalFormatting>
  <conditionalFormatting sqref="N315">
    <cfRule type="cellIs" dxfId="26859" priority="13705" operator="between">
      <formula>4.501</formula>
      <formula>6</formula>
    </cfRule>
    <cfRule type="cellIs" dxfId="26858" priority="13706" operator="between">
      <formula>3.001</formula>
      <formula>4.5</formula>
    </cfRule>
    <cfRule type="cellIs" dxfId="26857" priority="13707" operator="between">
      <formula>2.001</formula>
      <formula>3</formula>
    </cfRule>
    <cfRule type="cellIs" dxfId="26856" priority="13708" operator="between">
      <formula>0</formula>
      <formula>2</formula>
    </cfRule>
  </conditionalFormatting>
  <conditionalFormatting sqref="N314">
    <cfRule type="cellIs" dxfId="26855" priority="13704" operator="between">
      <formula>6</formula>
      <formula>4.5</formula>
    </cfRule>
  </conditionalFormatting>
  <conditionalFormatting sqref="N314">
    <cfRule type="cellIs" dxfId="26854" priority="13703" operator="between">
      <formula>6</formula>
      <formula>4.495</formula>
    </cfRule>
  </conditionalFormatting>
  <conditionalFormatting sqref="N314">
    <cfRule type="cellIs" dxfId="26853" priority="13702" operator="between">
      <formula>4.5</formula>
      <formula>3.495</formula>
    </cfRule>
  </conditionalFormatting>
  <conditionalFormatting sqref="N314">
    <cfRule type="cellIs" dxfId="26852" priority="13700" operator="between">
      <formula>3.5</formula>
      <formula>2.495</formula>
    </cfRule>
    <cfRule type="cellIs" dxfId="26851" priority="13701" operator="between">
      <formula>3.5</formula>
      <formula>2.495</formula>
    </cfRule>
  </conditionalFormatting>
  <conditionalFormatting sqref="N314">
    <cfRule type="cellIs" dxfId="26850" priority="13699" operator="between">
      <formula>3.5</formula>
      <formula>2.495</formula>
    </cfRule>
  </conditionalFormatting>
  <conditionalFormatting sqref="N314">
    <cfRule type="cellIs" dxfId="26849" priority="13698" operator="between">
      <formula>3.5</formula>
      <formula>2.494</formula>
    </cfRule>
  </conditionalFormatting>
  <conditionalFormatting sqref="N314">
    <cfRule type="cellIs" dxfId="26848" priority="13697" operator="between">
      <formula>2.5</formula>
      <formula>0</formula>
    </cfRule>
  </conditionalFormatting>
  <conditionalFormatting sqref="N314">
    <cfRule type="cellIs" dxfId="26847" priority="13693" operator="between">
      <formula>4.501</formula>
      <formula>6</formula>
    </cfRule>
    <cfRule type="cellIs" dxfId="26846" priority="13694" operator="between">
      <formula>3.001</formula>
      <formula>4.5</formula>
    </cfRule>
    <cfRule type="cellIs" dxfId="26845" priority="13695" operator="between">
      <formula>2.001</formula>
      <formula>3</formula>
    </cfRule>
    <cfRule type="cellIs" dxfId="26844" priority="13696" operator="between">
      <formula>0</formula>
      <formula>2</formula>
    </cfRule>
  </conditionalFormatting>
  <conditionalFormatting sqref="N313">
    <cfRule type="cellIs" dxfId="26843" priority="13692" operator="between">
      <formula>6</formula>
      <formula>4.5</formula>
    </cfRule>
  </conditionalFormatting>
  <conditionalFormatting sqref="N313">
    <cfRule type="cellIs" dxfId="26842" priority="13691" operator="between">
      <formula>6</formula>
      <formula>4.495</formula>
    </cfRule>
  </conditionalFormatting>
  <conditionalFormatting sqref="N313">
    <cfRule type="cellIs" dxfId="26841" priority="13690" operator="between">
      <formula>4.5</formula>
      <formula>3.495</formula>
    </cfRule>
  </conditionalFormatting>
  <conditionalFormatting sqref="N313">
    <cfRule type="cellIs" dxfId="26840" priority="13688" operator="between">
      <formula>3.5</formula>
      <formula>2.495</formula>
    </cfRule>
    <cfRule type="cellIs" dxfId="26839" priority="13689" operator="between">
      <formula>3.5</formula>
      <formula>2.495</formula>
    </cfRule>
  </conditionalFormatting>
  <conditionalFormatting sqref="N313">
    <cfRule type="cellIs" dxfId="26838" priority="13687" operator="between">
      <formula>3.5</formula>
      <formula>2.495</formula>
    </cfRule>
  </conditionalFormatting>
  <conditionalFormatting sqref="N313">
    <cfRule type="cellIs" dxfId="26837" priority="13686" operator="between">
      <formula>3.5</formula>
      <formula>2.494</formula>
    </cfRule>
  </conditionalFormatting>
  <conditionalFormatting sqref="N313">
    <cfRule type="cellIs" dxfId="26836" priority="13685" operator="between">
      <formula>2.5</formula>
      <formula>0</formula>
    </cfRule>
  </conditionalFormatting>
  <conditionalFormatting sqref="N313">
    <cfRule type="cellIs" dxfId="26835" priority="13681" operator="between">
      <formula>4.501</formula>
      <formula>6</formula>
    </cfRule>
    <cfRule type="cellIs" dxfId="26834" priority="13682" operator="between">
      <formula>3.001</formula>
      <formula>4.5</formula>
    </cfRule>
    <cfRule type="cellIs" dxfId="26833" priority="13683" operator="between">
      <formula>2.001</formula>
      <formula>3</formula>
    </cfRule>
    <cfRule type="cellIs" dxfId="26832" priority="13684" operator="between">
      <formula>0</formula>
      <formula>2</formula>
    </cfRule>
  </conditionalFormatting>
  <conditionalFormatting sqref="N321">
    <cfRule type="cellIs" dxfId="26831" priority="13680" operator="between">
      <formula>6</formula>
      <formula>4.5</formula>
    </cfRule>
  </conditionalFormatting>
  <conditionalFormatting sqref="N321">
    <cfRule type="cellIs" dxfId="26830" priority="13679" operator="between">
      <formula>6</formula>
      <formula>4.495</formula>
    </cfRule>
  </conditionalFormatting>
  <conditionalFormatting sqref="N321">
    <cfRule type="cellIs" dxfId="26829" priority="13678" operator="between">
      <formula>4.5</formula>
      <formula>3.495</formula>
    </cfRule>
  </conditionalFormatting>
  <conditionalFormatting sqref="N321">
    <cfRule type="cellIs" dxfId="26828" priority="13676" operator="between">
      <formula>3.5</formula>
      <formula>2.495</formula>
    </cfRule>
    <cfRule type="cellIs" dxfId="26827" priority="13677" operator="between">
      <formula>3.5</formula>
      <formula>2.495</formula>
    </cfRule>
  </conditionalFormatting>
  <conditionalFormatting sqref="N321">
    <cfRule type="cellIs" dxfId="26826" priority="13675" operator="between">
      <formula>3.5</formula>
      <formula>2.495</formula>
    </cfRule>
  </conditionalFormatting>
  <conditionalFormatting sqref="N321">
    <cfRule type="cellIs" dxfId="26825" priority="13674" operator="between">
      <formula>3.5</formula>
      <formula>2.494</formula>
    </cfRule>
  </conditionalFormatting>
  <conditionalFormatting sqref="N321">
    <cfRule type="cellIs" dxfId="26824" priority="13673" operator="between">
      <formula>2.5</formula>
      <formula>0</formula>
    </cfRule>
  </conditionalFormatting>
  <conditionalFormatting sqref="N321">
    <cfRule type="cellIs" dxfId="26823" priority="13669" operator="between">
      <formula>4.501</formula>
      <formula>6</formula>
    </cfRule>
    <cfRule type="cellIs" dxfId="26822" priority="13670" operator="between">
      <formula>3.001</formula>
      <formula>4.5</formula>
    </cfRule>
    <cfRule type="cellIs" dxfId="26821" priority="13671" operator="between">
      <formula>2.001</formula>
      <formula>3</formula>
    </cfRule>
    <cfRule type="cellIs" dxfId="26820" priority="13672" operator="between">
      <formula>0</formula>
      <formula>2</formula>
    </cfRule>
  </conditionalFormatting>
  <conditionalFormatting sqref="N318">
    <cfRule type="cellIs" dxfId="26819" priority="13668" operator="between">
      <formula>6</formula>
      <formula>4.5</formula>
    </cfRule>
  </conditionalFormatting>
  <conditionalFormatting sqref="N318">
    <cfRule type="cellIs" dxfId="26818" priority="13667" operator="between">
      <formula>6</formula>
      <formula>4.495</formula>
    </cfRule>
  </conditionalFormatting>
  <conditionalFormatting sqref="N318">
    <cfRule type="cellIs" dxfId="26817" priority="13666" operator="between">
      <formula>4.5</formula>
      <formula>3.495</formula>
    </cfRule>
  </conditionalFormatting>
  <conditionalFormatting sqref="N318">
    <cfRule type="cellIs" dxfId="26816" priority="13664" operator="between">
      <formula>3.5</formula>
      <formula>2.495</formula>
    </cfRule>
    <cfRule type="cellIs" dxfId="26815" priority="13665" operator="between">
      <formula>3.5</formula>
      <formula>2.495</formula>
    </cfRule>
  </conditionalFormatting>
  <conditionalFormatting sqref="N318">
    <cfRule type="cellIs" dxfId="26814" priority="13663" operator="between">
      <formula>3.5</formula>
      <formula>2.495</formula>
    </cfRule>
  </conditionalFormatting>
  <conditionalFormatting sqref="N318">
    <cfRule type="cellIs" dxfId="26813" priority="13662" operator="between">
      <formula>3.5</formula>
      <formula>2.494</formula>
    </cfRule>
  </conditionalFormatting>
  <conditionalFormatting sqref="N318">
    <cfRule type="cellIs" dxfId="26812" priority="13661" operator="between">
      <formula>2.5</formula>
      <formula>0</formula>
    </cfRule>
  </conditionalFormatting>
  <conditionalFormatting sqref="N318">
    <cfRule type="cellIs" dxfId="26811" priority="13657" operator="between">
      <formula>4.501</formula>
      <formula>6</formula>
    </cfRule>
    <cfRule type="cellIs" dxfId="26810" priority="13658" operator="between">
      <formula>3.001</formula>
      <formula>4.5</formula>
    </cfRule>
    <cfRule type="cellIs" dxfId="26809" priority="13659" operator="between">
      <formula>2.001</formula>
      <formula>3</formula>
    </cfRule>
    <cfRule type="cellIs" dxfId="26808" priority="13660" operator="between">
      <formula>0</formula>
      <formula>2</formula>
    </cfRule>
  </conditionalFormatting>
  <conditionalFormatting sqref="N317">
    <cfRule type="cellIs" dxfId="26807" priority="13656" operator="between">
      <formula>6</formula>
      <formula>4.5</formula>
    </cfRule>
  </conditionalFormatting>
  <conditionalFormatting sqref="N317">
    <cfRule type="cellIs" dxfId="26806" priority="13655" operator="between">
      <formula>6</formula>
      <formula>4.495</formula>
    </cfRule>
  </conditionalFormatting>
  <conditionalFormatting sqref="N317">
    <cfRule type="cellIs" dxfId="26805" priority="13654" operator="between">
      <formula>4.5</formula>
      <formula>3.495</formula>
    </cfRule>
  </conditionalFormatting>
  <conditionalFormatting sqref="N317">
    <cfRule type="cellIs" dxfId="26804" priority="13652" operator="between">
      <formula>3.5</formula>
      <formula>2.495</formula>
    </cfRule>
    <cfRule type="cellIs" dxfId="26803" priority="13653" operator="between">
      <formula>3.5</formula>
      <formula>2.495</formula>
    </cfRule>
  </conditionalFormatting>
  <conditionalFormatting sqref="N317">
    <cfRule type="cellIs" dxfId="26802" priority="13651" operator="between">
      <formula>3.5</formula>
      <formula>2.495</formula>
    </cfRule>
  </conditionalFormatting>
  <conditionalFormatting sqref="N317">
    <cfRule type="cellIs" dxfId="26801" priority="13650" operator="between">
      <formula>3.5</formula>
      <formula>2.494</formula>
    </cfRule>
  </conditionalFormatting>
  <conditionalFormatting sqref="N317">
    <cfRule type="cellIs" dxfId="26800" priority="13649" operator="between">
      <formula>2.5</formula>
      <formula>0</formula>
    </cfRule>
  </conditionalFormatting>
  <conditionalFormatting sqref="N317">
    <cfRule type="cellIs" dxfId="26799" priority="13645" operator="between">
      <formula>4.501</formula>
      <formula>6</formula>
    </cfRule>
    <cfRule type="cellIs" dxfId="26798" priority="13646" operator="between">
      <formula>3.001</formula>
      <formula>4.5</formula>
    </cfRule>
    <cfRule type="cellIs" dxfId="26797" priority="13647" operator="between">
      <formula>2.001</formula>
      <formula>3</formula>
    </cfRule>
    <cfRule type="cellIs" dxfId="26796" priority="13648" operator="between">
      <formula>0</formula>
      <formula>2</formula>
    </cfRule>
  </conditionalFormatting>
  <conditionalFormatting sqref="N320">
    <cfRule type="cellIs" dxfId="26795" priority="13644" operator="between">
      <formula>6</formula>
      <formula>4.5</formula>
    </cfRule>
  </conditionalFormatting>
  <conditionalFormatting sqref="N320">
    <cfRule type="cellIs" dxfId="26794" priority="13643" operator="between">
      <formula>6</formula>
      <formula>4.495</formula>
    </cfRule>
  </conditionalFormatting>
  <conditionalFormatting sqref="N320">
    <cfRule type="cellIs" dxfId="26793" priority="13642" operator="between">
      <formula>4.5</formula>
      <formula>3.495</formula>
    </cfRule>
  </conditionalFormatting>
  <conditionalFormatting sqref="N320">
    <cfRule type="cellIs" dxfId="26792" priority="13640" operator="between">
      <formula>3.5</formula>
      <formula>2.495</formula>
    </cfRule>
    <cfRule type="cellIs" dxfId="26791" priority="13641" operator="between">
      <formula>3.5</formula>
      <formula>2.495</formula>
    </cfRule>
  </conditionalFormatting>
  <conditionalFormatting sqref="N320">
    <cfRule type="cellIs" dxfId="26790" priority="13639" operator="between">
      <formula>3.5</formula>
      <formula>2.495</formula>
    </cfRule>
  </conditionalFormatting>
  <conditionalFormatting sqref="N320">
    <cfRule type="cellIs" dxfId="26789" priority="13638" operator="between">
      <formula>3.5</formula>
      <formula>2.494</formula>
    </cfRule>
  </conditionalFormatting>
  <conditionalFormatting sqref="N320">
    <cfRule type="cellIs" dxfId="26788" priority="13637" operator="between">
      <formula>2.5</formula>
      <formula>0</formula>
    </cfRule>
  </conditionalFormatting>
  <conditionalFormatting sqref="N320">
    <cfRule type="cellIs" dxfId="26787" priority="13633" operator="between">
      <formula>4.501</formula>
      <formula>6</formula>
    </cfRule>
    <cfRule type="cellIs" dxfId="26786" priority="13634" operator="between">
      <formula>3.001</formula>
      <formula>4.5</formula>
    </cfRule>
    <cfRule type="cellIs" dxfId="26785" priority="13635" operator="between">
      <formula>2.001</formula>
      <formula>3</formula>
    </cfRule>
    <cfRule type="cellIs" dxfId="26784" priority="13636" operator="between">
      <formula>0</formula>
      <formula>2</formula>
    </cfRule>
  </conditionalFormatting>
  <conditionalFormatting sqref="N326">
    <cfRule type="cellIs" dxfId="26783" priority="13572" operator="between">
      <formula>6</formula>
      <formula>4.5</formula>
    </cfRule>
  </conditionalFormatting>
  <conditionalFormatting sqref="N326">
    <cfRule type="cellIs" dxfId="26782" priority="13571" operator="between">
      <formula>6</formula>
      <formula>4.495</formula>
    </cfRule>
  </conditionalFormatting>
  <conditionalFormatting sqref="N326">
    <cfRule type="cellIs" dxfId="26781" priority="13570" operator="between">
      <formula>4.5</formula>
      <formula>3.495</formula>
    </cfRule>
  </conditionalFormatting>
  <conditionalFormatting sqref="N326">
    <cfRule type="cellIs" dxfId="26780" priority="13568" operator="between">
      <formula>3.5</formula>
      <formula>2.495</formula>
    </cfRule>
    <cfRule type="cellIs" dxfId="26779" priority="13569" operator="between">
      <formula>3.5</formula>
      <formula>2.495</formula>
    </cfRule>
  </conditionalFormatting>
  <conditionalFormatting sqref="N326">
    <cfRule type="cellIs" dxfId="26778" priority="13567" operator="between">
      <formula>3.5</formula>
      <formula>2.495</formula>
    </cfRule>
  </conditionalFormatting>
  <conditionalFormatting sqref="N326">
    <cfRule type="cellIs" dxfId="26777" priority="13566" operator="between">
      <formula>3.5</formula>
      <formula>2.494</formula>
    </cfRule>
  </conditionalFormatting>
  <conditionalFormatting sqref="N326">
    <cfRule type="cellIs" dxfId="26776" priority="13565" operator="between">
      <formula>2.5</formula>
      <formula>0</formula>
    </cfRule>
  </conditionalFormatting>
  <conditionalFormatting sqref="N326">
    <cfRule type="cellIs" dxfId="26775" priority="13561" operator="between">
      <formula>4.501</formula>
      <formula>6</formula>
    </cfRule>
    <cfRule type="cellIs" dxfId="26774" priority="13562" operator="between">
      <formula>3.001</formula>
      <formula>4.5</formula>
    </cfRule>
    <cfRule type="cellIs" dxfId="26773" priority="13563" operator="between">
      <formula>2.001</formula>
      <formula>3</formula>
    </cfRule>
    <cfRule type="cellIs" dxfId="26772" priority="13564" operator="between">
      <formula>0</formula>
      <formula>2</formula>
    </cfRule>
  </conditionalFormatting>
  <conditionalFormatting sqref="N319">
    <cfRule type="cellIs" dxfId="26771" priority="13620" operator="between">
      <formula>6</formula>
      <formula>4.5</formula>
    </cfRule>
  </conditionalFormatting>
  <conditionalFormatting sqref="N319">
    <cfRule type="cellIs" dxfId="26770" priority="13619" operator="between">
      <formula>6</formula>
      <formula>4.495</formula>
    </cfRule>
  </conditionalFormatting>
  <conditionalFormatting sqref="N319">
    <cfRule type="cellIs" dxfId="26769" priority="13618" operator="between">
      <formula>4.5</formula>
      <formula>3.495</formula>
    </cfRule>
  </conditionalFormatting>
  <conditionalFormatting sqref="N319">
    <cfRule type="cellIs" dxfId="26768" priority="13616" operator="between">
      <formula>3.5</formula>
      <formula>2.495</formula>
    </cfRule>
    <cfRule type="cellIs" dxfId="26767" priority="13617" operator="between">
      <formula>3.5</formula>
      <formula>2.495</formula>
    </cfRule>
  </conditionalFormatting>
  <conditionalFormatting sqref="N319">
    <cfRule type="cellIs" dxfId="26766" priority="13615" operator="between">
      <formula>3.5</formula>
      <formula>2.495</formula>
    </cfRule>
  </conditionalFormatting>
  <conditionalFormatting sqref="N319">
    <cfRule type="cellIs" dxfId="26765" priority="13614" operator="between">
      <formula>3.5</formula>
      <formula>2.494</formula>
    </cfRule>
  </conditionalFormatting>
  <conditionalFormatting sqref="N319">
    <cfRule type="cellIs" dxfId="26764" priority="13613" operator="between">
      <formula>2.5</formula>
      <formula>0</formula>
    </cfRule>
  </conditionalFormatting>
  <conditionalFormatting sqref="N319">
    <cfRule type="cellIs" dxfId="26763" priority="13609" operator="between">
      <formula>4.501</formula>
      <formula>6</formula>
    </cfRule>
    <cfRule type="cellIs" dxfId="26762" priority="13610" operator="between">
      <formula>3.001</formula>
      <formula>4.5</formula>
    </cfRule>
    <cfRule type="cellIs" dxfId="26761" priority="13611" operator="between">
      <formula>2.001</formula>
      <formula>3</formula>
    </cfRule>
    <cfRule type="cellIs" dxfId="26760" priority="13612" operator="between">
      <formula>0</formula>
      <formula>2</formula>
    </cfRule>
  </conditionalFormatting>
  <conditionalFormatting sqref="N327">
    <cfRule type="cellIs" dxfId="26759" priority="13608" operator="between">
      <formula>6</formula>
      <formula>4.5</formula>
    </cfRule>
  </conditionalFormatting>
  <conditionalFormatting sqref="N327">
    <cfRule type="cellIs" dxfId="26758" priority="13607" operator="between">
      <formula>6</formula>
      <formula>4.495</formula>
    </cfRule>
  </conditionalFormatting>
  <conditionalFormatting sqref="N327">
    <cfRule type="cellIs" dxfId="26757" priority="13606" operator="between">
      <formula>4.5</formula>
      <formula>3.495</formula>
    </cfRule>
  </conditionalFormatting>
  <conditionalFormatting sqref="N327">
    <cfRule type="cellIs" dxfId="26756" priority="13604" operator="between">
      <formula>3.5</formula>
      <formula>2.495</formula>
    </cfRule>
    <cfRule type="cellIs" dxfId="26755" priority="13605" operator="between">
      <formula>3.5</formula>
      <formula>2.495</formula>
    </cfRule>
  </conditionalFormatting>
  <conditionalFormatting sqref="N327">
    <cfRule type="cellIs" dxfId="26754" priority="13603" operator="between">
      <formula>3.5</formula>
      <formula>2.495</formula>
    </cfRule>
  </conditionalFormatting>
  <conditionalFormatting sqref="N327">
    <cfRule type="cellIs" dxfId="26753" priority="13602" operator="between">
      <formula>3.5</formula>
      <formula>2.494</formula>
    </cfRule>
  </conditionalFormatting>
  <conditionalFormatting sqref="N327">
    <cfRule type="cellIs" dxfId="26752" priority="13601" operator="between">
      <formula>2.5</formula>
      <formula>0</formula>
    </cfRule>
  </conditionalFormatting>
  <conditionalFormatting sqref="N327">
    <cfRule type="cellIs" dxfId="26751" priority="13597" operator="between">
      <formula>4.501</formula>
      <formula>6</formula>
    </cfRule>
    <cfRule type="cellIs" dxfId="26750" priority="13598" operator="between">
      <formula>3.001</formula>
      <formula>4.5</formula>
    </cfRule>
    <cfRule type="cellIs" dxfId="26749" priority="13599" operator="between">
      <formula>2.001</formula>
      <formula>3</formula>
    </cfRule>
    <cfRule type="cellIs" dxfId="26748" priority="13600" operator="between">
      <formula>0</formula>
      <formula>2</formula>
    </cfRule>
  </conditionalFormatting>
  <conditionalFormatting sqref="N323">
    <cfRule type="cellIs" dxfId="26747" priority="13596" operator="between">
      <formula>6</formula>
      <formula>4.5</formula>
    </cfRule>
  </conditionalFormatting>
  <conditionalFormatting sqref="N323">
    <cfRule type="cellIs" dxfId="26746" priority="13595" operator="between">
      <formula>6</formula>
      <formula>4.495</formula>
    </cfRule>
  </conditionalFormatting>
  <conditionalFormatting sqref="N323">
    <cfRule type="cellIs" dxfId="26745" priority="13594" operator="between">
      <formula>4.5</formula>
      <formula>3.495</formula>
    </cfRule>
  </conditionalFormatting>
  <conditionalFormatting sqref="N323">
    <cfRule type="cellIs" dxfId="26744" priority="13592" operator="between">
      <formula>3.5</formula>
      <formula>2.495</formula>
    </cfRule>
    <cfRule type="cellIs" dxfId="26743" priority="13593" operator="between">
      <formula>3.5</formula>
      <formula>2.495</formula>
    </cfRule>
  </conditionalFormatting>
  <conditionalFormatting sqref="N323">
    <cfRule type="cellIs" dxfId="26742" priority="13591" operator="between">
      <formula>3.5</formula>
      <formula>2.495</formula>
    </cfRule>
  </conditionalFormatting>
  <conditionalFormatting sqref="N323">
    <cfRule type="cellIs" dxfId="26741" priority="13590" operator="between">
      <formula>3.5</formula>
      <formula>2.494</formula>
    </cfRule>
  </conditionalFormatting>
  <conditionalFormatting sqref="N323">
    <cfRule type="cellIs" dxfId="26740" priority="13589" operator="between">
      <formula>2.5</formula>
      <formula>0</formula>
    </cfRule>
  </conditionalFormatting>
  <conditionalFormatting sqref="N323">
    <cfRule type="cellIs" dxfId="26739" priority="13585" operator="between">
      <formula>4.501</formula>
      <formula>6</formula>
    </cfRule>
    <cfRule type="cellIs" dxfId="26738" priority="13586" operator="between">
      <formula>3.001</formula>
      <formula>4.5</formula>
    </cfRule>
    <cfRule type="cellIs" dxfId="26737" priority="13587" operator="between">
      <formula>2.001</formula>
      <formula>3</formula>
    </cfRule>
    <cfRule type="cellIs" dxfId="26736" priority="13588" operator="between">
      <formula>0</formula>
      <formula>2</formula>
    </cfRule>
  </conditionalFormatting>
  <conditionalFormatting sqref="N322">
    <cfRule type="cellIs" dxfId="26735" priority="13584" operator="between">
      <formula>6</formula>
      <formula>4.5</formula>
    </cfRule>
  </conditionalFormatting>
  <conditionalFormatting sqref="N322">
    <cfRule type="cellIs" dxfId="26734" priority="13583" operator="between">
      <formula>6</formula>
      <formula>4.495</formula>
    </cfRule>
  </conditionalFormatting>
  <conditionalFormatting sqref="N322">
    <cfRule type="cellIs" dxfId="26733" priority="13582" operator="between">
      <formula>4.5</formula>
      <formula>3.495</formula>
    </cfRule>
  </conditionalFormatting>
  <conditionalFormatting sqref="N322">
    <cfRule type="cellIs" dxfId="26732" priority="13580" operator="between">
      <formula>3.5</formula>
      <formula>2.495</formula>
    </cfRule>
    <cfRule type="cellIs" dxfId="26731" priority="13581" operator="between">
      <formula>3.5</formula>
      <formula>2.495</formula>
    </cfRule>
  </conditionalFormatting>
  <conditionalFormatting sqref="N322">
    <cfRule type="cellIs" dxfId="26730" priority="13579" operator="between">
      <formula>3.5</formula>
      <formula>2.495</formula>
    </cfRule>
  </conditionalFormatting>
  <conditionalFormatting sqref="N322">
    <cfRule type="cellIs" dxfId="26729" priority="13578" operator="between">
      <formula>3.5</formula>
      <formula>2.494</formula>
    </cfRule>
  </conditionalFormatting>
  <conditionalFormatting sqref="N322">
    <cfRule type="cellIs" dxfId="26728" priority="13577" operator="between">
      <formula>2.5</formula>
      <formula>0</formula>
    </cfRule>
  </conditionalFormatting>
  <conditionalFormatting sqref="N322">
    <cfRule type="cellIs" dxfId="26727" priority="13573" operator="between">
      <formula>4.501</formula>
      <formula>6</formula>
    </cfRule>
    <cfRule type="cellIs" dxfId="26726" priority="13574" operator="between">
      <formula>3.001</formula>
      <formula>4.5</formula>
    </cfRule>
    <cfRule type="cellIs" dxfId="26725" priority="13575" operator="between">
      <formula>2.001</formula>
      <formula>3</formula>
    </cfRule>
    <cfRule type="cellIs" dxfId="26724" priority="13576" operator="between">
      <formula>0</formula>
      <formula>2</formula>
    </cfRule>
  </conditionalFormatting>
  <conditionalFormatting sqref="N324">
    <cfRule type="cellIs" dxfId="26723" priority="13560" operator="between">
      <formula>6</formula>
      <formula>4.5</formula>
    </cfRule>
  </conditionalFormatting>
  <conditionalFormatting sqref="N324">
    <cfRule type="cellIs" dxfId="26722" priority="13559" operator="between">
      <formula>6</formula>
      <formula>4.495</formula>
    </cfRule>
  </conditionalFormatting>
  <conditionalFormatting sqref="N324">
    <cfRule type="cellIs" dxfId="26721" priority="13558" operator="between">
      <formula>4.5</formula>
      <formula>3.495</formula>
    </cfRule>
  </conditionalFormatting>
  <conditionalFormatting sqref="N324">
    <cfRule type="cellIs" dxfId="26720" priority="13556" operator="between">
      <formula>3.5</formula>
      <formula>2.495</formula>
    </cfRule>
    <cfRule type="cellIs" dxfId="26719" priority="13557" operator="between">
      <formula>3.5</formula>
      <formula>2.495</formula>
    </cfRule>
  </conditionalFormatting>
  <conditionalFormatting sqref="N324">
    <cfRule type="cellIs" dxfId="26718" priority="13555" operator="between">
      <formula>3.5</formula>
      <formula>2.495</formula>
    </cfRule>
  </conditionalFormatting>
  <conditionalFormatting sqref="N324">
    <cfRule type="cellIs" dxfId="26717" priority="13554" operator="between">
      <formula>3.5</formula>
      <formula>2.494</formula>
    </cfRule>
  </conditionalFormatting>
  <conditionalFormatting sqref="N324">
    <cfRule type="cellIs" dxfId="26716" priority="13553" operator="between">
      <formula>2.5</formula>
      <formula>0</formula>
    </cfRule>
  </conditionalFormatting>
  <conditionalFormatting sqref="N324">
    <cfRule type="cellIs" dxfId="26715" priority="13549" operator="between">
      <formula>4.501</formula>
      <formula>6</formula>
    </cfRule>
    <cfRule type="cellIs" dxfId="26714" priority="13550" operator="between">
      <formula>3.001</formula>
      <formula>4.5</formula>
    </cfRule>
    <cfRule type="cellIs" dxfId="26713" priority="13551" operator="between">
      <formula>2.001</formula>
      <formula>3</formula>
    </cfRule>
    <cfRule type="cellIs" dxfId="26712" priority="13552" operator="between">
      <formula>0</formula>
      <formula>2</formula>
    </cfRule>
  </conditionalFormatting>
  <conditionalFormatting sqref="N325">
    <cfRule type="cellIs" dxfId="26711" priority="13548" operator="between">
      <formula>6</formula>
      <formula>4.5</formula>
    </cfRule>
  </conditionalFormatting>
  <conditionalFormatting sqref="N325">
    <cfRule type="cellIs" dxfId="26710" priority="13547" operator="between">
      <formula>6</formula>
      <formula>4.495</formula>
    </cfRule>
  </conditionalFormatting>
  <conditionalFormatting sqref="N325">
    <cfRule type="cellIs" dxfId="26709" priority="13546" operator="between">
      <formula>4.5</formula>
      <formula>3.495</formula>
    </cfRule>
  </conditionalFormatting>
  <conditionalFormatting sqref="N325">
    <cfRule type="cellIs" dxfId="26708" priority="13544" operator="between">
      <formula>3.5</formula>
      <formula>2.495</formula>
    </cfRule>
    <cfRule type="cellIs" dxfId="26707" priority="13545" operator="between">
      <formula>3.5</formula>
      <formula>2.495</formula>
    </cfRule>
  </conditionalFormatting>
  <conditionalFormatting sqref="N325">
    <cfRule type="cellIs" dxfId="26706" priority="13543" operator="between">
      <formula>3.5</formula>
      <formula>2.495</formula>
    </cfRule>
  </conditionalFormatting>
  <conditionalFormatting sqref="N325">
    <cfRule type="cellIs" dxfId="26705" priority="13542" operator="between">
      <formula>3.5</formula>
      <formula>2.494</formula>
    </cfRule>
  </conditionalFormatting>
  <conditionalFormatting sqref="N325">
    <cfRule type="cellIs" dxfId="26704" priority="13541" operator="between">
      <formula>2.5</formula>
      <formula>0</formula>
    </cfRule>
  </conditionalFormatting>
  <conditionalFormatting sqref="N325">
    <cfRule type="cellIs" dxfId="26703" priority="13537" operator="between">
      <formula>4.501</formula>
      <formula>6</formula>
    </cfRule>
    <cfRule type="cellIs" dxfId="26702" priority="13538" operator="between">
      <formula>3.001</formula>
      <formula>4.5</formula>
    </cfRule>
    <cfRule type="cellIs" dxfId="26701" priority="13539" operator="between">
      <formula>2.001</formula>
      <formula>3</formula>
    </cfRule>
    <cfRule type="cellIs" dxfId="26700" priority="13540" operator="between">
      <formula>0</formula>
      <formula>2</formula>
    </cfRule>
  </conditionalFormatting>
  <conditionalFormatting sqref="N331">
    <cfRule type="cellIs" dxfId="26699" priority="13500" operator="between">
      <formula>6</formula>
      <formula>4.5</formula>
    </cfRule>
  </conditionalFormatting>
  <conditionalFormatting sqref="N331">
    <cfRule type="cellIs" dxfId="26698" priority="13499" operator="between">
      <formula>6</formula>
      <formula>4.495</formula>
    </cfRule>
  </conditionalFormatting>
  <conditionalFormatting sqref="N331">
    <cfRule type="cellIs" dxfId="26697" priority="13498" operator="between">
      <formula>4.5</formula>
      <formula>3.495</formula>
    </cfRule>
  </conditionalFormatting>
  <conditionalFormatting sqref="N331">
    <cfRule type="cellIs" dxfId="26696" priority="13496" operator="between">
      <formula>3.5</formula>
      <formula>2.495</formula>
    </cfRule>
    <cfRule type="cellIs" dxfId="26695" priority="13497" operator="between">
      <formula>3.5</formula>
      <formula>2.495</formula>
    </cfRule>
  </conditionalFormatting>
  <conditionalFormatting sqref="N331">
    <cfRule type="cellIs" dxfId="26694" priority="13495" operator="between">
      <formula>3.5</formula>
      <formula>2.495</formula>
    </cfRule>
  </conditionalFormatting>
  <conditionalFormatting sqref="N331">
    <cfRule type="cellIs" dxfId="26693" priority="13494" operator="between">
      <formula>3.5</formula>
      <formula>2.494</formula>
    </cfRule>
  </conditionalFormatting>
  <conditionalFormatting sqref="N331">
    <cfRule type="cellIs" dxfId="26692" priority="13493" operator="between">
      <formula>2.5</formula>
      <formula>0</formula>
    </cfRule>
  </conditionalFormatting>
  <conditionalFormatting sqref="N331">
    <cfRule type="cellIs" dxfId="26691" priority="13489" operator="between">
      <formula>4.501</formula>
      <formula>6</formula>
    </cfRule>
    <cfRule type="cellIs" dxfId="26690" priority="13490" operator="between">
      <formula>3.001</formula>
      <formula>4.5</formula>
    </cfRule>
    <cfRule type="cellIs" dxfId="26689" priority="13491" operator="between">
      <formula>2.001</formula>
      <formula>3</formula>
    </cfRule>
    <cfRule type="cellIs" dxfId="26688" priority="13492" operator="between">
      <formula>0</formula>
      <formula>2</formula>
    </cfRule>
  </conditionalFormatting>
  <conditionalFormatting sqref="N332">
    <cfRule type="cellIs" dxfId="26687" priority="13536" operator="between">
      <formula>6</formula>
      <formula>4.5</formula>
    </cfRule>
  </conditionalFormatting>
  <conditionalFormatting sqref="N332">
    <cfRule type="cellIs" dxfId="26686" priority="13535" operator="between">
      <formula>6</formula>
      <formula>4.495</formula>
    </cfRule>
  </conditionalFormatting>
  <conditionalFormatting sqref="N332">
    <cfRule type="cellIs" dxfId="26685" priority="13534" operator="between">
      <formula>4.5</formula>
      <formula>3.495</formula>
    </cfRule>
  </conditionalFormatting>
  <conditionalFormatting sqref="N332">
    <cfRule type="cellIs" dxfId="26684" priority="13532" operator="between">
      <formula>3.5</formula>
      <formula>2.495</formula>
    </cfRule>
    <cfRule type="cellIs" dxfId="26683" priority="13533" operator="between">
      <formula>3.5</formula>
      <formula>2.495</formula>
    </cfRule>
  </conditionalFormatting>
  <conditionalFormatting sqref="N332">
    <cfRule type="cellIs" dxfId="26682" priority="13531" operator="between">
      <formula>3.5</formula>
      <formula>2.495</formula>
    </cfRule>
  </conditionalFormatting>
  <conditionalFormatting sqref="N332">
    <cfRule type="cellIs" dxfId="26681" priority="13530" operator="between">
      <formula>3.5</formula>
      <formula>2.494</formula>
    </cfRule>
  </conditionalFormatting>
  <conditionalFormatting sqref="N332">
    <cfRule type="cellIs" dxfId="26680" priority="13529" operator="between">
      <formula>2.5</formula>
      <formula>0</formula>
    </cfRule>
  </conditionalFormatting>
  <conditionalFormatting sqref="N332">
    <cfRule type="cellIs" dxfId="26679" priority="13525" operator="between">
      <formula>4.501</formula>
      <formula>6</formula>
    </cfRule>
    <cfRule type="cellIs" dxfId="26678" priority="13526" operator="between">
      <formula>3.001</formula>
      <formula>4.5</formula>
    </cfRule>
    <cfRule type="cellIs" dxfId="26677" priority="13527" operator="between">
      <formula>2.001</formula>
      <formula>3</formula>
    </cfRule>
    <cfRule type="cellIs" dxfId="26676" priority="13528" operator="between">
      <formula>0</formula>
      <formula>2</formula>
    </cfRule>
  </conditionalFormatting>
  <conditionalFormatting sqref="N329">
    <cfRule type="cellIs" dxfId="26675" priority="13524" operator="between">
      <formula>6</formula>
      <formula>4.5</formula>
    </cfRule>
  </conditionalFormatting>
  <conditionalFormatting sqref="N329">
    <cfRule type="cellIs" dxfId="26674" priority="13523" operator="between">
      <formula>6</formula>
      <formula>4.495</formula>
    </cfRule>
  </conditionalFormatting>
  <conditionalFormatting sqref="N329">
    <cfRule type="cellIs" dxfId="26673" priority="13522" operator="between">
      <formula>4.5</formula>
      <formula>3.495</formula>
    </cfRule>
  </conditionalFormatting>
  <conditionalFormatting sqref="N329">
    <cfRule type="cellIs" dxfId="26672" priority="13520" operator="between">
      <formula>3.5</formula>
      <formula>2.495</formula>
    </cfRule>
    <cfRule type="cellIs" dxfId="26671" priority="13521" operator="between">
      <formula>3.5</formula>
      <formula>2.495</formula>
    </cfRule>
  </conditionalFormatting>
  <conditionalFormatting sqref="N329">
    <cfRule type="cellIs" dxfId="26670" priority="13519" operator="between">
      <formula>3.5</formula>
      <formula>2.495</formula>
    </cfRule>
  </conditionalFormatting>
  <conditionalFormatting sqref="N329">
    <cfRule type="cellIs" dxfId="26669" priority="13518" operator="between">
      <formula>3.5</formula>
      <formula>2.494</formula>
    </cfRule>
  </conditionalFormatting>
  <conditionalFormatting sqref="N329">
    <cfRule type="cellIs" dxfId="26668" priority="13517" operator="between">
      <formula>2.5</formula>
      <formula>0</formula>
    </cfRule>
  </conditionalFormatting>
  <conditionalFormatting sqref="N329">
    <cfRule type="cellIs" dxfId="26667" priority="13513" operator="between">
      <formula>4.501</formula>
      <formula>6</formula>
    </cfRule>
    <cfRule type="cellIs" dxfId="26666" priority="13514" operator="between">
      <formula>3.001</formula>
      <formula>4.5</formula>
    </cfRule>
    <cfRule type="cellIs" dxfId="26665" priority="13515" operator="between">
      <formula>2.001</formula>
      <formula>3</formula>
    </cfRule>
    <cfRule type="cellIs" dxfId="26664" priority="13516" operator="between">
      <formula>0</formula>
      <formula>2</formula>
    </cfRule>
  </conditionalFormatting>
  <conditionalFormatting sqref="N328">
    <cfRule type="cellIs" dxfId="26663" priority="13512" operator="between">
      <formula>6</formula>
      <formula>4.5</formula>
    </cfRule>
  </conditionalFormatting>
  <conditionalFormatting sqref="N328">
    <cfRule type="cellIs" dxfId="26662" priority="13511" operator="between">
      <formula>6</formula>
      <formula>4.495</formula>
    </cfRule>
  </conditionalFormatting>
  <conditionalFormatting sqref="N328">
    <cfRule type="cellIs" dxfId="26661" priority="13510" operator="between">
      <formula>4.5</formula>
      <formula>3.495</formula>
    </cfRule>
  </conditionalFormatting>
  <conditionalFormatting sqref="N328">
    <cfRule type="cellIs" dxfId="26660" priority="13508" operator="between">
      <formula>3.5</formula>
      <formula>2.495</formula>
    </cfRule>
    <cfRule type="cellIs" dxfId="26659" priority="13509" operator="between">
      <formula>3.5</formula>
      <formula>2.495</formula>
    </cfRule>
  </conditionalFormatting>
  <conditionalFormatting sqref="N328">
    <cfRule type="cellIs" dxfId="26658" priority="13507" operator="between">
      <formula>3.5</formula>
      <formula>2.495</formula>
    </cfRule>
  </conditionalFormatting>
  <conditionalFormatting sqref="N328">
    <cfRule type="cellIs" dxfId="26657" priority="13506" operator="between">
      <formula>3.5</formula>
      <formula>2.494</formula>
    </cfRule>
  </conditionalFormatting>
  <conditionalFormatting sqref="N328">
    <cfRule type="cellIs" dxfId="26656" priority="13505" operator="between">
      <formula>2.5</formula>
      <formula>0</formula>
    </cfRule>
  </conditionalFormatting>
  <conditionalFormatting sqref="N328">
    <cfRule type="cellIs" dxfId="26655" priority="13501" operator="between">
      <formula>4.501</formula>
      <formula>6</formula>
    </cfRule>
    <cfRule type="cellIs" dxfId="26654" priority="13502" operator="between">
      <formula>3.001</formula>
      <formula>4.5</formula>
    </cfRule>
    <cfRule type="cellIs" dxfId="26653" priority="13503" operator="between">
      <formula>2.001</formula>
      <formula>3</formula>
    </cfRule>
    <cfRule type="cellIs" dxfId="26652" priority="13504" operator="between">
      <formula>0</formula>
      <formula>2</formula>
    </cfRule>
  </conditionalFormatting>
  <conditionalFormatting sqref="N330">
    <cfRule type="cellIs" dxfId="26651" priority="13488" operator="between">
      <formula>6</formula>
      <formula>4.5</formula>
    </cfRule>
  </conditionalFormatting>
  <conditionalFormatting sqref="N330">
    <cfRule type="cellIs" dxfId="26650" priority="13487" operator="between">
      <formula>6</formula>
      <formula>4.495</formula>
    </cfRule>
  </conditionalFormatting>
  <conditionalFormatting sqref="N330">
    <cfRule type="cellIs" dxfId="26649" priority="13486" operator="between">
      <formula>4.5</formula>
      <formula>3.495</formula>
    </cfRule>
  </conditionalFormatting>
  <conditionalFormatting sqref="N330">
    <cfRule type="cellIs" dxfId="26648" priority="13484" operator="between">
      <formula>3.5</formula>
      <formula>2.495</formula>
    </cfRule>
    <cfRule type="cellIs" dxfId="26647" priority="13485" operator="between">
      <formula>3.5</formula>
      <formula>2.495</formula>
    </cfRule>
  </conditionalFormatting>
  <conditionalFormatting sqref="N330">
    <cfRule type="cellIs" dxfId="26646" priority="13483" operator="between">
      <formula>3.5</formula>
      <formula>2.495</formula>
    </cfRule>
  </conditionalFormatting>
  <conditionalFormatting sqref="N330">
    <cfRule type="cellIs" dxfId="26645" priority="13482" operator="between">
      <formula>3.5</formula>
      <formula>2.494</formula>
    </cfRule>
  </conditionalFormatting>
  <conditionalFormatting sqref="N330">
    <cfRule type="cellIs" dxfId="26644" priority="13481" operator="between">
      <formula>2.5</formula>
      <formula>0</formula>
    </cfRule>
  </conditionalFormatting>
  <conditionalFormatting sqref="N330">
    <cfRule type="cellIs" dxfId="26643" priority="13477" operator="between">
      <formula>4.501</formula>
      <formula>6</formula>
    </cfRule>
    <cfRule type="cellIs" dxfId="26642" priority="13478" operator="between">
      <formula>3.001</formula>
      <formula>4.5</formula>
    </cfRule>
    <cfRule type="cellIs" dxfId="26641" priority="13479" operator="between">
      <formula>2.001</formula>
      <formula>3</formula>
    </cfRule>
    <cfRule type="cellIs" dxfId="26640" priority="13480" operator="between">
      <formula>0</formula>
      <formula>2</formula>
    </cfRule>
  </conditionalFormatting>
  <conditionalFormatting sqref="N341">
    <cfRule type="cellIs" dxfId="26639" priority="13320" operator="between">
      <formula>6</formula>
      <formula>4.5</formula>
    </cfRule>
  </conditionalFormatting>
  <conditionalFormatting sqref="N341">
    <cfRule type="cellIs" dxfId="26638" priority="13319" operator="between">
      <formula>6</formula>
      <formula>4.495</formula>
    </cfRule>
  </conditionalFormatting>
  <conditionalFormatting sqref="N341">
    <cfRule type="cellIs" dxfId="26637" priority="13318" operator="between">
      <formula>4.5</formula>
      <formula>3.495</formula>
    </cfRule>
  </conditionalFormatting>
  <conditionalFormatting sqref="N341">
    <cfRule type="cellIs" dxfId="26636" priority="13316" operator="between">
      <formula>3.5</formula>
      <formula>2.495</formula>
    </cfRule>
    <cfRule type="cellIs" dxfId="26635" priority="13317" operator="between">
      <formula>3.5</formula>
      <formula>2.495</formula>
    </cfRule>
  </conditionalFormatting>
  <conditionalFormatting sqref="N341">
    <cfRule type="cellIs" dxfId="26634" priority="13315" operator="between">
      <formula>3.5</formula>
      <formula>2.495</formula>
    </cfRule>
  </conditionalFormatting>
  <conditionalFormatting sqref="N341">
    <cfRule type="cellIs" dxfId="26633" priority="13314" operator="between">
      <formula>3.5</formula>
      <formula>2.494</formula>
    </cfRule>
  </conditionalFormatting>
  <conditionalFormatting sqref="N341">
    <cfRule type="cellIs" dxfId="26632" priority="13313" operator="between">
      <formula>2.5</formula>
      <formula>0</formula>
    </cfRule>
  </conditionalFormatting>
  <conditionalFormatting sqref="N341">
    <cfRule type="cellIs" dxfId="26631" priority="13309" operator="between">
      <formula>4.501</formula>
      <formula>6</formula>
    </cfRule>
    <cfRule type="cellIs" dxfId="26630" priority="13310" operator="between">
      <formula>3.001</formula>
      <formula>4.5</formula>
    </cfRule>
    <cfRule type="cellIs" dxfId="26629" priority="13311" operator="between">
      <formula>2.001</formula>
      <formula>3</formula>
    </cfRule>
    <cfRule type="cellIs" dxfId="26628" priority="13312" operator="between">
      <formula>0</formula>
      <formula>2</formula>
    </cfRule>
  </conditionalFormatting>
  <conditionalFormatting sqref="N337">
    <cfRule type="cellIs" dxfId="26627" priority="13464" operator="between">
      <formula>6</formula>
      <formula>4.5</formula>
    </cfRule>
  </conditionalFormatting>
  <conditionalFormatting sqref="N337">
    <cfRule type="cellIs" dxfId="26626" priority="13463" operator="between">
      <formula>6</formula>
      <formula>4.495</formula>
    </cfRule>
  </conditionalFormatting>
  <conditionalFormatting sqref="N337">
    <cfRule type="cellIs" dxfId="26625" priority="13462" operator="between">
      <formula>4.5</formula>
      <formula>3.495</formula>
    </cfRule>
  </conditionalFormatting>
  <conditionalFormatting sqref="N337">
    <cfRule type="cellIs" dxfId="26624" priority="13460" operator="between">
      <formula>3.5</formula>
      <formula>2.495</formula>
    </cfRule>
    <cfRule type="cellIs" dxfId="26623" priority="13461" operator="between">
      <formula>3.5</formula>
      <formula>2.495</formula>
    </cfRule>
  </conditionalFormatting>
  <conditionalFormatting sqref="N337">
    <cfRule type="cellIs" dxfId="26622" priority="13459" operator="between">
      <formula>3.5</formula>
      <formula>2.495</formula>
    </cfRule>
  </conditionalFormatting>
  <conditionalFormatting sqref="N337">
    <cfRule type="cellIs" dxfId="26621" priority="13458" operator="between">
      <formula>3.5</formula>
      <formula>2.494</formula>
    </cfRule>
  </conditionalFormatting>
  <conditionalFormatting sqref="N337">
    <cfRule type="cellIs" dxfId="26620" priority="13457" operator="between">
      <formula>2.5</formula>
      <formula>0</formula>
    </cfRule>
  </conditionalFormatting>
  <conditionalFormatting sqref="N337">
    <cfRule type="cellIs" dxfId="26619" priority="13453" operator="between">
      <formula>4.501</formula>
      <formula>6</formula>
    </cfRule>
    <cfRule type="cellIs" dxfId="26618" priority="13454" operator="between">
      <formula>3.001</formula>
      <formula>4.5</formula>
    </cfRule>
    <cfRule type="cellIs" dxfId="26617" priority="13455" operator="between">
      <formula>2.001</formula>
      <formula>3</formula>
    </cfRule>
    <cfRule type="cellIs" dxfId="26616" priority="13456" operator="between">
      <formula>0</formula>
      <formula>2</formula>
    </cfRule>
  </conditionalFormatting>
  <conditionalFormatting sqref="N339">
    <cfRule type="cellIs" dxfId="26615" priority="13344" operator="between">
      <formula>6</formula>
      <formula>4.5</formula>
    </cfRule>
  </conditionalFormatting>
  <conditionalFormatting sqref="N339">
    <cfRule type="cellIs" dxfId="26614" priority="13343" operator="between">
      <formula>6</formula>
      <formula>4.495</formula>
    </cfRule>
  </conditionalFormatting>
  <conditionalFormatting sqref="N339">
    <cfRule type="cellIs" dxfId="26613" priority="13342" operator="between">
      <formula>4.5</formula>
      <formula>3.495</formula>
    </cfRule>
  </conditionalFormatting>
  <conditionalFormatting sqref="N339">
    <cfRule type="cellIs" dxfId="26612" priority="13340" operator="between">
      <formula>3.5</formula>
      <formula>2.495</formula>
    </cfRule>
    <cfRule type="cellIs" dxfId="26611" priority="13341" operator="between">
      <formula>3.5</formula>
      <formula>2.495</formula>
    </cfRule>
  </conditionalFormatting>
  <conditionalFormatting sqref="N339">
    <cfRule type="cellIs" dxfId="26610" priority="13339" operator="between">
      <formula>3.5</formula>
      <formula>2.495</formula>
    </cfRule>
  </conditionalFormatting>
  <conditionalFormatting sqref="N339">
    <cfRule type="cellIs" dxfId="26609" priority="13338" operator="between">
      <formula>3.5</formula>
      <formula>2.494</formula>
    </cfRule>
  </conditionalFormatting>
  <conditionalFormatting sqref="N339">
    <cfRule type="cellIs" dxfId="26608" priority="13337" operator="between">
      <formula>2.5</formula>
      <formula>0</formula>
    </cfRule>
  </conditionalFormatting>
  <conditionalFormatting sqref="N339">
    <cfRule type="cellIs" dxfId="26607" priority="13333" operator="between">
      <formula>4.501</formula>
      <formula>6</formula>
    </cfRule>
    <cfRule type="cellIs" dxfId="26606" priority="13334" operator="between">
      <formula>3.001</formula>
      <formula>4.5</formula>
    </cfRule>
    <cfRule type="cellIs" dxfId="26605" priority="13335" operator="between">
      <formula>2.001</formula>
      <formula>3</formula>
    </cfRule>
    <cfRule type="cellIs" dxfId="26604" priority="13336" operator="between">
      <formula>0</formula>
      <formula>2</formula>
    </cfRule>
  </conditionalFormatting>
  <conditionalFormatting sqref="N338">
    <cfRule type="cellIs" dxfId="26603" priority="13332" operator="between">
      <formula>6</formula>
      <formula>4.5</formula>
    </cfRule>
  </conditionalFormatting>
  <conditionalFormatting sqref="N338">
    <cfRule type="cellIs" dxfId="26602" priority="13331" operator="between">
      <formula>6</formula>
      <formula>4.495</formula>
    </cfRule>
  </conditionalFormatting>
  <conditionalFormatting sqref="N338">
    <cfRule type="cellIs" dxfId="26601" priority="13330" operator="between">
      <formula>4.5</formula>
      <formula>3.495</formula>
    </cfRule>
  </conditionalFormatting>
  <conditionalFormatting sqref="N338">
    <cfRule type="cellIs" dxfId="26600" priority="13328" operator="between">
      <formula>3.5</formula>
      <formula>2.495</formula>
    </cfRule>
    <cfRule type="cellIs" dxfId="26599" priority="13329" operator="between">
      <formula>3.5</formula>
      <formula>2.495</formula>
    </cfRule>
  </conditionalFormatting>
  <conditionalFormatting sqref="N338">
    <cfRule type="cellIs" dxfId="26598" priority="13327" operator="between">
      <formula>3.5</formula>
      <formula>2.495</formula>
    </cfRule>
  </conditionalFormatting>
  <conditionalFormatting sqref="N338">
    <cfRule type="cellIs" dxfId="26597" priority="13326" operator="between">
      <formula>3.5</formula>
      <formula>2.494</formula>
    </cfRule>
  </conditionalFormatting>
  <conditionalFormatting sqref="N338">
    <cfRule type="cellIs" dxfId="26596" priority="13325" operator="between">
      <formula>2.5</formula>
      <formula>0</formula>
    </cfRule>
  </conditionalFormatting>
  <conditionalFormatting sqref="N338">
    <cfRule type="cellIs" dxfId="26595" priority="13321" operator="between">
      <formula>4.501</formula>
      <formula>6</formula>
    </cfRule>
    <cfRule type="cellIs" dxfId="26594" priority="13322" operator="between">
      <formula>3.001</formula>
      <formula>4.5</formula>
    </cfRule>
    <cfRule type="cellIs" dxfId="26593" priority="13323" operator="between">
      <formula>2.001</formula>
      <formula>3</formula>
    </cfRule>
    <cfRule type="cellIs" dxfId="26592" priority="13324" operator="between">
      <formula>0</formula>
      <formula>2</formula>
    </cfRule>
  </conditionalFormatting>
  <conditionalFormatting sqref="N340">
    <cfRule type="cellIs" dxfId="26591" priority="13308" operator="between">
      <formula>6</formula>
      <formula>4.5</formula>
    </cfRule>
  </conditionalFormatting>
  <conditionalFormatting sqref="N340">
    <cfRule type="cellIs" dxfId="26590" priority="13307" operator="between">
      <formula>6</formula>
      <formula>4.495</formula>
    </cfRule>
  </conditionalFormatting>
  <conditionalFormatting sqref="N340">
    <cfRule type="cellIs" dxfId="26589" priority="13306" operator="between">
      <formula>4.5</formula>
      <formula>3.495</formula>
    </cfRule>
  </conditionalFormatting>
  <conditionalFormatting sqref="N340">
    <cfRule type="cellIs" dxfId="26588" priority="13304" operator="between">
      <formula>3.5</formula>
      <formula>2.495</formula>
    </cfRule>
    <cfRule type="cellIs" dxfId="26587" priority="13305" operator="between">
      <formula>3.5</formula>
      <formula>2.495</formula>
    </cfRule>
  </conditionalFormatting>
  <conditionalFormatting sqref="N340">
    <cfRule type="cellIs" dxfId="26586" priority="13303" operator="between">
      <formula>3.5</formula>
      <formula>2.495</formula>
    </cfRule>
  </conditionalFormatting>
  <conditionalFormatting sqref="N340">
    <cfRule type="cellIs" dxfId="26585" priority="13302" operator="between">
      <formula>3.5</formula>
      <formula>2.494</formula>
    </cfRule>
  </conditionalFormatting>
  <conditionalFormatting sqref="N340">
    <cfRule type="cellIs" dxfId="26584" priority="13301" operator="between">
      <formula>2.5</formula>
      <formula>0</formula>
    </cfRule>
  </conditionalFormatting>
  <conditionalFormatting sqref="N340">
    <cfRule type="cellIs" dxfId="26583" priority="13297" operator="between">
      <formula>4.501</formula>
      <formula>6</formula>
    </cfRule>
    <cfRule type="cellIs" dxfId="26582" priority="13298" operator="between">
      <formula>3.001</formula>
      <formula>4.5</formula>
    </cfRule>
    <cfRule type="cellIs" dxfId="26581" priority="13299" operator="between">
      <formula>2.001</formula>
      <formula>3</formula>
    </cfRule>
    <cfRule type="cellIs" dxfId="26580" priority="13300" operator="between">
      <formula>0</formula>
      <formula>2</formula>
    </cfRule>
  </conditionalFormatting>
  <conditionalFormatting sqref="N336">
    <cfRule type="cellIs" dxfId="26579" priority="13272" operator="between">
      <formula>6</formula>
      <formula>4.5</formula>
    </cfRule>
  </conditionalFormatting>
  <conditionalFormatting sqref="N336">
    <cfRule type="cellIs" dxfId="26578" priority="13271" operator="between">
      <formula>6</formula>
      <formula>4.495</formula>
    </cfRule>
  </conditionalFormatting>
  <conditionalFormatting sqref="N336">
    <cfRule type="cellIs" dxfId="26577" priority="13270" operator="between">
      <formula>4.5</formula>
      <formula>3.495</formula>
    </cfRule>
  </conditionalFormatting>
  <conditionalFormatting sqref="N336">
    <cfRule type="cellIs" dxfId="26576" priority="13268" operator="between">
      <formula>3.5</formula>
      <formula>2.495</formula>
    </cfRule>
    <cfRule type="cellIs" dxfId="26575" priority="13269" operator="between">
      <formula>3.5</formula>
      <formula>2.495</formula>
    </cfRule>
  </conditionalFormatting>
  <conditionalFormatting sqref="N336">
    <cfRule type="cellIs" dxfId="26574" priority="13267" operator="between">
      <formula>3.5</formula>
      <formula>2.495</formula>
    </cfRule>
  </conditionalFormatting>
  <conditionalFormatting sqref="N336">
    <cfRule type="cellIs" dxfId="26573" priority="13266" operator="between">
      <formula>3.5</formula>
      <formula>2.494</formula>
    </cfRule>
  </conditionalFormatting>
  <conditionalFormatting sqref="N336">
    <cfRule type="cellIs" dxfId="26572" priority="13265" operator="between">
      <formula>2.5</formula>
      <formula>0</formula>
    </cfRule>
  </conditionalFormatting>
  <conditionalFormatting sqref="N336">
    <cfRule type="cellIs" dxfId="26571" priority="13261" operator="between">
      <formula>4.501</formula>
      <formula>6</formula>
    </cfRule>
    <cfRule type="cellIs" dxfId="26570" priority="13262" operator="between">
      <formula>3.001</formula>
      <formula>4.5</formula>
    </cfRule>
    <cfRule type="cellIs" dxfId="26569" priority="13263" operator="between">
      <formula>2.001</formula>
      <formula>3</formula>
    </cfRule>
    <cfRule type="cellIs" dxfId="26568" priority="13264" operator="between">
      <formula>0</formula>
      <formula>2</formula>
    </cfRule>
  </conditionalFormatting>
  <conditionalFormatting sqref="N334">
    <cfRule type="cellIs" dxfId="26567" priority="13296" operator="between">
      <formula>6</formula>
      <formula>4.5</formula>
    </cfRule>
  </conditionalFormatting>
  <conditionalFormatting sqref="N334">
    <cfRule type="cellIs" dxfId="26566" priority="13295" operator="between">
      <formula>6</formula>
      <formula>4.495</formula>
    </cfRule>
  </conditionalFormatting>
  <conditionalFormatting sqref="N334">
    <cfRule type="cellIs" dxfId="26565" priority="13294" operator="between">
      <formula>4.5</formula>
      <formula>3.495</formula>
    </cfRule>
  </conditionalFormatting>
  <conditionalFormatting sqref="N334">
    <cfRule type="cellIs" dxfId="26564" priority="13292" operator="between">
      <formula>3.5</formula>
      <formula>2.495</formula>
    </cfRule>
    <cfRule type="cellIs" dxfId="26563" priority="13293" operator="between">
      <formula>3.5</formula>
      <formula>2.495</formula>
    </cfRule>
  </conditionalFormatting>
  <conditionalFormatting sqref="N334">
    <cfRule type="cellIs" dxfId="26562" priority="13291" operator="between">
      <formula>3.5</formula>
      <formula>2.495</formula>
    </cfRule>
  </conditionalFormatting>
  <conditionalFormatting sqref="N334">
    <cfRule type="cellIs" dxfId="26561" priority="13290" operator="between">
      <formula>3.5</formula>
      <formula>2.494</formula>
    </cfRule>
  </conditionalFormatting>
  <conditionalFormatting sqref="N334">
    <cfRule type="cellIs" dxfId="26560" priority="13289" operator="between">
      <formula>2.5</formula>
      <formula>0</formula>
    </cfRule>
  </conditionalFormatting>
  <conditionalFormatting sqref="N334">
    <cfRule type="cellIs" dxfId="26559" priority="13285" operator="between">
      <formula>4.501</formula>
      <formula>6</formula>
    </cfRule>
    <cfRule type="cellIs" dxfId="26558" priority="13286" operator="between">
      <formula>3.001</formula>
      <formula>4.5</formula>
    </cfRule>
    <cfRule type="cellIs" dxfId="26557" priority="13287" operator="between">
      <formula>2.001</formula>
      <formula>3</formula>
    </cfRule>
    <cfRule type="cellIs" dxfId="26556" priority="13288" operator="between">
      <formula>0</formula>
      <formula>2</formula>
    </cfRule>
  </conditionalFormatting>
  <conditionalFormatting sqref="N333">
    <cfRule type="cellIs" dxfId="26555" priority="13284" operator="between">
      <formula>6</formula>
      <formula>4.5</formula>
    </cfRule>
  </conditionalFormatting>
  <conditionalFormatting sqref="N333">
    <cfRule type="cellIs" dxfId="26554" priority="13283" operator="between">
      <formula>6</formula>
      <formula>4.495</formula>
    </cfRule>
  </conditionalFormatting>
  <conditionalFormatting sqref="N333">
    <cfRule type="cellIs" dxfId="26553" priority="13282" operator="between">
      <formula>4.5</formula>
      <formula>3.495</formula>
    </cfRule>
  </conditionalFormatting>
  <conditionalFormatting sqref="N333">
    <cfRule type="cellIs" dxfId="26552" priority="13280" operator="between">
      <formula>3.5</formula>
      <formula>2.495</formula>
    </cfRule>
    <cfRule type="cellIs" dxfId="26551" priority="13281" operator="between">
      <formula>3.5</formula>
      <formula>2.495</formula>
    </cfRule>
  </conditionalFormatting>
  <conditionalFormatting sqref="N333">
    <cfRule type="cellIs" dxfId="26550" priority="13279" operator="between">
      <formula>3.5</formula>
      <formula>2.495</formula>
    </cfRule>
  </conditionalFormatting>
  <conditionalFormatting sqref="N333">
    <cfRule type="cellIs" dxfId="26549" priority="13278" operator="between">
      <formula>3.5</formula>
      <formula>2.494</formula>
    </cfRule>
  </conditionalFormatting>
  <conditionalFormatting sqref="N333">
    <cfRule type="cellIs" dxfId="26548" priority="13277" operator="between">
      <formula>2.5</formula>
      <formula>0</formula>
    </cfRule>
  </conditionalFormatting>
  <conditionalFormatting sqref="N333">
    <cfRule type="cellIs" dxfId="26547" priority="13273" operator="between">
      <formula>4.501</formula>
      <formula>6</formula>
    </cfRule>
    <cfRule type="cellIs" dxfId="26546" priority="13274" operator="between">
      <formula>3.001</formula>
      <formula>4.5</formula>
    </cfRule>
    <cfRule type="cellIs" dxfId="26545" priority="13275" operator="between">
      <formula>2.001</formula>
      <formula>3</formula>
    </cfRule>
    <cfRule type="cellIs" dxfId="26544" priority="13276" operator="between">
      <formula>0</formula>
      <formula>2</formula>
    </cfRule>
  </conditionalFormatting>
  <conditionalFormatting sqref="N335">
    <cfRule type="cellIs" dxfId="26543" priority="13260" operator="between">
      <formula>6</formula>
      <formula>4.5</formula>
    </cfRule>
  </conditionalFormatting>
  <conditionalFormatting sqref="N335">
    <cfRule type="cellIs" dxfId="26542" priority="13259" operator="between">
      <formula>6</formula>
      <formula>4.495</formula>
    </cfRule>
  </conditionalFormatting>
  <conditionalFormatting sqref="N335">
    <cfRule type="cellIs" dxfId="26541" priority="13258" operator="between">
      <formula>4.5</formula>
      <formula>3.495</formula>
    </cfRule>
  </conditionalFormatting>
  <conditionalFormatting sqref="N335">
    <cfRule type="cellIs" dxfId="26540" priority="13256" operator="between">
      <formula>3.5</formula>
      <formula>2.495</formula>
    </cfRule>
    <cfRule type="cellIs" dxfId="26539" priority="13257" operator="between">
      <formula>3.5</formula>
      <formula>2.495</formula>
    </cfRule>
  </conditionalFormatting>
  <conditionalFormatting sqref="N335">
    <cfRule type="cellIs" dxfId="26538" priority="13255" operator="between">
      <formula>3.5</formula>
      <formula>2.495</formula>
    </cfRule>
  </conditionalFormatting>
  <conditionalFormatting sqref="N335">
    <cfRule type="cellIs" dxfId="26537" priority="13254" operator="between">
      <formula>3.5</formula>
      <formula>2.494</formula>
    </cfRule>
  </conditionalFormatting>
  <conditionalFormatting sqref="N335">
    <cfRule type="cellIs" dxfId="26536" priority="13253" operator="between">
      <formula>2.5</formula>
      <formula>0</formula>
    </cfRule>
  </conditionalFormatting>
  <conditionalFormatting sqref="N335">
    <cfRule type="cellIs" dxfId="26535" priority="13249" operator="between">
      <formula>4.501</formula>
      <formula>6</formula>
    </cfRule>
    <cfRule type="cellIs" dxfId="26534" priority="13250" operator="between">
      <formula>3.001</formula>
      <formula>4.5</formula>
    </cfRule>
    <cfRule type="cellIs" dxfId="26533" priority="13251" operator="between">
      <formula>2.001</formula>
      <formula>3</formula>
    </cfRule>
    <cfRule type="cellIs" dxfId="26532" priority="13252" operator="between">
      <formula>0</formula>
      <formula>2</formula>
    </cfRule>
  </conditionalFormatting>
  <conditionalFormatting sqref="N342">
    <cfRule type="cellIs" dxfId="26531" priority="13356" operator="between">
      <formula>6</formula>
      <formula>4.5</formula>
    </cfRule>
  </conditionalFormatting>
  <conditionalFormatting sqref="N342">
    <cfRule type="cellIs" dxfId="26530" priority="13355" operator="between">
      <formula>6</formula>
      <formula>4.495</formula>
    </cfRule>
  </conditionalFormatting>
  <conditionalFormatting sqref="N342">
    <cfRule type="cellIs" dxfId="26529" priority="13354" operator="between">
      <formula>4.5</formula>
      <formula>3.495</formula>
    </cfRule>
  </conditionalFormatting>
  <conditionalFormatting sqref="N342">
    <cfRule type="cellIs" dxfId="26528" priority="13352" operator="between">
      <formula>3.5</formula>
      <formula>2.495</formula>
    </cfRule>
    <cfRule type="cellIs" dxfId="26527" priority="13353" operator="between">
      <formula>3.5</formula>
      <formula>2.495</formula>
    </cfRule>
  </conditionalFormatting>
  <conditionalFormatting sqref="N342">
    <cfRule type="cellIs" dxfId="26526" priority="13351" operator="between">
      <formula>3.5</formula>
      <formula>2.495</formula>
    </cfRule>
  </conditionalFormatting>
  <conditionalFormatting sqref="N342">
    <cfRule type="cellIs" dxfId="26525" priority="13350" operator="between">
      <formula>3.5</formula>
      <formula>2.494</formula>
    </cfRule>
  </conditionalFormatting>
  <conditionalFormatting sqref="N342">
    <cfRule type="cellIs" dxfId="26524" priority="13349" operator="between">
      <formula>2.5</formula>
      <formula>0</formula>
    </cfRule>
  </conditionalFormatting>
  <conditionalFormatting sqref="N342">
    <cfRule type="cellIs" dxfId="26523" priority="13345" operator="between">
      <formula>4.501</formula>
      <formula>6</formula>
    </cfRule>
    <cfRule type="cellIs" dxfId="26522" priority="13346" operator="between">
      <formula>3.001</formula>
      <formula>4.5</formula>
    </cfRule>
    <cfRule type="cellIs" dxfId="26521" priority="13347" operator="between">
      <formula>2.001</formula>
      <formula>3</formula>
    </cfRule>
    <cfRule type="cellIs" dxfId="26520" priority="13348" operator="between">
      <formula>0</formula>
      <formula>2</formula>
    </cfRule>
  </conditionalFormatting>
  <conditionalFormatting sqref="N350">
    <cfRule type="cellIs" dxfId="26519" priority="13248" operator="between">
      <formula>6</formula>
      <formula>4.5</formula>
    </cfRule>
  </conditionalFormatting>
  <conditionalFormatting sqref="N350">
    <cfRule type="cellIs" dxfId="26518" priority="13247" operator="between">
      <formula>6</formula>
      <formula>4.495</formula>
    </cfRule>
  </conditionalFormatting>
  <conditionalFormatting sqref="N350">
    <cfRule type="cellIs" dxfId="26517" priority="13246" operator="between">
      <formula>4.5</formula>
      <formula>3.495</formula>
    </cfRule>
  </conditionalFormatting>
  <conditionalFormatting sqref="N350">
    <cfRule type="cellIs" dxfId="26516" priority="13244" operator="between">
      <formula>3.5</formula>
      <formula>2.495</formula>
    </cfRule>
    <cfRule type="cellIs" dxfId="26515" priority="13245" operator="between">
      <formula>3.5</formula>
      <formula>2.495</formula>
    </cfRule>
  </conditionalFormatting>
  <conditionalFormatting sqref="N350">
    <cfRule type="cellIs" dxfId="26514" priority="13243" operator="between">
      <formula>3.5</formula>
      <formula>2.495</formula>
    </cfRule>
  </conditionalFormatting>
  <conditionalFormatting sqref="N350">
    <cfRule type="cellIs" dxfId="26513" priority="13242" operator="between">
      <formula>3.5</formula>
      <formula>2.494</formula>
    </cfRule>
  </conditionalFormatting>
  <conditionalFormatting sqref="N350">
    <cfRule type="cellIs" dxfId="26512" priority="13241" operator="between">
      <formula>2.5</formula>
      <formula>0</formula>
    </cfRule>
  </conditionalFormatting>
  <conditionalFormatting sqref="N350">
    <cfRule type="cellIs" dxfId="26511" priority="13237" operator="between">
      <formula>4.501</formula>
      <formula>6</formula>
    </cfRule>
    <cfRule type="cellIs" dxfId="26510" priority="13238" operator="between">
      <formula>3.001</formula>
      <formula>4.5</formula>
    </cfRule>
    <cfRule type="cellIs" dxfId="26509" priority="13239" operator="between">
      <formula>2.001</formula>
      <formula>3</formula>
    </cfRule>
    <cfRule type="cellIs" dxfId="26508" priority="13240" operator="between">
      <formula>0</formula>
      <formula>2</formula>
    </cfRule>
  </conditionalFormatting>
  <conditionalFormatting sqref="N345">
    <cfRule type="cellIs" dxfId="26507" priority="13236" operator="between">
      <formula>6</formula>
      <formula>4.5</formula>
    </cfRule>
  </conditionalFormatting>
  <conditionalFormatting sqref="N345">
    <cfRule type="cellIs" dxfId="26506" priority="13235" operator="between">
      <formula>6</formula>
      <formula>4.495</formula>
    </cfRule>
  </conditionalFormatting>
  <conditionalFormatting sqref="N345">
    <cfRule type="cellIs" dxfId="26505" priority="13234" operator="between">
      <formula>4.5</formula>
      <formula>3.495</formula>
    </cfRule>
  </conditionalFormatting>
  <conditionalFormatting sqref="N345">
    <cfRule type="cellIs" dxfId="26504" priority="13232" operator="between">
      <formula>3.5</formula>
      <formula>2.495</formula>
    </cfRule>
    <cfRule type="cellIs" dxfId="26503" priority="13233" operator="between">
      <formula>3.5</formula>
      <formula>2.495</formula>
    </cfRule>
  </conditionalFormatting>
  <conditionalFormatting sqref="N345">
    <cfRule type="cellIs" dxfId="26502" priority="13231" operator="between">
      <formula>3.5</formula>
      <formula>2.495</formula>
    </cfRule>
  </conditionalFormatting>
  <conditionalFormatting sqref="N345">
    <cfRule type="cellIs" dxfId="26501" priority="13230" operator="between">
      <formula>3.5</formula>
      <formula>2.494</formula>
    </cfRule>
  </conditionalFormatting>
  <conditionalFormatting sqref="N345">
    <cfRule type="cellIs" dxfId="26500" priority="13229" operator="between">
      <formula>2.5</formula>
      <formula>0</formula>
    </cfRule>
  </conditionalFormatting>
  <conditionalFormatting sqref="N345">
    <cfRule type="cellIs" dxfId="26499" priority="13225" operator="between">
      <formula>4.501</formula>
      <formula>6</formula>
    </cfRule>
    <cfRule type="cellIs" dxfId="26498" priority="13226" operator="between">
      <formula>3.001</formula>
      <formula>4.5</formula>
    </cfRule>
    <cfRule type="cellIs" dxfId="26497" priority="13227" operator="between">
      <formula>2.001</formula>
      <formula>3</formula>
    </cfRule>
    <cfRule type="cellIs" dxfId="26496" priority="13228" operator="between">
      <formula>0</formula>
      <formula>2</formula>
    </cfRule>
  </conditionalFormatting>
  <conditionalFormatting sqref="N349">
    <cfRule type="cellIs" dxfId="26495" priority="13212" operator="between">
      <formula>6</formula>
      <formula>4.5</formula>
    </cfRule>
  </conditionalFormatting>
  <conditionalFormatting sqref="N349">
    <cfRule type="cellIs" dxfId="26494" priority="13211" operator="between">
      <formula>6</formula>
      <formula>4.495</formula>
    </cfRule>
  </conditionalFormatting>
  <conditionalFormatting sqref="N349">
    <cfRule type="cellIs" dxfId="26493" priority="13210" operator="between">
      <formula>4.5</formula>
      <formula>3.495</formula>
    </cfRule>
  </conditionalFormatting>
  <conditionalFormatting sqref="N349">
    <cfRule type="cellIs" dxfId="26492" priority="13208" operator="between">
      <formula>3.5</formula>
      <formula>2.495</formula>
    </cfRule>
    <cfRule type="cellIs" dxfId="26491" priority="13209" operator="between">
      <formula>3.5</formula>
      <formula>2.495</formula>
    </cfRule>
  </conditionalFormatting>
  <conditionalFormatting sqref="N349">
    <cfRule type="cellIs" dxfId="26490" priority="13207" operator="between">
      <formula>3.5</formula>
      <formula>2.495</formula>
    </cfRule>
  </conditionalFormatting>
  <conditionalFormatting sqref="N349">
    <cfRule type="cellIs" dxfId="26489" priority="13206" operator="between">
      <formula>3.5</formula>
      <formula>2.494</formula>
    </cfRule>
  </conditionalFormatting>
  <conditionalFormatting sqref="N349">
    <cfRule type="cellIs" dxfId="26488" priority="13205" operator="between">
      <formula>2.5</formula>
      <formula>0</formula>
    </cfRule>
  </conditionalFormatting>
  <conditionalFormatting sqref="N349">
    <cfRule type="cellIs" dxfId="26487" priority="13201" operator="between">
      <formula>4.501</formula>
      <formula>6</formula>
    </cfRule>
    <cfRule type="cellIs" dxfId="26486" priority="13202" operator="between">
      <formula>3.001</formula>
      <formula>4.5</formula>
    </cfRule>
    <cfRule type="cellIs" dxfId="26485" priority="13203" operator="between">
      <formula>2.001</formula>
      <formula>3</formula>
    </cfRule>
    <cfRule type="cellIs" dxfId="26484" priority="13204" operator="between">
      <formula>0</formula>
      <formula>2</formula>
    </cfRule>
  </conditionalFormatting>
  <conditionalFormatting sqref="N343">
    <cfRule type="cellIs" dxfId="26483" priority="13224" operator="between">
      <formula>6</formula>
      <formula>4.5</formula>
    </cfRule>
  </conditionalFormatting>
  <conditionalFormatting sqref="N343">
    <cfRule type="cellIs" dxfId="26482" priority="13223" operator="between">
      <formula>6</formula>
      <formula>4.495</formula>
    </cfRule>
  </conditionalFormatting>
  <conditionalFormatting sqref="N343">
    <cfRule type="cellIs" dxfId="26481" priority="13222" operator="between">
      <formula>4.5</formula>
      <formula>3.495</formula>
    </cfRule>
  </conditionalFormatting>
  <conditionalFormatting sqref="N343">
    <cfRule type="cellIs" dxfId="26480" priority="13220" operator="between">
      <formula>3.5</formula>
      <formula>2.495</formula>
    </cfRule>
    <cfRule type="cellIs" dxfId="26479" priority="13221" operator="between">
      <formula>3.5</formula>
      <formula>2.495</formula>
    </cfRule>
  </conditionalFormatting>
  <conditionalFormatting sqref="N343">
    <cfRule type="cellIs" dxfId="26478" priority="13219" operator="between">
      <formula>3.5</formula>
      <formula>2.495</formula>
    </cfRule>
  </conditionalFormatting>
  <conditionalFormatting sqref="N343">
    <cfRule type="cellIs" dxfId="26477" priority="13218" operator="between">
      <formula>3.5</formula>
      <formula>2.494</formula>
    </cfRule>
  </conditionalFormatting>
  <conditionalFormatting sqref="N343">
    <cfRule type="cellIs" dxfId="26476" priority="13217" operator="between">
      <formula>2.5</formula>
      <formula>0</formula>
    </cfRule>
  </conditionalFormatting>
  <conditionalFormatting sqref="N343">
    <cfRule type="cellIs" dxfId="26475" priority="13213" operator="between">
      <formula>4.501</formula>
      <formula>6</formula>
    </cfRule>
    <cfRule type="cellIs" dxfId="26474" priority="13214" operator="between">
      <formula>3.001</formula>
      <formula>4.5</formula>
    </cfRule>
    <cfRule type="cellIs" dxfId="26473" priority="13215" operator="between">
      <formula>2.001</formula>
      <formula>3</formula>
    </cfRule>
    <cfRule type="cellIs" dxfId="26472" priority="13216" operator="between">
      <formula>0</formula>
      <formula>2</formula>
    </cfRule>
  </conditionalFormatting>
  <conditionalFormatting sqref="N348">
    <cfRule type="cellIs" dxfId="26471" priority="13200" operator="between">
      <formula>6</formula>
      <formula>4.5</formula>
    </cfRule>
  </conditionalFormatting>
  <conditionalFormatting sqref="N348">
    <cfRule type="cellIs" dxfId="26470" priority="13199" operator="between">
      <formula>6</formula>
      <formula>4.495</formula>
    </cfRule>
  </conditionalFormatting>
  <conditionalFormatting sqref="N348">
    <cfRule type="cellIs" dxfId="26469" priority="13198" operator="between">
      <formula>4.5</formula>
      <formula>3.495</formula>
    </cfRule>
  </conditionalFormatting>
  <conditionalFormatting sqref="N348">
    <cfRule type="cellIs" dxfId="26468" priority="13196" operator="between">
      <formula>3.5</formula>
      <formula>2.495</formula>
    </cfRule>
    <cfRule type="cellIs" dxfId="26467" priority="13197" operator="between">
      <formula>3.5</formula>
      <formula>2.495</formula>
    </cfRule>
  </conditionalFormatting>
  <conditionalFormatting sqref="N348">
    <cfRule type="cellIs" dxfId="26466" priority="13195" operator="between">
      <formula>3.5</formula>
      <formula>2.495</formula>
    </cfRule>
  </conditionalFormatting>
  <conditionalFormatting sqref="N348">
    <cfRule type="cellIs" dxfId="26465" priority="13194" operator="between">
      <formula>3.5</formula>
      <formula>2.494</formula>
    </cfRule>
  </conditionalFormatting>
  <conditionalFormatting sqref="N348">
    <cfRule type="cellIs" dxfId="26464" priority="13193" operator="between">
      <formula>2.5</formula>
      <formula>0</formula>
    </cfRule>
  </conditionalFormatting>
  <conditionalFormatting sqref="N348">
    <cfRule type="cellIs" dxfId="26463" priority="13189" operator="between">
      <formula>4.501</formula>
      <formula>6</formula>
    </cfRule>
    <cfRule type="cellIs" dxfId="26462" priority="13190" operator="between">
      <formula>3.001</formula>
      <formula>4.5</formula>
    </cfRule>
    <cfRule type="cellIs" dxfId="26461" priority="13191" operator="between">
      <formula>2.001</formula>
      <formula>3</formula>
    </cfRule>
    <cfRule type="cellIs" dxfId="26460" priority="13192" operator="between">
      <formula>0</formula>
      <formula>2</formula>
    </cfRule>
  </conditionalFormatting>
  <conditionalFormatting sqref="N347">
    <cfRule type="cellIs" dxfId="26459" priority="13188" operator="between">
      <formula>6</formula>
      <formula>4.5</formula>
    </cfRule>
  </conditionalFormatting>
  <conditionalFormatting sqref="N347">
    <cfRule type="cellIs" dxfId="26458" priority="13187" operator="between">
      <formula>6</formula>
      <formula>4.495</formula>
    </cfRule>
  </conditionalFormatting>
  <conditionalFormatting sqref="N347">
    <cfRule type="cellIs" dxfId="26457" priority="13186" operator="between">
      <formula>4.5</formula>
      <formula>3.495</formula>
    </cfRule>
  </conditionalFormatting>
  <conditionalFormatting sqref="N347">
    <cfRule type="cellIs" dxfId="26456" priority="13184" operator="between">
      <formula>3.5</formula>
      <formula>2.495</formula>
    </cfRule>
    <cfRule type="cellIs" dxfId="26455" priority="13185" operator="between">
      <formula>3.5</formula>
      <formula>2.495</formula>
    </cfRule>
  </conditionalFormatting>
  <conditionalFormatting sqref="N347">
    <cfRule type="cellIs" dxfId="26454" priority="13183" operator="between">
      <formula>3.5</formula>
      <formula>2.495</formula>
    </cfRule>
  </conditionalFormatting>
  <conditionalFormatting sqref="N347">
    <cfRule type="cellIs" dxfId="26453" priority="13182" operator="between">
      <formula>3.5</formula>
      <formula>2.494</formula>
    </cfRule>
  </conditionalFormatting>
  <conditionalFormatting sqref="N347">
    <cfRule type="cellIs" dxfId="26452" priority="13181" operator="between">
      <formula>2.5</formula>
      <formula>0</formula>
    </cfRule>
  </conditionalFormatting>
  <conditionalFormatting sqref="N347">
    <cfRule type="cellIs" dxfId="26451" priority="13177" operator="between">
      <formula>4.501</formula>
      <formula>6</formula>
    </cfRule>
    <cfRule type="cellIs" dxfId="26450" priority="13178" operator="between">
      <formula>3.001</formula>
      <formula>4.5</formula>
    </cfRule>
    <cfRule type="cellIs" dxfId="26449" priority="13179" operator="between">
      <formula>2.001</formula>
      <formula>3</formula>
    </cfRule>
    <cfRule type="cellIs" dxfId="26448" priority="13180" operator="between">
      <formula>0</formula>
      <formula>2</formula>
    </cfRule>
  </conditionalFormatting>
  <conditionalFormatting sqref="N346">
    <cfRule type="cellIs" dxfId="26447" priority="13176" operator="between">
      <formula>6</formula>
      <formula>4.5</formula>
    </cfRule>
  </conditionalFormatting>
  <conditionalFormatting sqref="N346">
    <cfRule type="cellIs" dxfId="26446" priority="13175" operator="between">
      <formula>6</formula>
      <formula>4.495</formula>
    </cfRule>
  </conditionalFormatting>
  <conditionalFormatting sqref="N346">
    <cfRule type="cellIs" dxfId="26445" priority="13174" operator="between">
      <formula>4.5</formula>
      <formula>3.495</formula>
    </cfRule>
  </conditionalFormatting>
  <conditionalFormatting sqref="N346">
    <cfRule type="cellIs" dxfId="26444" priority="13172" operator="between">
      <formula>3.5</formula>
      <formula>2.495</formula>
    </cfRule>
    <cfRule type="cellIs" dxfId="26443" priority="13173" operator="between">
      <formula>3.5</formula>
      <formula>2.495</formula>
    </cfRule>
  </conditionalFormatting>
  <conditionalFormatting sqref="N346">
    <cfRule type="cellIs" dxfId="26442" priority="13171" operator="between">
      <formula>3.5</formula>
      <formula>2.495</formula>
    </cfRule>
  </conditionalFormatting>
  <conditionalFormatting sqref="N346">
    <cfRule type="cellIs" dxfId="26441" priority="13170" operator="between">
      <formula>3.5</formula>
      <formula>2.494</formula>
    </cfRule>
  </conditionalFormatting>
  <conditionalFormatting sqref="N346">
    <cfRule type="cellIs" dxfId="26440" priority="13169" operator="between">
      <formula>2.5</formula>
      <formula>0</formula>
    </cfRule>
  </conditionalFormatting>
  <conditionalFormatting sqref="N346">
    <cfRule type="cellIs" dxfId="26439" priority="13165" operator="between">
      <formula>4.501</formula>
      <formula>6</formula>
    </cfRule>
    <cfRule type="cellIs" dxfId="26438" priority="13166" operator="between">
      <formula>3.001</formula>
      <formula>4.5</formula>
    </cfRule>
    <cfRule type="cellIs" dxfId="26437" priority="13167" operator="between">
      <formula>2.001</formula>
      <formula>3</formula>
    </cfRule>
    <cfRule type="cellIs" dxfId="26436" priority="13168" operator="between">
      <formula>0</formula>
      <formula>2</formula>
    </cfRule>
  </conditionalFormatting>
  <conditionalFormatting sqref="N344">
    <cfRule type="cellIs" dxfId="26435" priority="13164" operator="between">
      <formula>6</formula>
      <formula>4.5</formula>
    </cfRule>
  </conditionalFormatting>
  <conditionalFormatting sqref="N344">
    <cfRule type="cellIs" dxfId="26434" priority="13163" operator="between">
      <formula>6</formula>
      <formula>4.495</formula>
    </cfRule>
  </conditionalFormatting>
  <conditionalFormatting sqref="N344">
    <cfRule type="cellIs" dxfId="26433" priority="13162" operator="between">
      <formula>4.5</formula>
      <formula>3.495</formula>
    </cfRule>
  </conditionalFormatting>
  <conditionalFormatting sqref="N344">
    <cfRule type="cellIs" dxfId="26432" priority="13160" operator="between">
      <formula>3.5</formula>
      <formula>2.495</formula>
    </cfRule>
    <cfRule type="cellIs" dxfId="26431" priority="13161" operator="between">
      <formula>3.5</formula>
      <formula>2.495</formula>
    </cfRule>
  </conditionalFormatting>
  <conditionalFormatting sqref="N344">
    <cfRule type="cellIs" dxfId="26430" priority="13159" operator="between">
      <formula>3.5</formula>
      <formula>2.495</formula>
    </cfRule>
  </conditionalFormatting>
  <conditionalFormatting sqref="N344">
    <cfRule type="cellIs" dxfId="26429" priority="13158" operator="between">
      <formula>3.5</formula>
      <formula>2.494</formula>
    </cfRule>
  </conditionalFormatting>
  <conditionalFormatting sqref="N344">
    <cfRule type="cellIs" dxfId="26428" priority="13157" operator="between">
      <formula>2.5</formula>
      <formula>0</formula>
    </cfRule>
  </conditionalFormatting>
  <conditionalFormatting sqref="N344">
    <cfRule type="cellIs" dxfId="26427" priority="13153" operator="between">
      <formula>4.501</formula>
      <formula>6</formula>
    </cfRule>
    <cfRule type="cellIs" dxfId="26426" priority="13154" operator="between">
      <formula>3.001</formula>
      <formula>4.5</formula>
    </cfRule>
    <cfRule type="cellIs" dxfId="26425" priority="13155" operator="between">
      <formula>2.001</formula>
      <formula>3</formula>
    </cfRule>
    <cfRule type="cellIs" dxfId="26424" priority="13156" operator="between">
      <formula>0</formula>
      <formula>2</formula>
    </cfRule>
  </conditionalFormatting>
  <conditionalFormatting sqref="N357">
    <cfRule type="cellIs" dxfId="26423" priority="13152" operator="between">
      <formula>6</formula>
      <formula>4.5</formula>
    </cfRule>
  </conditionalFormatting>
  <conditionalFormatting sqref="N357">
    <cfRule type="cellIs" dxfId="26422" priority="13151" operator="between">
      <formula>6</formula>
      <formula>4.495</formula>
    </cfRule>
  </conditionalFormatting>
  <conditionalFormatting sqref="N357">
    <cfRule type="cellIs" dxfId="26421" priority="13150" operator="between">
      <formula>4.5</formula>
      <formula>3.495</formula>
    </cfRule>
  </conditionalFormatting>
  <conditionalFormatting sqref="N357">
    <cfRule type="cellIs" dxfId="26420" priority="13148" operator="between">
      <formula>3.5</formula>
      <formula>2.495</formula>
    </cfRule>
    <cfRule type="cellIs" dxfId="26419" priority="13149" operator="between">
      <formula>3.5</formula>
      <formula>2.495</formula>
    </cfRule>
  </conditionalFormatting>
  <conditionalFormatting sqref="N357">
    <cfRule type="cellIs" dxfId="26418" priority="13147" operator="between">
      <formula>3.5</formula>
      <formula>2.495</formula>
    </cfRule>
  </conditionalFormatting>
  <conditionalFormatting sqref="N357">
    <cfRule type="cellIs" dxfId="26417" priority="13146" operator="between">
      <formula>3.5</formula>
      <formula>2.494</formula>
    </cfRule>
  </conditionalFormatting>
  <conditionalFormatting sqref="N357">
    <cfRule type="cellIs" dxfId="26416" priority="13145" operator="between">
      <formula>2.5</formula>
      <formula>0</formula>
    </cfRule>
  </conditionalFormatting>
  <conditionalFormatting sqref="N357">
    <cfRule type="cellIs" dxfId="26415" priority="13141" operator="between">
      <formula>4.501</formula>
      <formula>6</formula>
    </cfRule>
    <cfRule type="cellIs" dxfId="26414" priority="13142" operator="between">
      <formula>3.001</formula>
      <formula>4.5</formula>
    </cfRule>
    <cfRule type="cellIs" dxfId="26413" priority="13143" operator="between">
      <formula>2.001</formula>
      <formula>3</formula>
    </cfRule>
    <cfRule type="cellIs" dxfId="26412" priority="13144" operator="between">
      <formula>0</formula>
      <formula>2</formula>
    </cfRule>
  </conditionalFormatting>
  <conditionalFormatting sqref="N353">
    <cfRule type="cellIs" dxfId="26411" priority="13140" operator="between">
      <formula>6</formula>
      <formula>4.5</formula>
    </cfRule>
  </conditionalFormatting>
  <conditionalFormatting sqref="N353">
    <cfRule type="cellIs" dxfId="26410" priority="13139" operator="between">
      <formula>6</formula>
      <formula>4.495</formula>
    </cfRule>
  </conditionalFormatting>
  <conditionalFormatting sqref="N353">
    <cfRule type="cellIs" dxfId="26409" priority="13138" operator="between">
      <formula>4.5</formula>
      <formula>3.495</formula>
    </cfRule>
  </conditionalFormatting>
  <conditionalFormatting sqref="N353">
    <cfRule type="cellIs" dxfId="26408" priority="13136" operator="between">
      <formula>3.5</formula>
      <formula>2.495</formula>
    </cfRule>
    <cfRule type="cellIs" dxfId="26407" priority="13137" operator="between">
      <formula>3.5</formula>
      <formula>2.495</formula>
    </cfRule>
  </conditionalFormatting>
  <conditionalFormatting sqref="N353">
    <cfRule type="cellIs" dxfId="26406" priority="13135" operator="between">
      <formula>3.5</formula>
      <formula>2.495</formula>
    </cfRule>
  </conditionalFormatting>
  <conditionalFormatting sqref="N353">
    <cfRule type="cellIs" dxfId="26405" priority="13134" operator="between">
      <formula>3.5</formula>
      <formula>2.494</formula>
    </cfRule>
  </conditionalFormatting>
  <conditionalFormatting sqref="N353">
    <cfRule type="cellIs" dxfId="26404" priority="13133" operator="between">
      <formula>2.5</formula>
      <formula>0</formula>
    </cfRule>
  </conditionalFormatting>
  <conditionalFormatting sqref="N353">
    <cfRule type="cellIs" dxfId="26403" priority="13129" operator="between">
      <formula>4.501</formula>
      <formula>6</formula>
    </cfRule>
    <cfRule type="cellIs" dxfId="26402" priority="13130" operator="between">
      <formula>3.001</formula>
      <formula>4.5</formula>
    </cfRule>
    <cfRule type="cellIs" dxfId="26401" priority="13131" operator="between">
      <formula>2.001</formula>
      <formula>3</formula>
    </cfRule>
    <cfRule type="cellIs" dxfId="26400" priority="13132" operator="between">
      <formula>0</formula>
      <formula>2</formula>
    </cfRule>
  </conditionalFormatting>
  <conditionalFormatting sqref="N356">
    <cfRule type="cellIs" dxfId="26399" priority="13116" operator="between">
      <formula>6</formula>
      <formula>4.5</formula>
    </cfRule>
  </conditionalFormatting>
  <conditionalFormatting sqref="N356">
    <cfRule type="cellIs" dxfId="26398" priority="13115" operator="between">
      <formula>6</formula>
      <formula>4.495</formula>
    </cfRule>
  </conditionalFormatting>
  <conditionalFormatting sqref="N356">
    <cfRule type="cellIs" dxfId="26397" priority="13114" operator="between">
      <formula>4.5</formula>
      <formula>3.495</formula>
    </cfRule>
  </conditionalFormatting>
  <conditionalFormatting sqref="N356">
    <cfRule type="cellIs" dxfId="26396" priority="13112" operator="between">
      <formula>3.5</formula>
      <formula>2.495</formula>
    </cfRule>
    <cfRule type="cellIs" dxfId="26395" priority="13113" operator="between">
      <formula>3.5</formula>
      <formula>2.495</formula>
    </cfRule>
  </conditionalFormatting>
  <conditionalFormatting sqref="N356">
    <cfRule type="cellIs" dxfId="26394" priority="13111" operator="between">
      <formula>3.5</formula>
      <formula>2.495</formula>
    </cfRule>
  </conditionalFormatting>
  <conditionalFormatting sqref="N356">
    <cfRule type="cellIs" dxfId="26393" priority="13110" operator="between">
      <formula>3.5</formula>
      <formula>2.494</formula>
    </cfRule>
  </conditionalFormatting>
  <conditionalFormatting sqref="N356">
    <cfRule type="cellIs" dxfId="26392" priority="13109" operator="between">
      <formula>2.5</formula>
      <formula>0</formula>
    </cfRule>
  </conditionalFormatting>
  <conditionalFormatting sqref="N356">
    <cfRule type="cellIs" dxfId="26391" priority="13105" operator="between">
      <formula>4.501</formula>
      <formula>6</formula>
    </cfRule>
    <cfRule type="cellIs" dxfId="26390" priority="13106" operator="between">
      <formula>3.001</formula>
      <formula>4.5</formula>
    </cfRule>
    <cfRule type="cellIs" dxfId="26389" priority="13107" operator="between">
      <formula>2.001</formula>
      <formula>3</formula>
    </cfRule>
    <cfRule type="cellIs" dxfId="26388" priority="13108" operator="between">
      <formula>0</formula>
      <formula>2</formula>
    </cfRule>
  </conditionalFormatting>
  <conditionalFormatting sqref="N351">
    <cfRule type="cellIs" dxfId="26387" priority="13128" operator="between">
      <formula>6</formula>
      <formula>4.5</formula>
    </cfRule>
  </conditionalFormatting>
  <conditionalFormatting sqref="N351">
    <cfRule type="cellIs" dxfId="26386" priority="13127" operator="between">
      <formula>6</formula>
      <formula>4.495</formula>
    </cfRule>
  </conditionalFormatting>
  <conditionalFormatting sqref="N351">
    <cfRule type="cellIs" dxfId="26385" priority="13126" operator="between">
      <formula>4.5</formula>
      <formula>3.495</formula>
    </cfRule>
  </conditionalFormatting>
  <conditionalFormatting sqref="N351">
    <cfRule type="cellIs" dxfId="26384" priority="13124" operator="between">
      <formula>3.5</formula>
      <formula>2.495</formula>
    </cfRule>
    <cfRule type="cellIs" dxfId="26383" priority="13125" operator="between">
      <formula>3.5</formula>
      <formula>2.495</formula>
    </cfRule>
  </conditionalFormatting>
  <conditionalFormatting sqref="N351">
    <cfRule type="cellIs" dxfId="26382" priority="13123" operator="between">
      <formula>3.5</formula>
      <formula>2.495</formula>
    </cfRule>
  </conditionalFormatting>
  <conditionalFormatting sqref="N351">
    <cfRule type="cellIs" dxfId="26381" priority="13122" operator="between">
      <formula>3.5</formula>
      <formula>2.494</formula>
    </cfRule>
  </conditionalFormatting>
  <conditionalFormatting sqref="N351">
    <cfRule type="cellIs" dxfId="26380" priority="13121" operator="between">
      <formula>2.5</formula>
      <formula>0</formula>
    </cfRule>
  </conditionalFormatting>
  <conditionalFormatting sqref="N351">
    <cfRule type="cellIs" dxfId="26379" priority="13117" operator="between">
      <formula>4.501</formula>
      <formula>6</formula>
    </cfRule>
    <cfRule type="cellIs" dxfId="26378" priority="13118" operator="between">
      <formula>3.001</formula>
      <formula>4.5</formula>
    </cfRule>
    <cfRule type="cellIs" dxfId="26377" priority="13119" operator="between">
      <formula>2.001</formula>
      <formula>3</formula>
    </cfRule>
    <cfRule type="cellIs" dxfId="26376" priority="13120" operator="between">
      <formula>0</formula>
      <formula>2</formula>
    </cfRule>
  </conditionalFormatting>
  <conditionalFormatting sqref="N355">
    <cfRule type="cellIs" dxfId="26375" priority="13104" operator="between">
      <formula>6</formula>
      <formula>4.5</formula>
    </cfRule>
  </conditionalFormatting>
  <conditionalFormatting sqref="N355">
    <cfRule type="cellIs" dxfId="26374" priority="13103" operator="between">
      <formula>6</formula>
      <formula>4.495</formula>
    </cfRule>
  </conditionalFormatting>
  <conditionalFormatting sqref="N355">
    <cfRule type="cellIs" dxfId="26373" priority="13102" operator="between">
      <formula>4.5</formula>
      <formula>3.495</formula>
    </cfRule>
  </conditionalFormatting>
  <conditionalFormatting sqref="N355">
    <cfRule type="cellIs" dxfId="26372" priority="13100" operator="between">
      <formula>3.5</formula>
      <formula>2.495</formula>
    </cfRule>
    <cfRule type="cellIs" dxfId="26371" priority="13101" operator="between">
      <formula>3.5</formula>
      <formula>2.495</formula>
    </cfRule>
  </conditionalFormatting>
  <conditionalFormatting sqref="N355">
    <cfRule type="cellIs" dxfId="26370" priority="13099" operator="between">
      <formula>3.5</formula>
      <formula>2.495</formula>
    </cfRule>
  </conditionalFormatting>
  <conditionalFormatting sqref="N355">
    <cfRule type="cellIs" dxfId="26369" priority="13098" operator="between">
      <formula>3.5</formula>
      <formula>2.494</formula>
    </cfRule>
  </conditionalFormatting>
  <conditionalFormatting sqref="N355">
    <cfRule type="cellIs" dxfId="26368" priority="13097" operator="between">
      <formula>2.5</formula>
      <formula>0</formula>
    </cfRule>
  </conditionalFormatting>
  <conditionalFormatting sqref="N355">
    <cfRule type="cellIs" dxfId="26367" priority="13093" operator="between">
      <formula>4.501</formula>
      <formula>6</formula>
    </cfRule>
    <cfRule type="cellIs" dxfId="26366" priority="13094" operator="between">
      <formula>3.001</formula>
      <formula>4.5</formula>
    </cfRule>
    <cfRule type="cellIs" dxfId="26365" priority="13095" operator="between">
      <formula>2.001</formula>
      <formula>3</formula>
    </cfRule>
    <cfRule type="cellIs" dxfId="26364" priority="13096" operator="between">
      <formula>0</formula>
      <formula>2</formula>
    </cfRule>
  </conditionalFormatting>
  <conditionalFormatting sqref="N354">
    <cfRule type="cellIs" dxfId="26363" priority="13080" operator="between">
      <formula>6</formula>
      <formula>4.5</formula>
    </cfRule>
  </conditionalFormatting>
  <conditionalFormatting sqref="N354">
    <cfRule type="cellIs" dxfId="26362" priority="13079" operator="between">
      <formula>6</formula>
      <formula>4.495</formula>
    </cfRule>
  </conditionalFormatting>
  <conditionalFormatting sqref="N354">
    <cfRule type="cellIs" dxfId="26361" priority="13078" operator="between">
      <formula>4.5</formula>
      <formula>3.495</formula>
    </cfRule>
  </conditionalFormatting>
  <conditionalFormatting sqref="N354">
    <cfRule type="cellIs" dxfId="26360" priority="13076" operator="between">
      <formula>3.5</formula>
      <formula>2.495</formula>
    </cfRule>
    <cfRule type="cellIs" dxfId="26359" priority="13077" operator="between">
      <formula>3.5</formula>
      <formula>2.495</formula>
    </cfRule>
  </conditionalFormatting>
  <conditionalFormatting sqref="N354">
    <cfRule type="cellIs" dxfId="26358" priority="13075" operator="between">
      <formula>3.5</formula>
      <formula>2.495</formula>
    </cfRule>
  </conditionalFormatting>
  <conditionalFormatting sqref="N354">
    <cfRule type="cellIs" dxfId="26357" priority="13074" operator="between">
      <formula>3.5</formula>
      <formula>2.494</formula>
    </cfRule>
  </conditionalFormatting>
  <conditionalFormatting sqref="N354">
    <cfRule type="cellIs" dxfId="26356" priority="13073" operator="between">
      <formula>2.5</formula>
      <formula>0</formula>
    </cfRule>
  </conditionalFormatting>
  <conditionalFormatting sqref="N354">
    <cfRule type="cellIs" dxfId="26355" priority="13069" operator="between">
      <formula>4.501</formula>
      <formula>6</formula>
    </cfRule>
    <cfRule type="cellIs" dxfId="26354" priority="13070" operator="between">
      <formula>3.001</formula>
      <formula>4.5</formula>
    </cfRule>
    <cfRule type="cellIs" dxfId="26353" priority="13071" operator="between">
      <formula>2.001</formula>
      <formula>3</formula>
    </cfRule>
    <cfRule type="cellIs" dxfId="26352" priority="13072" operator="between">
      <formula>0</formula>
      <formula>2</formula>
    </cfRule>
  </conditionalFormatting>
  <conditionalFormatting sqref="N352">
    <cfRule type="cellIs" dxfId="26351" priority="13068" operator="between">
      <formula>6</formula>
      <formula>4.5</formula>
    </cfRule>
  </conditionalFormatting>
  <conditionalFormatting sqref="N352">
    <cfRule type="cellIs" dxfId="26350" priority="13067" operator="between">
      <formula>6</formula>
      <formula>4.495</formula>
    </cfRule>
  </conditionalFormatting>
  <conditionalFormatting sqref="N352">
    <cfRule type="cellIs" dxfId="26349" priority="13066" operator="between">
      <formula>4.5</formula>
      <formula>3.495</formula>
    </cfRule>
  </conditionalFormatting>
  <conditionalFormatting sqref="N352">
    <cfRule type="cellIs" dxfId="26348" priority="13064" operator="between">
      <formula>3.5</formula>
      <formula>2.495</formula>
    </cfRule>
    <cfRule type="cellIs" dxfId="26347" priority="13065" operator="between">
      <formula>3.5</formula>
      <formula>2.495</formula>
    </cfRule>
  </conditionalFormatting>
  <conditionalFormatting sqref="N352">
    <cfRule type="cellIs" dxfId="26346" priority="13063" operator="between">
      <formula>3.5</formula>
      <formula>2.495</formula>
    </cfRule>
  </conditionalFormatting>
  <conditionalFormatting sqref="N352">
    <cfRule type="cellIs" dxfId="26345" priority="13062" operator="between">
      <formula>3.5</formula>
      <formula>2.494</formula>
    </cfRule>
  </conditionalFormatting>
  <conditionalFormatting sqref="N352">
    <cfRule type="cellIs" dxfId="26344" priority="13061" operator="between">
      <formula>2.5</formula>
      <formula>0</formula>
    </cfRule>
  </conditionalFormatting>
  <conditionalFormatting sqref="N352">
    <cfRule type="cellIs" dxfId="26343" priority="13057" operator="between">
      <formula>4.501</formula>
      <formula>6</formula>
    </cfRule>
    <cfRule type="cellIs" dxfId="26342" priority="13058" operator="between">
      <formula>3.001</formula>
      <formula>4.5</formula>
    </cfRule>
    <cfRule type="cellIs" dxfId="26341" priority="13059" operator="between">
      <formula>2.001</formula>
      <formula>3</formula>
    </cfRule>
    <cfRule type="cellIs" dxfId="26340" priority="13060" operator="between">
      <formula>0</formula>
      <formula>2</formula>
    </cfRule>
  </conditionalFormatting>
  <conditionalFormatting sqref="N363">
    <cfRule type="cellIs" dxfId="26339" priority="13056" operator="between">
      <formula>6</formula>
      <formula>4.5</formula>
    </cfRule>
  </conditionalFormatting>
  <conditionalFormatting sqref="N363">
    <cfRule type="cellIs" dxfId="26338" priority="13055" operator="between">
      <formula>6</formula>
      <formula>4.495</formula>
    </cfRule>
  </conditionalFormatting>
  <conditionalFormatting sqref="N363">
    <cfRule type="cellIs" dxfId="26337" priority="13054" operator="between">
      <formula>4.5</formula>
      <formula>3.495</formula>
    </cfRule>
  </conditionalFormatting>
  <conditionalFormatting sqref="N363">
    <cfRule type="cellIs" dxfId="26336" priority="13052" operator="between">
      <formula>3.5</formula>
      <formula>2.495</formula>
    </cfRule>
    <cfRule type="cellIs" dxfId="26335" priority="13053" operator="between">
      <formula>3.5</formula>
      <formula>2.495</formula>
    </cfRule>
  </conditionalFormatting>
  <conditionalFormatting sqref="N363">
    <cfRule type="cellIs" dxfId="26334" priority="13051" operator="between">
      <formula>3.5</formula>
      <formula>2.495</formula>
    </cfRule>
  </conditionalFormatting>
  <conditionalFormatting sqref="N363">
    <cfRule type="cellIs" dxfId="26333" priority="13050" operator="between">
      <formula>3.5</formula>
      <formula>2.494</formula>
    </cfRule>
  </conditionalFormatting>
  <conditionalFormatting sqref="N363">
    <cfRule type="cellIs" dxfId="26332" priority="13049" operator="between">
      <formula>2.5</formula>
      <formula>0</formula>
    </cfRule>
  </conditionalFormatting>
  <conditionalFormatting sqref="N363">
    <cfRule type="cellIs" dxfId="26331" priority="13045" operator="between">
      <formula>4.501</formula>
      <formula>6</formula>
    </cfRule>
    <cfRule type="cellIs" dxfId="26330" priority="13046" operator="between">
      <formula>3.001</formula>
      <formula>4.5</formula>
    </cfRule>
    <cfRule type="cellIs" dxfId="26329" priority="13047" operator="between">
      <formula>2.001</formula>
      <formula>3</formula>
    </cfRule>
    <cfRule type="cellIs" dxfId="26328" priority="13048" operator="between">
      <formula>0</formula>
      <formula>2</formula>
    </cfRule>
  </conditionalFormatting>
  <conditionalFormatting sqref="N359">
    <cfRule type="cellIs" dxfId="26327" priority="13044" operator="between">
      <formula>6</formula>
      <formula>4.5</formula>
    </cfRule>
  </conditionalFormatting>
  <conditionalFormatting sqref="N359">
    <cfRule type="cellIs" dxfId="26326" priority="13043" operator="between">
      <formula>6</formula>
      <formula>4.495</formula>
    </cfRule>
  </conditionalFormatting>
  <conditionalFormatting sqref="N359">
    <cfRule type="cellIs" dxfId="26325" priority="13042" operator="between">
      <formula>4.5</formula>
      <formula>3.495</formula>
    </cfRule>
  </conditionalFormatting>
  <conditionalFormatting sqref="N359">
    <cfRule type="cellIs" dxfId="26324" priority="13040" operator="between">
      <formula>3.5</formula>
      <formula>2.495</formula>
    </cfRule>
    <cfRule type="cellIs" dxfId="26323" priority="13041" operator="between">
      <formula>3.5</formula>
      <formula>2.495</formula>
    </cfRule>
  </conditionalFormatting>
  <conditionalFormatting sqref="N359">
    <cfRule type="cellIs" dxfId="26322" priority="13039" operator="between">
      <formula>3.5</formula>
      <formula>2.495</formula>
    </cfRule>
  </conditionalFormatting>
  <conditionalFormatting sqref="N359">
    <cfRule type="cellIs" dxfId="26321" priority="13038" operator="between">
      <formula>3.5</formula>
      <formula>2.494</formula>
    </cfRule>
  </conditionalFormatting>
  <conditionalFormatting sqref="N359">
    <cfRule type="cellIs" dxfId="26320" priority="13037" operator="between">
      <formula>2.5</formula>
      <formula>0</formula>
    </cfRule>
  </conditionalFormatting>
  <conditionalFormatting sqref="N359">
    <cfRule type="cellIs" dxfId="26319" priority="13033" operator="between">
      <formula>4.501</formula>
      <formula>6</formula>
    </cfRule>
    <cfRule type="cellIs" dxfId="26318" priority="13034" operator="between">
      <formula>3.001</formula>
      <formula>4.5</formula>
    </cfRule>
    <cfRule type="cellIs" dxfId="26317" priority="13035" operator="between">
      <formula>2.001</formula>
      <formula>3</formula>
    </cfRule>
    <cfRule type="cellIs" dxfId="26316" priority="13036" operator="between">
      <formula>0</formula>
      <formula>2</formula>
    </cfRule>
  </conditionalFormatting>
  <conditionalFormatting sqref="N362">
    <cfRule type="cellIs" dxfId="26315" priority="13020" operator="between">
      <formula>6</formula>
      <formula>4.5</formula>
    </cfRule>
  </conditionalFormatting>
  <conditionalFormatting sqref="N362">
    <cfRule type="cellIs" dxfId="26314" priority="13019" operator="between">
      <formula>6</formula>
      <formula>4.495</formula>
    </cfRule>
  </conditionalFormatting>
  <conditionalFormatting sqref="N362">
    <cfRule type="cellIs" dxfId="26313" priority="13018" operator="between">
      <formula>4.5</formula>
      <formula>3.495</formula>
    </cfRule>
  </conditionalFormatting>
  <conditionalFormatting sqref="N362">
    <cfRule type="cellIs" dxfId="26312" priority="13016" operator="between">
      <formula>3.5</formula>
      <formula>2.495</formula>
    </cfRule>
    <cfRule type="cellIs" dxfId="26311" priority="13017" operator="between">
      <formula>3.5</formula>
      <formula>2.495</formula>
    </cfRule>
  </conditionalFormatting>
  <conditionalFormatting sqref="N362">
    <cfRule type="cellIs" dxfId="26310" priority="13015" operator="between">
      <formula>3.5</formula>
      <formula>2.495</formula>
    </cfRule>
  </conditionalFormatting>
  <conditionalFormatting sqref="N362">
    <cfRule type="cellIs" dxfId="26309" priority="13014" operator="between">
      <formula>3.5</formula>
      <formula>2.494</formula>
    </cfRule>
  </conditionalFormatting>
  <conditionalFormatting sqref="N362">
    <cfRule type="cellIs" dxfId="26308" priority="13013" operator="between">
      <formula>2.5</formula>
      <formula>0</formula>
    </cfRule>
  </conditionalFormatting>
  <conditionalFormatting sqref="N362">
    <cfRule type="cellIs" dxfId="26307" priority="13009" operator="between">
      <formula>4.501</formula>
      <formula>6</formula>
    </cfRule>
    <cfRule type="cellIs" dxfId="26306" priority="13010" operator="between">
      <formula>3.001</formula>
      <formula>4.5</formula>
    </cfRule>
    <cfRule type="cellIs" dxfId="26305" priority="13011" operator="between">
      <formula>2.001</formula>
      <formula>3</formula>
    </cfRule>
    <cfRule type="cellIs" dxfId="26304" priority="13012" operator="between">
      <formula>0</formula>
      <formula>2</formula>
    </cfRule>
  </conditionalFormatting>
  <conditionalFormatting sqref="N361">
    <cfRule type="cellIs" dxfId="26303" priority="13008" operator="between">
      <formula>6</formula>
      <formula>4.5</formula>
    </cfRule>
  </conditionalFormatting>
  <conditionalFormatting sqref="N361">
    <cfRule type="cellIs" dxfId="26302" priority="13007" operator="between">
      <formula>6</formula>
      <formula>4.495</formula>
    </cfRule>
  </conditionalFormatting>
  <conditionalFormatting sqref="N361">
    <cfRule type="cellIs" dxfId="26301" priority="13006" operator="between">
      <formula>4.5</formula>
      <formula>3.495</formula>
    </cfRule>
  </conditionalFormatting>
  <conditionalFormatting sqref="N361">
    <cfRule type="cellIs" dxfId="26300" priority="13004" operator="between">
      <formula>3.5</formula>
      <formula>2.495</formula>
    </cfRule>
    <cfRule type="cellIs" dxfId="26299" priority="13005" operator="between">
      <formula>3.5</formula>
      <formula>2.495</formula>
    </cfRule>
  </conditionalFormatting>
  <conditionalFormatting sqref="N361">
    <cfRule type="cellIs" dxfId="26298" priority="13003" operator="between">
      <formula>3.5</formula>
      <formula>2.495</formula>
    </cfRule>
  </conditionalFormatting>
  <conditionalFormatting sqref="N361">
    <cfRule type="cellIs" dxfId="26297" priority="13002" operator="between">
      <formula>3.5</formula>
      <formula>2.494</formula>
    </cfRule>
  </conditionalFormatting>
  <conditionalFormatting sqref="N361">
    <cfRule type="cellIs" dxfId="26296" priority="13001" operator="between">
      <formula>2.5</formula>
      <formula>0</formula>
    </cfRule>
  </conditionalFormatting>
  <conditionalFormatting sqref="N361">
    <cfRule type="cellIs" dxfId="26295" priority="12997" operator="between">
      <formula>4.501</formula>
      <formula>6</formula>
    </cfRule>
    <cfRule type="cellIs" dxfId="26294" priority="12998" operator="between">
      <formula>3.001</formula>
      <formula>4.5</formula>
    </cfRule>
    <cfRule type="cellIs" dxfId="26293" priority="12999" operator="between">
      <formula>2.001</formula>
      <formula>3</formula>
    </cfRule>
    <cfRule type="cellIs" dxfId="26292" priority="13000" operator="between">
      <formula>0</formula>
      <formula>2</formula>
    </cfRule>
  </conditionalFormatting>
  <conditionalFormatting sqref="N360">
    <cfRule type="cellIs" dxfId="26291" priority="12996" operator="between">
      <formula>6</formula>
      <formula>4.5</formula>
    </cfRule>
  </conditionalFormatting>
  <conditionalFormatting sqref="N360">
    <cfRule type="cellIs" dxfId="26290" priority="12995" operator="between">
      <formula>6</formula>
      <formula>4.495</formula>
    </cfRule>
  </conditionalFormatting>
  <conditionalFormatting sqref="N360">
    <cfRule type="cellIs" dxfId="26289" priority="12994" operator="between">
      <formula>4.5</formula>
      <formula>3.495</formula>
    </cfRule>
  </conditionalFormatting>
  <conditionalFormatting sqref="N360">
    <cfRule type="cellIs" dxfId="26288" priority="12992" operator="between">
      <formula>3.5</formula>
      <formula>2.495</formula>
    </cfRule>
    <cfRule type="cellIs" dxfId="26287" priority="12993" operator="between">
      <formula>3.5</formula>
      <formula>2.495</formula>
    </cfRule>
  </conditionalFormatting>
  <conditionalFormatting sqref="N360">
    <cfRule type="cellIs" dxfId="26286" priority="12991" operator="between">
      <formula>3.5</formula>
      <formula>2.495</formula>
    </cfRule>
  </conditionalFormatting>
  <conditionalFormatting sqref="N360">
    <cfRule type="cellIs" dxfId="26285" priority="12990" operator="between">
      <formula>3.5</formula>
      <formula>2.494</formula>
    </cfRule>
  </conditionalFormatting>
  <conditionalFormatting sqref="N360">
    <cfRule type="cellIs" dxfId="26284" priority="12989" operator="between">
      <formula>2.5</formula>
      <formula>0</formula>
    </cfRule>
  </conditionalFormatting>
  <conditionalFormatting sqref="N360">
    <cfRule type="cellIs" dxfId="26283" priority="12985" operator="between">
      <formula>4.501</formula>
      <formula>6</formula>
    </cfRule>
    <cfRule type="cellIs" dxfId="26282" priority="12986" operator="between">
      <formula>3.001</formula>
      <formula>4.5</formula>
    </cfRule>
    <cfRule type="cellIs" dxfId="26281" priority="12987" operator="between">
      <formula>2.001</formula>
      <formula>3</formula>
    </cfRule>
    <cfRule type="cellIs" dxfId="26280" priority="12988" operator="between">
      <formula>0</formula>
      <formula>2</formula>
    </cfRule>
  </conditionalFormatting>
  <conditionalFormatting sqref="N358">
    <cfRule type="cellIs" dxfId="26279" priority="12984" operator="between">
      <formula>6</formula>
      <formula>4.5</formula>
    </cfRule>
  </conditionalFormatting>
  <conditionalFormatting sqref="N358">
    <cfRule type="cellIs" dxfId="26278" priority="12983" operator="between">
      <formula>6</formula>
      <formula>4.495</formula>
    </cfRule>
  </conditionalFormatting>
  <conditionalFormatting sqref="N358">
    <cfRule type="cellIs" dxfId="26277" priority="12982" operator="between">
      <formula>4.5</formula>
      <formula>3.495</formula>
    </cfRule>
  </conditionalFormatting>
  <conditionalFormatting sqref="N358">
    <cfRule type="cellIs" dxfId="26276" priority="12980" operator="between">
      <formula>3.5</formula>
      <formula>2.495</formula>
    </cfRule>
    <cfRule type="cellIs" dxfId="26275" priority="12981" operator="between">
      <formula>3.5</formula>
      <formula>2.495</formula>
    </cfRule>
  </conditionalFormatting>
  <conditionalFormatting sqref="N358">
    <cfRule type="cellIs" dxfId="26274" priority="12979" operator="between">
      <formula>3.5</formula>
      <formula>2.495</formula>
    </cfRule>
  </conditionalFormatting>
  <conditionalFormatting sqref="N358">
    <cfRule type="cellIs" dxfId="26273" priority="12978" operator="between">
      <formula>3.5</formula>
      <formula>2.494</formula>
    </cfRule>
  </conditionalFormatting>
  <conditionalFormatting sqref="N358">
    <cfRule type="cellIs" dxfId="26272" priority="12977" operator="between">
      <formula>2.5</formula>
      <formula>0</formula>
    </cfRule>
  </conditionalFormatting>
  <conditionalFormatting sqref="N358">
    <cfRule type="cellIs" dxfId="26271" priority="12973" operator="between">
      <formula>4.501</formula>
      <formula>6</formula>
    </cfRule>
    <cfRule type="cellIs" dxfId="26270" priority="12974" operator="between">
      <formula>3.001</formula>
      <formula>4.5</formula>
    </cfRule>
    <cfRule type="cellIs" dxfId="26269" priority="12975" operator="between">
      <formula>2.001</formula>
      <formula>3</formula>
    </cfRule>
    <cfRule type="cellIs" dxfId="26268" priority="12976" operator="between">
      <formula>0</formula>
      <formula>2</formula>
    </cfRule>
  </conditionalFormatting>
  <conditionalFormatting sqref="N369">
    <cfRule type="cellIs" dxfId="26267" priority="12888" operator="between">
      <formula>6</formula>
      <formula>4.5</formula>
    </cfRule>
  </conditionalFormatting>
  <conditionalFormatting sqref="N369">
    <cfRule type="cellIs" dxfId="26266" priority="12887" operator="between">
      <formula>6</formula>
      <formula>4.495</formula>
    </cfRule>
  </conditionalFormatting>
  <conditionalFormatting sqref="N369">
    <cfRule type="cellIs" dxfId="26265" priority="12886" operator="between">
      <formula>4.5</formula>
      <formula>3.495</formula>
    </cfRule>
  </conditionalFormatting>
  <conditionalFormatting sqref="N369">
    <cfRule type="cellIs" dxfId="26264" priority="12884" operator="between">
      <formula>3.5</formula>
      <formula>2.495</formula>
    </cfRule>
    <cfRule type="cellIs" dxfId="26263" priority="12885" operator="between">
      <formula>3.5</formula>
      <formula>2.495</formula>
    </cfRule>
  </conditionalFormatting>
  <conditionalFormatting sqref="N369">
    <cfRule type="cellIs" dxfId="26262" priority="12883" operator="between">
      <formula>3.5</formula>
      <formula>2.495</formula>
    </cfRule>
  </conditionalFormatting>
  <conditionalFormatting sqref="N369">
    <cfRule type="cellIs" dxfId="26261" priority="12882" operator="between">
      <formula>3.5</formula>
      <formula>2.494</formula>
    </cfRule>
  </conditionalFormatting>
  <conditionalFormatting sqref="N369">
    <cfRule type="cellIs" dxfId="26260" priority="12881" operator="between">
      <formula>2.5</formula>
      <formula>0</formula>
    </cfRule>
  </conditionalFormatting>
  <conditionalFormatting sqref="N369">
    <cfRule type="cellIs" dxfId="26259" priority="12877" operator="between">
      <formula>4.501</formula>
      <formula>6</formula>
    </cfRule>
    <cfRule type="cellIs" dxfId="26258" priority="12878" operator="between">
      <formula>3.001</formula>
      <formula>4.5</formula>
    </cfRule>
    <cfRule type="cellIs" dxfId="26257" priority="12879" operator="between">
      <formula>2.001</formula>
      <formula>3</formula>
    </cfRule>
    <cfRule type="cellIs" dxfId="26256" priority="12880" operator="between">
      <formula>0</formula>
      <formula>2</formula>
    </cfRule>
  </conditionalFormatting>
  <conditionalFormatting sqref="N365">
    <cfRule type="cellIs" dxfId="26255" priority="12876" operator="between">
      <formula>6</formula>
      <formula>4.5</formula>
    </cfRule>
  </conditionalFormatting>
  <conditionalFormatting sqref="N365">
    <cfRule type="cellIs" dxfId="26254" priority="12875" operator="between">
      <formula>6</formula>
      <formula>4.495</formula>
    </cfRule>
  </conditionalFormatting>
  <conditionalFormatting sqref="N365">
    <cfRule type="cellIs" dxfId="26253" priority="12874" operator="between">
      <formula>4.5</formula>
      <formula>3.495</formula>
    </cfRule>
  </conditionalFormatting>
  <conditionalFormatting sqref="N365">
    <cfRule type="cellIs" dxfId="26252" priority="12872" operator="between">
      <formula>3.5</formula>
      <formula>2.495</formula>
    </cfRule>
    <cfRule type="cellIs" dxfId="26251" priority="12873" operator="between">
      <formula>3.5</formula>
      <formula>2.495</formula>
    </cfRule>
  </conditionalFormatting>
  <conditionalFormatting sqref="N365">
    <cfRule type="cellIs" dxfId="26250" priority="12871" operator="between">
      <formula>3.5</formula>
      <formula>2.495</formula>
    </cfRule>
  </conditionalFormatting>
  <conditionalFormatting sqref="N365">
    <cfRule type="cellIs" dxfId="26249" priority="12870" operator="between">
      <formula>3.5</formula>
      <formula>2.494</formula>
    </cfRule>
  </conditionalFormatting>
  <conditionalFormatting sqref="N365">
    <cfRule type="cellIs" dxfId="26248" priority="12869" operator="between">
      <formula>2.5</formula>
      <formula>0</formula>
    </cfRule>
  </conditionalFormatting>
  <conditionalFormatting sqref="N365">
    <cfRule type="cellIs" dxfId="26247" priority="12865" operator="between">
      <formula>4.501</formula>
      <formula>6</formula>
    </cfRule>
    <cfRule type="cellIs" dxfId="26246" priority="12866" operator="between">
      <formula>3.001</formula>
      <formula>4.5</formula>
    </cfRule>
    <cfRule type="cellIs" dxfId="26245" priority="12867" operator="between">
      <formula>2.001</formula>
      <formula>3</formula>
    </cfRule>
    <cfRule type="cellIs" dxfId="26244" priority="12868" operator="between">
      <formula>0</formula>
      <formula>2</formula>
    </cfRule>
  </conditionalFormatting>
  <conditionalFormatting sqref="N368">
    <cfRule type="cellIs" dxfId="26243" priority="12852" operator="between">
      <formula>6</formula>
      <formula>4.5</formula>
    </cfRule>
  </conditionalFormatting>
  <conditionalFormatting sqref="N368">
    <cfRule type="cellIs" dxfId="26242" priority="12851" operator="between">
      <formula>6</formula>
      <formula>4.495</formula>
    </cfRule>
  </conditionalFormatting>
  <conditionalFormatting sqref="N368">
    <cfRule type="cellIs" dxfId="26241" priority="12850" operator="between">
      <formula>4.5</formula>
      <formula>3.495</formula>
    </cfRule>
  </conditionalFormatting>
  <conditionalFormatting sqref="N368">
    <cfRule type="cellIs" dxfId="26240" priority="12848" operator="between">
      <formula>3.5</formula>
      <formula>2.495</formula>
    </cfRule>
    <cfRule type="cellIs" dxfId="26239" priority="12849" operator="between">
      <formula>3.5</formula>
      <formula>2.495</formula>
    </cfRule>
  </conditionalFormatting>
  <conditionalFormatting sqref="N368">
    <cfRule type="cellIs" dxfId="26238" priority="12847" operator="between">
      <formula>3.5</formula>
      <formula>2.495</formula>
    </cfRule>
  </conditionalFormatting>
  <conditionalFormatting sqref="N368">
    <cfRule type="cellIs" dxfId="26237" priority="12846" operator="between">
      <formula>3.5</formula>
      <formula>2.494</formula>
    </cfRule>
  </conditionalFormatting>
  <conditionalFormatting sqref="N368">
    <cfRule type="cellIs" dxfId="26236" priority="12845" operator="between">
      <formula>2.5</formula>
      <formula>0</formula>
    </cfRule>
  </conditionalFormatting>
  <conditionalFormatting sqref="N368">
    <cfRule type="cellIs" dxfId="26235" priority="12841" operator="between">
      <formula>4.501</formula>
      <formula>6</formula>
    </cfRule>
    <cfRule type="cellIs" dxfId="26234" priority="12842" operator="between">
      <formula>3.001</formula>
      <formula>4.5</formula>
    </cfRule>
    <cfRule type="cellIs" dxfId="26233" priority="12843" operator="between">
      <formula>2.001</formula>
      <formula>3</formula>
    </cfRule>
    <cfRule type="cellIs" dxfId="26232" priority="12844" operator="between">
      <formula>0</formula>
      <formula>2</formula>
    </cfRule>
  </conditionalFormatting>
  <conditionalFormatting sqref="N367">
    <cfRule type="cellIs" dxfId="26231" priority="12840" operator="between">
      <formula>6</formula>
      <formula>4.5</formula>
    </cfRule>
  </conditionalFormatting>
  <conditionalFormatting sqref="N367">
    <cfRule type="cellIs" dxfId="26230" priority="12839" operator="between">
      <formula>6</formula>
      <formula>4.495</formula>
    </cfRule>
  </conditionalFormatting>
  <conditionalFormatting sqref="N367">
    <cfRule type="cellIs" dxfId="26229" priority="12838" operator="between">
      <formula>4.5</formula>
      <formula>3.495</formula>
    </cfRule>
  </conditionalFormatting>
  <conditionalFormatting sqref="N367">
    <cfRule type="cellIs" dxfId="26228" priority="12836" operator="between">
      <formula>3.5</formula>
      <formula>2.495</formula>
    </cfRule>
    <cfRule type="cellIs" dxfId="26227" priority="12837" operator="between">
      <formula>3.5</formula>
      <formula>2.495</formula>
    </cfRule>
  </conditionalFormatting>
  <conditionalFormatting sqref="N367">
    <cfRule type="cellIs" dxfId="26226" priority="12835" operator="between">
      <formula>3.5</formula>
      <formula>2.495</formula>
    </cfRule>
  </conditionalFormatting>
  <conditionalFormatting sqref="N367">
    <cfRule type="cellIs" dxfId="26225" priority="12834" operator="between">
      <formula>3.5</formula>
      <formula>2.494</formula>
    </cfRule>
  </conditionalFormatting>
  <conditionalFormatting sqref="N367">
    <cfRule type="cellIs" dxfId="26224" priority="12833" operator="between">
      <formula>2.5</formula>
      <formula>0</formula>
    </cfRule>
  </conditionalFormatting>
  <conditionalFormatting sqref="N367">
    <cfRule type="cellIs" dxfId="26223" priority="12829" operator="between">
      <formula>4.501</formula>
      <formula>6</formula>
    </cfRule>
    <cfRule type="cellIs" dxfId="26222" priority="12830" operator="between">
      <formula>3.001</formula>
      <formula>4.5</formula>
    </cfRule>
    <cfRule type="cellIs" dxfId="26221" priority="12831" operator="between">
      <formula>2.001</formula>
      <formula>3</formula>
    </cfRule>
    <cfRule type="cellIs" dxfId="26220" priority="12832" operator="between">
      <formula>0</formula>
      <formula>2</formula>
    </cfRule>
  </conditionalFormatting>
  <conditionalFormatting sqref="N366">
    <cfRule type="cellIs" dxfId="26219" priority="12828" operator="between">
      <formula>6</formula>
      <formula>4.5</formula>
    </cfRule>
  </conditionalFormatting>
  <conditionalFormatting sqref="N366">
    <cfRule type="cellIs" dxfId="26218" priority="12827" operator="between">
      <formula>6</formula>
      <formula>4.495</formula>
    </cfRule>
  </conditionalFormatting>
  <conditionalFormatting sqref="N366">
    <cfRule type="cellIs" dxfId="26217" priority="12826" operator="between">
      <formula>4.5</formula>
      <formula>3.495</formula>
    </cfRule>
  </conditionalFormatting>
  <conditionalFormatting sqref="N366">
    <cfRule type="cellIs" dxfId="26216" priority="12824" operator="between">
      <formula>3.5</formula>
      <formula>2.495</formula>
    </cfRule>
    <cfRule type="cellIs" dxfId="26215" priority="12825" operator="between">
      <formula>3.5</formula>
      <formula>2.495</formula>
    </cfRule>
  </conditionalFormatting>
  <conditionalFormatting sqref="N366">
    <cfRule type="cellIs" dxfId="26214" priority="12823" operator="between">
      <formula>3.5</formula>
      <formula>2.495</formula>
    </cfRule>
  </conditionalFormatting>
  <conditionalFormatting sqref="N366">
    <cfRule type="cellIs" dxfId="26213" priority="12822" operator="between">
      <formula>3.5</formula>
      <formula>2.494</formula>
    </cfRule>
  </conditionalFormatting>
  <conditionalFormatting sqref="N366">
    <cfRule type="cellIs" dxfId="26212" priority="12821" operator="between">
      <formula>2.5</formula>
      <formula>0</formula>
    </cfRule>
  </conditionalFormatting>
  <conditionalFormatting sqref="N366">
    <cfRule type="cellIs" dxfId="26211" priority="12817" operator="between">
      <formula>4.501</formula>
      <formula>6</formula>
    </cfRule>
    <cfRule type="cellIs" dxfId="26210" priority="12818" operator="between">
      <formula>3.001</formula>
      <formula>4.5</formula>
    </cfRule>
    <cfRule type="cellIs" dxfId="26209" priority="12819" operator="between">
      <formula>2.001</formula>
      <formula>3</formula>
    </cfRule>
    <cfRule type="cellIs" dxfId="26208" priority="12820" operator="between">
      <formula>0</formula>
      <formula>2</formula>
    </cfRule>
  </conditionalFormatting>
  <conditionalFormatting sqref="N364">
    <cfRule type="cellIs" dxfId="26207" priority="12816" operator="between">
      <formula>6</formula>
      <formula>4.5</formula>
    </cfRule>
  </conditionalFormatting>
  <conditionalFormatting sqref="N364">
    <cfRule type="cellIs" dxfId="26206" priority="12815" operator="between">
      <formula>6</formula>
      <formula>4.495</formula>
    </cfRule>
  </conditionalFormatting>
  <conditionalFormatting sqref="N364">
    <cfRule type="cellIs" dxfId="26205" priority="12814" operator="between">
      <formula>4.5</formula>
      <formula>3.495</formula>
    </cfRule>
  </conditionalFormatting>
  <conditionalFormatting sqref="N364">
    <cfRule type="cellIs" dxfId="26204" priority="12812" operator="between">
      <formula>3.5</formula>
      <formula>2.495</formula>
    </cfRule>
    <cfRule type="cellIs" dxfId="26203" priority="12813" operator="between">
      <formula>3.5</formula>
      <formula>2.495</formula>
    </cfRule>
  </conditionalFormatting>
  <conditionalFormatting sqref="N364">
    <cfRule type="cellIs" dxfId="26202" priority="12811" operator="between">
      <formula>3.5</formula>
      <formula>2.495</formula>
    </cfRule>
  </conditionalFormatting>
  <conditionalFormatting sqref="N364">
    <cfRule type="cellIs" dxfId="26201" priority="12810" operator="between">
      <formula>3.5</formula>
      <formula>2.494</formula>
    </cfRule>
  </conditionalFormatting>
  <conditionalFormatting sqref="N364">
    <cfRule type="cellIs" dxfId="26200" priority="12809" operator="between">
      <formula>2.5</formula>
      <formula>0</formula>
    </cfRule>
  </conditionalFormatting>
  <conditionalFormatting sqref="N364">
    <cfRule type="cellIs" dxfId="26199" priority="12805" operator="between">
      <formula>4.501</formula>
      <formula>6</formula>
    </cfRule>
    <cfRule type="cellIs" dxfId="26198" priority="12806" operator="between">
      <formula>3.001</formula>
      <formula>4.5</formula>
    </cfRule>
    <cfRule type="cellIs" dxfId="26197" priority="12807" operator="between">
      <formula>2.001</formula>
      <formula>3</formula>
    </cfRule>
    <cfRule type="cellIs" dxfId="26196" priority="12808" operator="between">
      <formula>0</formula>
      <formula>2</formula>
    </cfRule>
  </conditionalFormatting>
  <conditionalFormatting sqref="N374">
    <cfRule type="cellIs" dxfId="26195" priority="12804" operator="between">
      <formula>6</formula>
      <formula>4.5</formula>
    </cfRule>
  </conditionalFormatting>
  <conditionalFormatting sqref="N374">
    <cfRule type="cellIs" dxfId="26194" priority="12803" operator="between">
      <formula>6</formula>
      <formula>4.495</formula>
    </cfRule>
  </conditionalFormatting>
  <conditionalFormatting sqref="N374">
    <cfRule type="cellIs" dxfId="26193" priority="12802" operator="between">
      <formula>4.5</formula>
      <formula>3.495</formula>
    </cfRule>
  </conditionalFormatting>
  <conditionalFormatting sqref="N374">
    <cfRule type="cellIs" dxfId="26192" priority="12800" operator="between">
      <formula>3.5</formula>
      <formula>2.495</formula>
    </cfRule>
    <cfRule type="cellIs" dxfId="26191" priority="12801" operator="between">
      <formula>3.5</formula>
      <formula>2.495</formula>
    </cfRule>
  </conditionalFormatting>
  <conditionalFormatting sqref="N374">
    <cfRule type="cellIs" dxfId="26190" priority="12799" operator="between">
      <formula>3.5</formula>
      <formula>2.495</formula>
    </cfRule>
  </conditionalFormatting>
  <conditionalFormatting sqref="N374">
    <cfRule type="cellIs" dxfId="26189" priority="12798" operator="between">
      <formula>3.5</formula>
      <formula>2.494</formula>
    </cfRule>
  </conditionalFormatting>
  <conditionalFormatting sqref="N374">
    <cfRule type="cellIs" dxfId="26188" priority="12797" operator="between">
      <formula>2.5</formula>
      <formula>0</formula>
    </cfRule>
  </conditionalFormatting>
  <conditionalFormatting sqref="N374">
    <cfRule type="cellIs" dxfId="26187" priority="12793" operator="between">
      <formula>4.501</formula>
      <formula>6</formula>
    </cfRule>
    <cfRule type="cellIs" dxfId="26186" priority="12794" operator="between">
      <formula>3.001</formula>
      <formula>4.5</formula>
    </cfRule>
    <cfRule type="cellIs" dxfId="26185" priority="12795" operator="between">
      <formula>2.001</formula>
      <formula>3</formula>
    </cfRule>
    <cfRule type="cellIs" dxfId="26184" priority="12796" operator="between">
      <formula>0</formula>
      <formula>2</formula>
    </cfRule>
  </conditionalFormatting>
  <conditionalFormatting sqref="N371">
    <cfRule type="cellIs" dxfId="26183" priority="12792" operator="between">
      <formula>6</formula>
      <formula>4.5</formula>
    </cfRule>
  </conditionalFormatting>
  <conditionalFormatting sqref="N371">
    <cfRule type="cellIs" dxfId="26182" priority="12791" operator="between">
      <formula>6</formula>
      <formula>4.495</formula>
    </cfRule>
  </conditionalFormatting>
  <conditionalFormatting sqref="N371">
    <cfRule type="cellIs" dxfId="26181" priority="12790" operator="between">
      <formula>4.5</formula>
      <formula>3.495</formula>
    </cfRule>
  </conditionalFormatting>
  <conditionalFormatting sqref="N371">
    <cfRule type="cellIs" dxfId="26180" priority="12788" operator="between">
      <formula>3.5</formula>
      <formula>2.495</formula>
    </cfRule>
    <cfRule type="cellIs" dxfId="26179" priority="12789" operator="between">
      <formula>3.5</formula>
      <formula>2.495</formula>
    </cfRule>
  </conditionalFormatting>
  <conditionalFormatting sqref="N371">
    <cfRule type="cellIs" dxfId="26178" priority="12787" operator="between">
      <formula>3.5</formula>
      <formula>2.495</formula>
    </cfRule>
  </conditionalFormatting>
  <conditionalFormatting sqref="N371">
    <cfRule type="cellIs" dxfId="26177" priority="12786" operator="between">
      <formula>3.5</formula>
      <formula>2.494</formula>
    </cfRule>
  </conditionalFormatting>
  <conditionalFormatting sqref="N371">
    <cfRule type="cellIs" dxfId="26176" priority="12785" operator="between">
      <formula>2.5</formula>
      <formula>0</formula>
    </cfRule>
  </conditionalFormatting>
  <conditionalFormatting sqref="N371">
    <cfRule type="cellIs" dxfId="26175" priority="12781" operator="between">
      <formula>4.501</formula>
      <formula>6</formula>
    </cfRule>
    <cfRule type="cellIs" dxfId="26174" priority="12782" operator="between">
      <formula>3.001</formula>
      <formula>4.5</formula>
    </cfRule>
    <cfRule type="cellIs" dxfId="26173" priority="12783" operator="between">
      <formula>2.001</formula>
      <formula>3</formula>
    </cfRule>
    <cfRule type="cellIs" dxfId="26172" priority="12784" operator="between">
      <formula>0</formula>
      <formula>2</formula>
    </cfRule>
  </conditionalFormatting>
  <conditionalFormatting sqref="N373">
    <cfRule type="cellIs" dxfId="26171" priority="12768" operator="between">
      <formula>6</formula>
      <formula>4.5</formula>
    </cfRule>
  </conditionalFormatting>
  <conditionalFormatting sqref="N373">
    <cfRule type="cellIs" dxfId="26170" priority="12767" operator="between">
      <formula>6</formula>
      <formula>4.495</formula>
    </cfRule>
  </conditionalFormatting>
  <conditionalFormatting sqref="N373">
    <cfRule type="cellIs" dxfId="26169" priority="12766" operator="between">
      <formula>4.5</formula>
      <formula>3.495</formula>
    </cfRule>
  </conditionalFormatting>
  <conditionalFormatting sqref="N373">
    <cfRule type="cellIs" dxfId="26168" priority="12764" operator="between">
      <formula>3.5</formula>
      <formula>2.495</formula>
    </cfRule>
    <cfRule type="cellIs" dxfId="26167" priority="12765" operator="between">
      <formula>3.5</formula>
      <formula>2.495</formula>
    </cfRule>
  </conditionalFormatting>
  <conditionalFormatting sqref="N373">
    <cfRule type="cellIs" dxfId="26166" priority="12763" operator="between">
      <formula>3.5</formula>
      <formula>2.495</formula>
    </cfRule>
  </conditionalFormatting>
  <conditionalFormatting sqref="N373">
    <cfRule type="cellIs" dxfId="26165" priority="12762" operator="between">
      <formula>3.5</formula>
      <formula>2.494</formula>
    </cfRule>
  </conditionalFormatting>
  <conditionalFormatting sqref="N373">
    <cfRule type="cellIs" dxfId="26164" priority="12761" operator="between">
      <formula>2.5</formula>
      <formula>0</formula>
    </cfRule>
  </conditionalFormatting>
  <conditionalFormatting sqref="N373">
    <cfRule type="cellIs" dxfId="26163" priority="12757" operator="between">
      <formula>4.501</formula>
      <formula>6</formula>
    </cfRule>
    <cfRule type="cellIs" dxfId="26162" priority="12758" operator="between">
      <formula>3.001</formula>
      <formula>4.5</formula>
    </cfRule>
    <cfRule type="cellIs" dxfId="26161" priority="12759" operator="between">
      <formula>2.001</formula>
      <formula>3</formula>
    </cfRule>
    <cfRule type="cellIs" dxfId="26160" priority="12760" operator="between">
      <formula>0</formula>
      <formula>2</formula>
    </cfRule>
  </conditionalFormatting>
  <conditionalFormatting sqref="N372">
    <cfRule type="cellIs" dxfId="26159" priority="12756" operator="between">
      <formula>6</formula>
      <formula>4.5</formula>
    </cfRule>
  </conditionalFormatting>
  <conditionalFormatting sqref="N372">
    <cfRule type="cellIs" dxfId="26158" priority="12755" operator="between">
      <formula>6</formula>
      <formula>4.495</formula>
    </cfRule>
  </conditionalFormatting>
  <conditionalFormatting sqref="N372">
    <cfRule type="cellIs" dxfId="26157" priority="12754" operator="between">
      <formula>4.5</formula>
      <formula>3.495</formula>
    </cfRule>
  </conditionalFormatting>
  <conditionalFormatting sqref="N372">
    <cfRule type="cellIs" dxfId="26156" priority="12752" operator="between">
      <formula>3.5</formula>
      <formula>2.495</formula>
    </cfRule>
    <cfRule type="cellIs" dxfId="26155" priority="12753" operator="between">
      <formula>3.5</formula>
      <formula>2.495</formula>
    </cfRule>
  </conditionalFormatting>
  <conditionalFormatting sqref="N372">
    <cfRule type="cellIs" dxfId="26154" priority="12751" operator="between">
      <formula>3.5</formula>
      <formula>2.495</formula>
    </cfRule>
  </conditionalFormatting>
  <conditionalFormatting sqref="N372">
    <cfRule type="cellIs" dxfId="26153" priority="12750" operator="between">
      <formula>3.5</formula>
      <formula>2.494</formula>
    </cfRule>
  </conditionalFormatting>
  <conditionalFormatting sqref="N372">
    <cfRule type="cellIs" dxfId="26152" priority="12749" operator="between">
      <formula>2.5</formula>
      <formula>0</formula>
    </cfRule>
  </conditionalFormatting>
  <conditionalFormatting sqref="N372">
    <cfRule type="cellIs" dxfId="26151" priority="12745" operator="between">
      <formula>4.501</formula>
      <formula>6</formula>
    </cfRule>
    <cfRule type="cellIs" dxfId="26150" priority="12746" operator="between">
      <formula>3.001</formula>
      <formula>4.5</formula>
    </cfRule>
    <cfRule type="cellIs" dxfId="26149" priority="12747" operator="between">
      <formula>2.001</formula>
      <formula>3</formula>
    </cfRule>
    <cfRule type="cellIs" dxfId="26148" priority="12748" operator="between">
      <formula>0</formula>
      <formula>2</formula>
    </cfRule>
  </conditionalFormatting>
  <conditionalFormatting sqref="N370">
    <cfRule type="cellIs" dxfId="26147" priority="12744" operator="between">
      <formula>6</formula>
      <formula>4.5</formula>
    </cfRule>
  </conditionalFormatting>
  <conditionalFormatting sqref="N370">
    <cfRule type="cellIs" dxfId="26146" priority="12743" operator="between">
      <formula>6</formula>
      <formula>4.495</formula>
    </cfRule>
  </conditionalFormatting>
  <conditionalFormatting sqref="N370">
    <cfRule type="cellIs" dxfId="26145" priority="12742" operator="between">
      <formula>4.5</formula>
      <formula>3.495</formula>
    </cfRule>
  </conditionalFormatting>
  <conditionalFormatting sqref="N370">
    <cfRule type="cellIs" dxfId="26144" priority="12740" operator="between">
      <formula>3.5</formula>
      <formula>2.495</formula>
    </cfRule>
    <cfRule type="cellIs" dxfId="26143" priority="12741" operator="between">
      <formula>3.5</formula>
      <formula>2.495</formula>
    </cfRule>
  </conditionalFormatting>
  <conditionalFormatting sqref="N370">
    <cfRule type="cellIs" dxfId="26142" priority="12739" operator="between">
      <formula>3.5</formula>
      <formula>2.495</formula>
    </cfRule>
  </conditionalFormatting>
  <conditionalFormatting sqref="N370">
    <cfRule type="cellIs" dxfId="26141" priority="12738" operator="between">
      <formula>3.5</formula>
      <formula>2.494</formula>
    </cfRule>
  </conditionalFormatting>
  <conditionalFormatting sqref="N370">
    <cfRule type="cellIs" dxfId="26140" priority="12737" operator="between">
      <formula>2.5</formula>
      <formula>0</formula>
    </cfRule>
  </conditionalFormatting>
  <conditionalFormatting sqref="N370">
    <cfRule type="cellIs" dxfId="26139" priority="12733" operator="between">
      <formula>4.501</formula>
      <formula>6</formula>
    </cfRule>
    <cfRule type="cellIs" dxfId="26138" priority="12734" operator="between">
      <formula>3.001</formula>
      <formula>4.5</formula>
    </cfRule>
    <cfRule type="cellIs" dxfId="26137" priority="12735" operator="between">
      <formula>2.001</formula>
      <formula>3</formula>
    </cfRule>
    <cfRule type="cellIs" dxfId="26136" priority="12736" operator="between">
      <formula>0</formula>
      <formula>2</formula>
    </cfRule>
  </conditionalFormatting>
  <conditionalFormatting sqref="N380">
    <cfRule type="cellIs" dxfId="26135" priority="12732" operator="between">
      <formula>6</formula>
      <formula>4.5</formula>
    </cfRule>
  </conditionalFormatting>
  <conditionalFormatting sqref="N380">
    <cfRule type="cellIs" dxfId="26134" priority="12731" operator="between">
      <formula>6</formula>
      <formula>4.495</formula>
    </cfRule>
  </conditionalFormatting>
  <conditionalFormatting sqref="N380">
    <cfRule type="cellIs" dxfId="26133" priority="12730" operator="between">
      <formula>4.5</formula>
      <formula>3.495</formula>
    </cfRule>
  </conditionalFormatting>
  <conditionalFormatting sqref="N380">
    <cfRule type="cellIs" dxfId="26132" priority="12728" operator="between">
      <formula>3.5</formula>
      <formula>2.495</formula>
    </cfRule>
    <cfRule type="cellIs" dxfId="26131" priority="12729" operator="between">
      <formula>3.5</formula>
      <formula>2.495</formula>
    </cfRule>
  </conditionalFormatting>
  <conditionalFormatting sqref="N380">
    <cfRule type="cellIs" dxfId="26130" priority="12727" operator="between">
      <formula>3.5</formula>
      <formula>2.495</formula>
    </cfRule>
  </conditionalFormatting>
  <conditionalFormatting sqref="N380">
    <cfRule type="cellIs" dxfId="26129" priority="12726" operator="between">
      <formula>3.5</formula>
      <formula>2.494</formula>
    </cfRule>
  </conditionalFormatting>
  <conditionalFormatting sqref="N380">
    <cfRule type="cellIs" dxfId="26128" priority="12725" operator="between">
      <formula>2.5</formula>
      <formula>0</formula>
    </cfRule>
  </conditionalFormatting>
  <conditionalFormatting sqref="N380">
    <cfRule type="cellIs" dxfId="26127" priority="12721" operator="between">
      <formula>4.501</formula>
      <formula>6</formula>
    </cfRule>
    <cfRule type="cellIs" dxfId="26126" priority="12722" operator="between">
      <formula>3.001</formula>
      <formula>4.5</formula>
    </cfRule>
    <cfRule type="cellIs" dxfId="26125" priority="12723" operator="between">
      <formula>2.001</formula>
      <formula>3</formula>
    </cfRule>
    <cfRule type="cellIs" dxfId="26124" priority="12724" operator="between">
      <formula>0</formula>
      <formula>2</formula>
    </cfRule>
  </conditionalFormatting>
  <conditionalFormatting sqref="N376">
    <cfRule type="cellIs" dxfId="26123" priority="12720" operator="between">
      <formula>6</formula>
      <formula>4.5</formula>
    </cfRule>
  </conditionalFormatting>
  <conditionalFormatting sqref="N376">
    <cfRule type="cellIs" dxfId="26122" priority="12719" operator="between">
      <formula>6</formula>
      <formula>4.495</formula>
    </cfRule>
  </conditionalFormatting>
  <conditionalFormatting sqref="N376">
    <cfRule type="cellIs" dxfId="26121" priority="12718" operator="between">
      <formula>4.5</formula>
      <formula>3.495</formula>
    </cfRule>
  </conditionalFormatting>
  <conditionalFormatting sqref="N376">
    <cfRule type="cellIs" dxfId="26120" priority="12716" operator="between">
      <formula>3.5</formula>
      <formula>2.495</formula>
    </cfRule>
    <cfRule type="cellIs" dxfId="26119" priority="12717" operator="between">
      <formula>3.5</formula>
      <formula>2.495</formula>
    </cfRule>
  </conditionalFormatting>
  <conditionalFormatting sqref="N376">
    <cfRule type="cellIs" dxfId="26118" priority="12715" operator="between">
      <formula>3.5</formula>
      <formula>2.495</formula>
    </cfRule>
  </conditionalFormatting>
  <conditionalFormatting sqref="N376">
    <cfRule type="cellIs" dxfId="26117" priority="12714" operator="between">
      <formula>3.5</formula>
      <formula>2.494</formula>
    </cfRule>
  </conditionalFormatting>
  <conditionalFormatting sqref="N376">
    <cfRule type="cellIs" dxfId="26116" priority="12713" operator="between">
      <formula>2.5</formula>
      <formula>0</formula>
    </cfRule>
  </conditionalFormatting>
  <conditionalFormatting sqref="N376">
    <cfRule type="cellIs" dxfId="26115" priority="12709" operator="between">
      <formula>4.501</formula>
      <formula>6</formula>
    </cfRule>
    <cfRule type="cellIs" dxfId="26114" priority="12710" operator="between">
      <formula>3.001</formula>
      <formula>4.5</formula>
    </cfRule>
    <cfRule type="cellIs" dxfId="26113" priority="12711" operator="between">
      <formula>2.001</formula>
      <formula>3</formula>
    </cfRule>
    <cfRule type="cellIs" dxfId="26112" priority="12712" operator="between">
      <formula>0</formula>
      <formula>2</formula>
    </cfRule>
  </conditionalFormatting>
  <conditionalFormatting sqref="N379">
    <cfRule type="cellIs" dxfId="26111" priority="12708" operator="between">
      <formula>6</formula>
      <formula>4.5</formula>
    </cfRule>
  </conditionalFormatting>
  <conditionalFormatting sqref="N379">
    <cfRule type="cellIs" dxfId="26110" priority="12707" operator="between">
      <formula>6</formula>
      <formula>4.495</formula>
    </cfRule>
  </conditionalFormatting>
  <conditionalFormatting sqref="N379">
    <cfRule type="cellIs" dxfId="26109" priority="12706" operator="between">
      <formula>4.5</formula>
      <formula>3.495</formula>
    </cfRule>
  </conditionalFormatting>
  <conditionalFormatting sqref="N379">
    <cfRule type="cellIs" dxfId="26108" priority="12704" operator="between">
      <formula>3.5</formula>
      <formula>2.495</formula>
    </cfRule>
    <cfRule type="cellIs" dxfId="26107" priority="12705" operator="between">
      <formula>3.5</formula>
      <formula>2.495</formula>
    </cfRule>
  </conditionalFormatting>
  <conditionalFormatting sqref="N379">
    <cfRule type="cellIs" dxfId="26106" priority="12703" operator="between">
      <formula>3.5</formula>
      <formula>2.495</formula>
    </cfRule>
  </conditionalFormatting>
  <conditionalFormatting sqref="N379">
    <cfRule type="cellIs" dxfId="26105" priority="12702" operator="between">
      <formula>3.5</formula>
      <formula>2.494</formula>
    </cfRule>
  </conditionalFormatting>
  <conditionalFormatting sqref="N379">
    <cfRule type="cellIs" dxfId="26104" priority="12701" operator="between">
      <formula>2.5</formula>
      <formula>0</formula>
    </cfRule>
  </conditionalFormatting>
  <conditionalFormatting sqref="N379">
    <cfRule type="cellIs" dxfId="26103" priority="12697" operator="between">
      <formula>4.501</formula>
      <formula>6</formula>
    </cfRule>
    <cfRule type="cellIs" dxfId="26102" priority="12698" operator="between">
      <formula>3.001</formula>
      <formula>4.5</formula>
    </cfRule>
    <cfRule type="cellIs" dxfId="26101" priority="12699" operator="between">
      <formula>2.001</formula>
      <formula>3</formula>
    </cfRule>
    <cfRule type="cellIs" dxfId="26100" priority="12700" operator="between">
      <formula>0</formula>
      <formula>2</formula>
    </cfRule>
  </conditionalFormatting>
  <conditionalFormatting sqref="N375">
    <cfRule type="cellIs" dxfId="26099" priority="12684" operator="between">
      <formula>6</formula>
      <formula>4.5</formula>
    </cfRule>
  </conditionalFormatting>
  <conditionalFormatting sqref="N375">
    <cfRule type="cellIs" dxfId="26098" priority="12683" operator="between">
      <formula>6</formula>
      <formula>4.495</formula>
    </cfRule>
  </conditionalFormatting>
  <conditionalFormatting sqref="N375">
    <cfRule type="cellIs" dxfId="26097" priority="12682" operator="between">
      <formula>4.5</formula>
      <formula>3.495</formula>
    </cfRule>
  </conditionalFormatting>
  <conditionalFormatting sqref="N375">
    <cfRule type="cellIs" dxfId="26096" priority="12680" operator="between">
      <formula>3.5</formula>
      <formula>2.495</formula>
    </cfRule>
    <cfRule type="cellIs" dxfId="26095" priority="12681" operator="between">
      <formula>3.5</formula>
      <formula>2.495</formula>
    </cfRule>
  </conditionalFormatting>
  <conditionalFormatting sqref="N375">
    <cfRule type="cellIs" dxfId="26094" priority="12679" operator="between">
      <formula>3.5</formula>
      <formula>2.495</formula>
    </cfRule>
  </conditionalFormatting>
  <conditionalFormatting sqref="N375">
    <cfRule type="cellIs" dxfId="26093" priority="12678" operator="between">
      <formula>3.5</formula>
      <formula>2.494</formula>
    </cfRule>
  </conditionalFormatting>
  <conditionalFormatting sqref="N375">
    <cfRule type="cellIs" dxfId="26092" priority="12677" operator="between">
      <formula>2.5</formula>
      <formula>0</formula>
    </cfRule>
  </conditionalFormatting>
  <conditionalFormatting sqref="N375">
    <cfRule type="cellIs" dxfId="26091" priority="12673" operator="between">
      <formula>4.501</formula>
      <formula>6</formula>
    </cfRule>
    <cfRule type="cellIs" dxfId="26090" priority="12674" operator="between">
      <formula>3.001</formula>
      <formula>4.5</formula>
    </cfRule>
    <cfRule type="cellIs" dxfId="26089" priority="12675" operator="between">
      <formula>2.001</formula>
      <formula>3</formula>
    </cfRule>
    <cfRule type="cellIs" dxfId="26088" priority="12676" operator="between">
      <formula>0</formula>
      <formula>2</formula>
    </cfRule>
  </conditionalFormatting>
  <conditionalFormatting sqref="N377">
    <cfRule type="cellIs" dxfId="26087" priority="12672" operator="between">
      <formula>6</formula>
      <formula>4.5</formula>
    </cfRule>
  </conditionalFormatting>
  <conditionalFormatting sqref="N377">
    <cfRule type="cellIs" dxfId="26086" priority="12671" operator="between">
      <formula>6</formula>
      <formula>4.495</formula>
    </cfRule>
  </conditionalFormatting>
  <conditionalFormatting sqref="N377">
    <cfRule type="cellIs" dxfId="26085" priority="12670" operator="between">
      <formula>4.5</formula>
      <formula>3.495</formula>
    </cfRule>
  </conditionalFormatting>
  <conditionalFormatting sqref="N377">
    <cfRule type="cellIs" dxfId="26084" priority="12668" operator="between">
      <formula>3.5</formula>
      <formula>2.495</formula>
    </cfRule>
    <cfRule type="cellIs" dxfId="26083" priority="12669" operator="between">
      <formula>3.5</formula>
      <formula>2.495</formula>
    </cfRule>
  </conditionalFormatting>
  <conditionalFormatting sqref="N377">
    <cfRule type="cellIs" dxfId="26082" priority="12667" operator="between">
      <formula>3.5</formula>
      <formula>2.495</formula>
    </cfRule>
  </conditionalFormatting>
  <conditionalFormatting sqref="N377">
    <cfRule type="cellIs" dxfId="26081" priority="12666" operator="between">
      <formula>3.5</formula>
      <formula>2.494</formula>
    </cfRule>
  </conditionalFormatting>
  <conditionalFormatting sqref="N377">
    <cfRule type="cellIs" dxfId="26080" priority="12665" operator="between">
      <formula>2.5</formula>
      <formula>0</formula>
    </cfRule>
  </conditionalFormatting>
  <conditionalFormatting sqref="N377">
    <cfRule type="cellIs" dxfId="26079" priority="12661" operator="between">
      <formula>4.501</formula>
      <formula>6</formula>
    </cfRule>
    <cfRule type="cellIs" dxfId="26078" priority="12662" operator="between">
      <formula>3.001</formula>
      <formula>4.5</formula>
    </cfRule>
    <cfRule type="cellIs" dxfId="26077" priority="12663" operator="between">
      <formula>2.001</formula>
      <formula>3</formula>
    </cfRule>
    <cfRule type="cellIs" dxfId="26076" priority="12664" operator="between">
      <formula>0</formula>
      <formula>2</formula>
    </cfRule>
  </conditionalFormatting>
  <conditionalFormatting sqref="N378">
    <cfRule type="cellIs" dxfId="26075" priority="12660" operator="between">
      <formula>6</formula>
      <formula>4.5</formula>
    </cfRule>
  </conditionalFormatting>
  <conditionalFormatting sqref="N378">
    <cfRule type="cellIs" dxfId="26074" priority="12659" operator="between">
      <formula>6</formula>
      <formula>4.495</formula>
    </cfRule>
  </conditionalFormatting>
  <conditionalFormatting sqref="N378">
    <cfRule type="cellIs" dxfId="26073" priority="12658" operator="between">
      <formula>4.5</formula>
      <formula>3.495</formula>
    </cfRule>
  </conditionalFormatting>
  <conditionalFormatting sqref="N378">
    <cfRule type="cellIs" dxfId="26072" priority="12656" operator="between">
      <formula>3.5</formula>
      <formula>2.495</formula>
    </cfRule>
    <cfRule type="cellIs" dxfId="26071" priority="12657" operator="between">
      <formula>3.5</formula>
      <formula>2.495</formula>
    </cfRule>
  </conditionalFormatting>
  <conditionalFormatting sqref="N378">
    <cfRule type="cellIs" dxfId="26070" priority="12655" operator="between">
      <formula>3.5</formula>
      <formula>2.495</formula>
    </cfRule>
  </conditionalFormatting>
  <conditionalFormatting sqref="N378">
    <cfRule type="cellIs" dxfId="26069" priority="12654" operator="between">
      <formula>3.5</formula>
      <formula>2.494</formula>
    </cfRule>
  </conditionalFormatting>
  <conditionalFormatting sqref="N378">
    <cfRule type="cellIs" dxfId="26068" priority="12653" operator="between">
      <formula>2.5</formula>
      <formula>0</formula>
    </cfRule>
  </conditionalFormatting>
  <conditionalFormatting sqref="N378">
    <cfRule type="cellIs" dxfId="26067" priority="12649" operator="between">
      <formula>4.501</formula>
      <formula>6</formula>
    </cfRule>
    <cfRule type="cellIs" dxfId="26066" priority="12650" operator="between">
      <formula>3.001</formula>
      <formula>4.5</formula>
    </cfRule>
    <cfRule type="cellIs" dxfId="26065" priority="12651" operator="between">
      <formula>2.001</formula>
      <formula>3</formula>
    </cfRule>
    <cfRule type="cellIs" dxfId="26064" priority="12652" operator="between">
      <formula>0</formula>
      <formula>2</formula>
    </cfRule>
  </conditionalFormatting>
  <conditionalFormatting sqref="N387">
    <cfRule type="cellIs" dxfId="26063" priority="12648" operator="between">
      <formula>6</formula>
      <formula>4.5</formula>
    </cfRule>
  </conditionalFormatting>
  <conditionalFormatting sqref="N387">
    <cfRule type="cellIs" dxfId="26062" priority="12647" operator="between">
      <formula>6</formula>
      <formula>4.495</formula>
    </cfRule>
  </conditionalFormatting>
  <conditionalFormatting sqref="N387">
    <cfRule type="cellIs" dxfId="26061" priority="12646" operator="between">
      <formula>4.5</formula>
      <formula>3.495</formula>
    </cfRule>
  </conditionalFormatting>
  <conditionalFormatting sqref="N387">
    <cfRule type="cellIs" dxfId="26060" priority="12644" operator="between">
      <formula>3.5</formula>
      <formula>2.495</formula>
    </cfRule>
    <cfRule type="cellIs" dxfId="26059" priority="12645" operator="between">
      <formula>3.5</formula>
      <formula>2.495</formula>
    </cfRule>
  </conditionalFormatting>
  <conditionalFormatting sqref="N387">
    <cfRule type="cellIs" dxfId="26058" priority="12643" operator="between">
      <formula>3.5</formula>
      <formula>2.495</formula>
    </cfRule>
  </conditionalFormatting>
  <conditionalFormatting sqref="N387">
    <cfRule type="cellIs" dxfId="26057" priority="12642" operator="between">
      <formula>3.5</formula>
      <formula>2.494</formula>
    </cfRule>
  </conditionalFormatting>
  <conditionalFormatting sqref="N387">
    <cfRule type="cellIs" dxfId="26056" priority="12641" operator="between">
      <formula>2.5</formula>
      <formula>0</formula>
    </cfRule>
  </conditionalFormatting>
  <conditionalFormatting sqref="N387">
    <cfRule type="cellIs" dxfId="26055" priority="12637" operator="between">
      <formula>4.501</formula>
      <formula>6</formula>
    </cfRule>
    <cfRule type="cellIs" dxfId="26054" priority="12638" operator="between">
      <formula>3.001</formula>
      <formula>4.5</formula>
    </cfRule>
    <cfRule type="cellIs" dxfId="26053" priority="12639" operator="between">
      <formula>2.001</formula>
      <formula>3</formula>
    </cfRule>
    <cfRule type="cellIs" dxfId="26052" priority="12640" operator="between">
      <formula>0</formula>
      <formula>2</formula>
    </cfRule>
  </conditionalFormatting>
  <conditionalFormatting sqref="N382">
    <cfRule type="cellIs" dxfId="26051" priority="12636" operator="between">
      <formula>6</formula>
      <formula>4.5</formula>
    </cfRule>
  </conditionalFormatting>
  <conditionalFormatting sqref="N382">
    <cfRule type="cellIs" dxfId="26050" priority="12635" operator="between">
      <formula>6</formula>
      <formula>4.495</formula>
    </cfRule>
  </conditionalFormatting>
  <conditionalFormatting sqref="N382">
    <cfRule type="cellIs" dxfId="26049" priority="12634" operator="between">
      <formula>4.5</formula>
      <formula>3.495</formula>
    </cfRule>
  </conditionalFormatting>
  <conditionalFormatting sqref="N382">
    <cfRule type="cellIs" dxfId="26048" priority="12632" operator="between">
      <formula>3.5</formula>
      <formula>2.495</formula>
    </cfRule>
    <cfRule type="cellIs" dxfId="26047" priority="12633" operator="between">
      <formula>3.5</formula>
      <formula>2.495</formula>
    </cfRule>
  </conditionalFormatting>
  <conditionalFormatting sqref="N382">
    <cfRule type="cellIs" dxfId="26046" priority="12631" operator="between">
      <formula>3.5</formula>
      <formula>2.495</formula>
    </cfRule>
  </conditionalFormatting>
  <conditionalFormatting sqref="N382">
    <cfRule type="cellIs" dxfId="26045" priority="12630" operator="between">
      <formula>3.5</formula>
      <formula>2.494</formula>
    </cfRule>
  </conditionalFormatting>
  <conditionalFormatting sqref="N382">
    <cfRule type="cellIs" dxfId="26044" priority="12629" operator="between">
      <formula>2.5</formula>
      <formula>0</formula>
    </cfRule>
  </conditionalFormatting>
  <conditionalFormatting sqref="N382">
    <cfRule type="cellIs" dxfId="26043" priority="12625" operator="between">
      <formula>4.501</formula>
      <formula>6</formula>
    </cfRule>
    <cfRule type="cellIs" dxfId="26042" priority="12626" operator="between">
      <formula>3.001</formula>
      <formula>4.5</formula>
    </cfRule>
    <cfRule type="cellIs" dxfId="26041" priority="12627" operator="between">
      <formula>2.001</formula>
      <formula>3</formula>
    </cfRule>
    <cfRule type="cellIs" dxfId="26040" priority="12628" operator="between">
      <formula>0</formula>
      <formula>2</formula>
    </cfRule>
  </conditionalFormatting>
  <conditionalFormatting sqref="N386">
    <cfRule type="cellIs" dxfId="26039" priority="12624" operator="between">
      <formula>6</formula>
      <formula>4.5</formula>
    </cfRule>
  </conditionalFormatting>
  <conditionalFormatting sqref="N386">
    <cfRule type="cellIs" dxfId="26038" priority="12623" operator="between">
      <formula>6</formula>
      <formula>4.495</formula>
    </cfRule>
  </conditionalFormatting>
  <conditionalFormatting sqref="N386">
    <cfRule type="cellIs" dxfId="26037" priority="12622" operator="between">
      <formula>4.5</formula>
      <formula>3.495</formula>
    </cfRule>
  </conditionalFormatting>
  <conditionalFormatting sqref="N386">
    <cfRule type="cellIs" dxfId="26036" priority="12620" operator="between">
      <formula>3.5</formula>
      <formula>2.495</formula>
    </cfRule>
    <cfRule type="cellIs" dxfId="26035" priority="12621" operator="between">
      <formula>3.5</formula>
      <formula>2.495</formula>
    </cfRule>
  </conditionalFormatting>
  <conditionalFormatting sqref="N386">
    <cfRule type="cellIs" dxfId="26034" priority="12619" operator="between">
      <formula>3.5</formula>
      <formula>2.495</formula>
    </cfRule>
  </conditionalFormatting>
  <conditionalFormatting sqref="N386">
    <cfRule type="cellIs" dxfId="26033" priority="12618" operator="between">
      <formula>3.5</formula>
      <formula>2.494</formula>
    </cfRule>
  </conditionalFormatting>
  <conditionalFormatting sqref="N386">
    <cfRule type="cellIs" dxfId="26032" priority="12617" operator="between">
      <formula>2.5</formula>
      <formula>0</formula>
    </cfRule>
  </conditionalFormatting>
  <conditionalFormatting sqref="N386">
    <cfRule type="cellIs" dxfId="26031" priority="12613" operator="between">
      <formula>4.501</formula>
      <formula>6</formula>
    </cfRule>
    <cfRule type="cellIs" dxfId="26030" priority="12614" operator="between">
      <formula>3.001</formula>
      <formula>4.5</formula>
    </cfRule>
    <cfRule type="cellIs" dxfId="26029" priority="12615" operator="between">
      <formula>2.001</formula>
      <formula>3</formula>
    </cfRule>
    <cfRule type="cellIs" dxfId="26028" priority="12616" operator="between">
      <formula>0</formula>
      <formula>2</formula>
    </cfRule>
  </conditionalFormatting>
  <conditionalFormatting sqref="N381">
    <cfRule type="cellIs" dxfId="26027" priority="12612" operator="between">
      <formula>6</formula>
      <formula>4.5</formula>
    </cfRule>
  </conditionalFormatting>
  <conditionalFormatting sqref="N381">
    <cfRule type="cellIs" dxfId="26026" priority="12611" operator="between">
      <formula>6</formula>
      <formula>4.495</formula>
    </cfRule>
  </conditionalFormatting>
  <conditionalFormatting sqref="N381">
    <cfRule type="cellIs" dxfId="26025" priority="12610" operator="between">
      <formula>4.5</formula>
      <formula>3.495</formula>
    </cfRule>
  </conditionalFormatting>
  <conditionalFormatting sqref="N381">
    <cfRule type="cellIs" dxfId="26024" priority="12608" operator="between">
      <formula>3.5</formula>
      <formula>2.495</formula>
    </cfRule>
    <cfRule type="cellIs" dxfId="26023" priority="12609" operator="between">
      <formula>3.5</formula>
      <formula>2.495</formula>
    </cfRule>
  </conditionalFormatting>
  <conditionalFormatting sqref="N381">
    <cfRule type="cellIs" dxfId="26022" priority="12607" operator="between">
      <formula>3.5</formula>
      <formula>2.495</formula>
    </cfRule>
  </conditionalFormatting>
  <conditionalFormatting sqref="N381">
    <cfRule type="cellIs" dxfId="26021" priority="12606" operator="between">
      <formula>3.5</formula>
      <formula>2.494</formula>
    </cfRule>
  </conditionalFormatting>
  <conditionalFormatting sqref="N381">
    <cfRule type="cellIs" dxfId="26020" priority="12605" operator="between">
      <formula>2.5</formula>
      <formula>0</formula>
    </cfRule>
  </conditionalFormatting>
  <conditionalFormatting sqref="N381">
    <cfRule type="cellIs" dxfId="26019" priority="12601" operator="between">
      <formula>4.501</formula>
      <formula>6</formula>
    </cfRule>
    <cfRule type="cellIs" dxfId="26018" priority="12602" operator="between">
      <formula>3.001</formula>
      <formula>4.5</formula>
    </cfRule>
    <cfRule type="cellIs" dxfId="26017" priority="12603" operator="between">
      <formula>2.001</formula>
      <formula>3</formula>
    </cfRule>
    <cfRule type="cellIs" dxfId="26016" priority="12604" operator="between">
      <formula>0</formula>
      <formula>2</formula>
    </cfRule>
  </conditionalFormatting>
  <conditionalFormatting sqref="N384">
    <cfRule type="cellIs" dxfId="26015" priority="12600" operator="between">
      <formula>6</formula>
      <formula>4.5</formula>
    </cfRule>
  </conditionalFormatting>
  <conditionalFormatting sqref="N384">
    <cfRule type="cellIs" dxfId="26014" priority="12599" operator="between">
      <formula>6</formula>
      <formula>4.495</formula>
    </cfRule>
  </conditionalFormatting>
  <conditionalFormatting sqref="N384">
    <cfRule type="cellIs" dxfId="26013" priority="12598" operator="between">
      <formula>4.5</formula>
      <formula>3.495</formula>
    </cfRule>
  </conditionalFormatting>
  <conditionalFormatting sqref="N384">
    <cfRule type="cellIs" dxfId="26012" priority="12596" operator="between">
      <formula>3.5</formula>
      <formula>2.495</formula>
    </cfRule>
    <cfRule type="cellIs" dxfId="26011" priority="12597" operator="between">
      <formula>3.5</formula>
      <formula>2.495</formula>
    </cfRule>
  </conditionalFormatting>
  <conditionalFormatting sqref="N384">
    <cfRule type="cellIs" dxfId="26010" priority="12595" operator="between">
      <formula>3.5</formula>
      <formula>2.495</formula>
    </cfRule>
  </conditionalFormatting>
  <conditionalFormatting sqref="N384">
    <cfRule type="cellIs" dxfId="26009" priority="12594" operator="between">
      <formula>3.5</formula>
      <formula>2.494</formula>
    </cfRule>
  </conditionalFormatting>
  <conditionalFormatting sqref="N384">
    <cfRule type="cellIs" dxfId="26008" priority="12593" operator="between">
      <formula>2.5</formula>
      <formula>0</formula>
    </cfRule>
  </conditionalFormatting>
  <conditionalFormatting sqref="N384">
    <cfRule type="cellIs" dxfId="26007" priority="12589" operator="between">
      <formula>4.501</formula>
      <formula>6</formula>
    </cfRule>
    <cfRule type="cellIs" dxfId="26006" priority="12590" operator="between">
      <formula>3.001</formula>
      <formula>4.5</formula>
    </cfRule>
    <cfRule type="cellIs" dxfId="26005" priority="12591" operator="between">
      <formula>2.001</formula>
      <formula>3</formula>
    </cfRule>
    <cfRule type="cellIs" dxfId="26004" priority="12592" operator="between">
      <formula>0</formula>
      <formula>2</formula>
    </cfRule>
  </conditionalFormatting>
  <conditionalFormatting sqref="N385">
    <cfRule type="cellIs" dxfId="26003" priority="12588" operator="between">
      <formula>6</formula>
      <formula>4.5</formula>
    </cfRule>
  </conditionalFormatting>
  <conditionalFormatting sqref="N385">
    <cfRule type="cellIs" dxfId="26002" priority="12587" operator="between">
      <formula>6</formula>
      <formula>4.495</formula>
    </cfRule>
  </conditionalFormatting>
  <conditionalFormatting sqref="N385">
    <cfRule type="cellIs" dxfId="26001" priority="12586" operator="between">
      <formula>4.5</formula>
      <formula>3.495</formula>
    </cfRule>
  </conditionalFormatting>
  <conditionalFormatting sqref="N385">
    <cfRule type="cellIs" dxfId="26000" priority="12584" operator="between">
      <formula>3.5</formula>
      <formula>2.495</formula>
    </cfRule>
    <cfRule type="cellIs" dxfId="25999" priority="12585" operator="between">
      <formula>3.5</formula>
      <formula>2.495</formula>
    </cfRule>
  </conditionalFormatting>
  <conditionalFormatting sqref="N385">
    <cfRule type="cellIs" dxfId="25998" priority="12583" operator="between">
      <formula>3.5</formula>
      <formula>2.495</formula>
    </cfRule>
  </conditionalFormatting>
  <conditionalFormatting sqref="N385">
    <cfRule type="cellIs" dxfId="25997" priority="12582" operator="between">
      <formula>3.5</formula>
      <formula>2.494</formula>
    </cfRule>
  </conditionalFormatting>
  <conditionalFormatting sqref="N385">
    <cfRule type="cellIs" dxfId="25996" priority="12581" operator="between">
      <formula>2.5</formula>
      <formula>0</formula>
    </cfRule>
  </conditionalFormatting>
  <conditionalFormatting sqref="N385">
    <cfRule type="cellIs" dxfId="25995" priority="12577" operator="between">
      <formula>4.501</formula>
      <formula>6</formula>
    </cfRule>
    <cfRule type="cellIs" dxfId="25994" priority="12578" operator="between">
      <formula>3.001</formula>
      <formula>4.5</formula>
    </cfRule>
    <cfRule type="cellIs" dxfId="25993" priority="12579" operator="between">
      <formula>2.001</formula>
      <formula>3</formula>
    </cfRule>
    <cfRule type="cellIs" dxfId="25992" priority="12580" operator="between">
      <formula>0</formula>
      <formula>2</formula>
    </cfRule>
  </conditionalFormatting>
  <conditionalFormatting sqref="N383">
    <cfRule type="cellIs" dxfId="25991" priority="12576" operator="between">
      <formula>6</formula>
      <formula>4.5</formula>
    </cfRule>
  </conditionalFormatting>
  <conditionalFormatting sqref="N383">
    <cfRule type="cellIs" dxfId="25990" priority="12575" operator="between">
      <formula>6</formula>
      <formula>4.495</formula>
    </cfRule>
  </conditionalFormatting>
  <conditionalFormatting sqref="N383">
    <cfRule type="cellIs" dxfId="25989" priority="12574" operator="between">
      <formula>4.5</formula>
      <formula>3.495</formula>
    </cfRule>
  </conditionalFormatting>
  <conditionalFormatting sqref="N383">
    <cfRule type="cellIs" dxfId="25988" priority="12572" operator="between">
      <formula>3.5</formula>
      <formula>2.495</formula>
    </cfRule>
    <cfRule type="cellIs" dxfId="25987" priority="12573" operator="between">
      <formula>3.5</formula>
      <formula>2.495</formula>
    </cfRule>
  </conditionalFormatting>
  <conditionalFormatting sqref="N383">
    <cfRule type="cellIs" dxfId="25986" priority="12571" operator="between">
      <formula>3.5</formula>
      <formula>2.495</formula>
    </cfRule>
  </conditionalFormatting>
  <conditionalFormatting sqref="N383">
    <cfRule type="cellIs" dxfId="25985" priority="12570" operator="between">
      <formula>3.5</formula>
      <formula>2.494</formula>
    </cfRule>
  </conditionalFormatting>
  <conditionalFormatting sqref="N383">
    <cfRule type="cellIs" dxfId="25984" priority="12569" operator="between">
      <formula>2.5</formula>
      <formula>0</formula>
    </cfRule>
  </conditionalFormatting>
  <conditionalFormatting sqref="N383">
    <cfRule type="cellIs" dxfId="25983" priority="12565" operator="between">
      <formula>4.501</formula>
      <formula>6</formula>
    </cfRule>
    <cfRule type="cellIs" dxfId="25982" priority="12566" operator="between">
      <formula>3.001</formula>
      <formula>4.5</formula>
    </cfRule>
    <cfRule type="cellIs" dxfId="25981" priority="12567" operator="between">
      <formula>2.001</formula>
      <formula>3</formula>
    </cfRule>
    <cfRule type="cellIs" dxfId="25980" priority="12568" operator="between">
      <formula>0</formula>
      <formula>2</formula>
    </cfRule>
  </conditionalFormatting>
  <conditionalFormatting sqref="N393">
    <cfRule type="cellIs" dxfId="25979" priority="12564" operator="between">
      <formula>6</formula>
      <formula>4.5</formula>
    </cfRule>
  </conditionalFormatting>
  <conditionalFormatting sqref="N393">
    <cfRule type="cellIs" dxfId="25978" priority="12563" operator="between">
      <formula>6</formula>
      <formula>4.495</formula>
    </cfRule>
  </conditionalFormatting>
  <conditionalFormatting sqref="N393">
    <cfRule type="cellIs" dxfId="25977" priority="12562" operator="between">
      <formula>4.5</formula>
      <formula>3.495</formula>
    </cfRule>
  </conditionalFormatting>
  <conditionalFormatting sqref="N393">
    <cfRule type="cellIs" dxfId="25976" priority="12560" operator="between">
      <formula>3.5</formula>
      <formula>2.495</formula>
    </cfRule>
    <cfRule type="cellIs" dxfId="25975" priority="12561" operator="between">
      <formula>3.5</formula>
      <formula>2.495</formula>
    </cfRule>
  </conditionalFormatting>
  <conditionalFormatting sqref="N393">
    <cfRule type="cellIs" dxfId="25974" priority="12559" operator="between">
      <formula>3.5</formula>
      <formula>2.495</formula>
    </cfRule>
  </conditionalFormatting>
  <conditionalFormatting sqref="N393">
    <cfRule type="cellIs" dxfId="25973" priority="12558" operator="between">
      <formula>3.5</formula>
      <formula>2.494</formula>
    </cfRule>
  </conditionalFormatting>
  <conditionalFormatting sqref="N393">
    <cfRule type="cellIs" dxfId="25972" priority="12557" operator="between">
      <formula>2.5</formula>
      <formula>0</formula>
    </cfRule>
  </conditionalFormatting>
  <conditionalFormatting sqref="N393">
    <cfRule type="cellIs" dxfId="25971" priority="12553" operator="between">
      <formula>4.501</formula>
      <formula>6</formula>
    </cfRule>
    <cfRule type="cellIs" dxfId="25970" priority="12554" operator="between">
      <formula>3.001</formula>
      <formula>4.5</formula>
    </cfRule>
    <cfRule type="cellIs" dxfId="25969" priority="12555" operator="between">
      <formula>2.001</formula>
      <formula>3</formula>
    </cfRule>
    <cfRule type="cellIs" dxfId="25968" priority="12556" operator="between">
      <formula>0</formula>
      <formula>2</formula>
    </cfRule>
  </conditionalFormatting>
  <conditionalFormatting sqref="N390">
    <cfRule type="cellIs" dxfId="25967" priority="12552" operator="between">
      <formula>6</formula>
      <formula>4.5</formula>
    </cfRule>
  </conditionalFormatting>
  <conditionalFormatting sqref="N390">
    <cfRule type="cellIs" dxfId="25966" priority="12551" operator="between">
      <formula>6</formula>
      <formula>4.495</formula>
    </cfRule>
  </conditionalFormatting>
  <conditionalFormatting sqref="N390">
    <cfRule type="cellIs" dxfId="25965" priority="12550" operator="between">
      <formula>4.5</formula>
      <formula>3.495</formula>
    </cfRule>
  </conditionalFormatting>
  <conditionalFormatting sqref="N390">
    <cfRule type="cellIs" dxfId="25964" priority="12548" operator="between">
      <formula>3.5</formula>
      <formula>2.495</formula>
    </cfRule>
    <cfRule type="cellIs" dxfId="25963" priority="12549" operator="between">
      <formula>3.5</formula>
      <formula>2.495</formula>
    </cfRule>
  </conditionalFormatting>
  <conditionalFormatting sqref="N390">
    <cfRule type="cellIs" dxfId="25962" priority="12547" operator="between">
      <formula>3.5</formula>
      <formula>2.495</formula>
    </cfRule>
  </conditionalFormatting>
  <conditionalFormatting sqref="N390">
    <cfRule type="cellIs" dxfId="25961" priority="12546" operator="between">
      <formula>3.5</formula>
      <formula>2.494</formula>
    </cfRule>
  </conditionalFormatting>
  <conditionalFormatting sqref="N390">
    <cfRule type="cellIs" dxfId="25960" priority="12545" operator="between">
      <formula>2.5</formula>
      <formula>0</formula>
    </cfRule>
  </conditionalFormatting>
  <conditionalFormatting sqref="N390">
    <cfRule type="cellIs" dxfId="25959" priority="12541" operator="between">
      <formula>4.501</formula>
      <formula>6</formula>
    </cfRule>
    <cfRule type="cellIs" dxfId="25958" priority="12542" operator="between">
      <formula>3.001</formula>
      <formula>4.5</formula>
    </cfRule>
    <cfRule type="cellIs" dxfId="25957" priority="12543" operator="between">
      <formula>2.001</formula>
      <formula>3</formula>
    </cfRule>
    <cfRule type="cellIs" dxfId="25956" priority="12544" operator="between">
      <formula>0</formula>
      <formula>2</formula>
    </cfRule>
  </conditionalFormatting>
  <conditionalFormatting sqref="N388">
    <cfRule type="cellIs" dxfId="25955" priority="12528" operator="between">
      <formula>6</formula>
      <formula>4.5</formula>
    </cfRule>
  </conditionalFormatting>
  <conditionalFormatting sqref="N388">
    <cfRule type="cellIs" dxfId="25954" priority="12527" operator="between">
      <formula>6</formula>
      <formula>4.495</formula>
    </cfRule>
  </conditionalFormatting>
  <conditionalFormatting sqref="N388">
    <cfRule type="cellIs" dxfId="25953" priority="12526" operator="between">
      <formula>4.5</formula>
      <formula>3.495</formula>
    </cfRule>
  </conditionalFormatting>
  <conditionalFormatting sqref="N388">
    <cfRule type="cellIs" dxfId="25952" priority="12524" operator="between">
      <formula>3.5</formula>
      <formula>2.495</formula>
    </cfRule>
    <cfRule type="cellIs" dxfId="25951" priority="12525" operator="between">
      <formula>3.5</formula>
      <formula>2.495</formula>
    </cfRule>
  </conditionalFormatting>
  <conditionalFormatting sqref="N388">
    <cfRule type="cellIs" dxfId="25950" priority="12523" operator="between">
      <formula>3.5</formula>
      <formula>2.495</formula>
    </cfRule>
  </conditionalFormatting>
  <conditionalFormatting sqref="N388">
    <cfRule type="cellIs" dxfId="25949" priority="12522" operator="between">
      <formula>3.5</formula>
      <formula>2.494</formula>
    </cfRule>
  </conditionalFormatting>
  <conditionalFormatting sqref="N388">
    <cfRule type="cellIs" dxfId="25948" priority="12521" operator="between">
      <formula>2.5</formula>
      <formula>0</formula>
    </cfRule>
  </conditionalFormatting>
  <conditionalFormatting sqref="N388">
    <cfRule type="cellIs" dxfId="25947" priority="12517" operator="between">
      <formula>4.501</formula>
      <formula>6</formula>
    </cfRule>
    <cfRule type="cellIs" dxfId="25946" priority="12518" operator="between">
      <formula>3.001</formula>
      <formula>4.5</formula>
    </cfRule>
    <cfRule type="cellIs" dxfId="25945" priority="12519" operator="between">
      <formula>2.001</formula>
      <formula>3</formula>
    </cfRule>
    <cfRule type="cellIs" dxfId="25944" priority="12520" operator="between">
      <formula>0</formula>
      <formula>2</formula>
    </cfRule>
  </conditionalFormatting>
  <conditionalFormatting sqref="N391">
    <cfRule type="cellIs" dxfId="25943" priority="12516" operator="between">
      <formula>6</formula>
      <formula>4.5</formula>
    </cfRule>
  </conditionalFormatting>
  <conditionalFormatting sqref="N391">
    <cfRule type="cellIs" dxfId="25942" priority="12515" operator="between">
      <formula>6</formula>
      <formula>4.495</formula>
    </cfRule>
  </conditionalFormatting>
  <conditionalFormatting sqref="N391">
    <cfRule type="cellIs" dxfId="25941" priority="12514" operator="between">
      <formula>4.5</formula>
      <formula>3.495</formula>
    </cfRule>
  </conditionalFormatting>
  <conditionalFormatting sqref="N391">
    <cfRule type="cellIs" dxfId="25940" priority="12512" operator="between">
      <formula>3.5</formula>
      <formula>2.495</formula>
    </cfRule>
    <cfRule type="cellIs" dxfId="25939" priority="12513" operator="between">
      <formula>3.5</formula>
      <formula>2.495</formula>
    </cfRule>
  </conditionalFormatting>
  <conditionalFormatting sqref="N391">
    <cfRule type="cellIs" dxfId="25938" priority="12511" operator="between">
      <formula>3.5</formula>
      <formula>2.495</formula>
    </cfRule>
  </conditionalFormatting>
  <conditionalFormatting sqref="N391">
    <cfRule type="cellIs" dxfId="25937" priority="12510" operator="between">
      <formula>3.5</formula>
      <formula>2.494</formula>
    </cfRule>
  </conditionalFormatting>
  <conditionalFormatting sqref="N391">
    <cfRule type="cellIs" dxfId="25936" priority="12509" operator="between">
      <formula>2.5</formula>
      <formula>0</formula>
    </cfRule>
  </conditionalFormatting>
  <conditionalFormatting sqref="N391">
    <cfRule type="cellIs" dxfId="25935" priority="12505" operator="between">
      <formula>4.501</formula>
      <formula>6</formula>
    </cfRule>
    <cfRule type="cellIs" dxfId="25934" priority="12506" operator="between">
      <formula>3.001</formula>
      <formula>4.5</formula>
    </cfRule>
    <cfRule type="cellIs" dxfId="25933" priority="12507" operator="between">
      <formula>2.001</formula>
      <formula>3</formula>
    </cfRule>
    <cfRule type="cellIs" dxfId="25932" priority="12508" operator="between">
      <formula>0</formula>
      <formula>2</formula>
    </cfRule>
  </conditionalFormatting>
  <conditionalFormatting sqref="N392">
    <cfRule type="cellIs" dxfId="25931" priority="12504" operator="between">
      <formula>6</formula>
      <formula>4.5</formula>
    </cfRule>
  </conditionalFormatting>
  <conditionalFormatting sqref="N392">
    <cfRule type="cellIs" dxfId="25930" priority="12503" operator="between">
      <formula>6</formula>
      <formula>4.495</formula>
    </cfRule>
  </conditionalFormatting>
  <conditionalFormatting sqref="N392">
    <cfRule type="cellIs" dxfId="25929" priority="12502" operator="between">
      <formula>4.5</formula>
      <formula>3.495</formula>
    </cfRule>
  </conditionalFormatting>
  <conditionalFormatting sqref="N392">
    <cfRule type="cellIs" dxfId="25928" priority="12500" operator="between">
      <formula>3.5</formula>
      <formula>2.495</formula>
    </cfRule>
    <cfRule type="cellIs" dxfId="25927" priority="12501" operator="between">
      <formula>3.5</formula>
      <formula>2.495</formula>
    </cfRule>
  </conditionalFormatting>
  <conditionalFormatting sqref="N392">
    <cfRule type="cellIs" dxfId="25926" priority="12499" operator="between">
      <formula>3.5</formula>
      <formula>2.495</formula>
    </cfRule>
  </conditionalFormatting>
  <conditionalFormatting sqref="N392">
    <cfRule type="cellIs" dxfId="25925" priority="12498" operator="between">
      <formula>3.5</formula>
      <formula>2.494</formula>
    </cfRule>
  </conditionalFormatting>
  <conditionalFormatting sqref="N392">
    <cfRule type="cellIs" dxfId="25924" priority="12497" operator="between">
      <formula>2.5</formula>
      <formula>0</formula>
    </cfRule>
  </conditionalFormatting>
  <conditionalFormatting sqref="N392">
    <cfRule type="cellIs" dxfId="25923" priority="12493" operator="between">
      <formula>4.501</formula>
      <formula>6</formula>
    </cfRule>
    <cfRule type="cellIs" dxfId="25922" priority="12494" operator="between">
      <formula>3.001</formula>
      <formula>4.5</formula>
    </cfRule>
    <cfRule type="cellIs" dxfId="25921" priority="12495" operator="between">
      <formula>2.001</formula>
      <formula>3</formula>
    </cfRule>
    <cfRule type="cellIs" dxfId="25920" priority="12496" operator="between">
      <formula>0</formula>
      <formula>2</formula>
    </cfRule>
  </conditionalFormatting>
  <conditionalFormatting sqref="N389">
    <cfRule type="cellIs" dxfId="25919" priority="12480" operator="between">
      <formula>6</formula>
      <formula>4.5</formula>
    </cfRule>
  </conditionalFormatting>
  <conditionalFormatting sqref="N389">
    <cfRule type="cellIs" dxfId="25918" priority="12479" operator="between">
      <formula>6</formula>
      <formula>4.495</formula>
    </cfRule>
  </conditionalFormatting>
  <conditionalFormatting sqref="N389">
    <cfRule type="cellIs" dxfId="25917" priority="12478" operator="between">
      <formula>4.5</formula>
      <formula>3.495</formula>
    </cfRule>
  </conditionalFormatting>
  <conditionalFormatting sqref="N389">
    <cfRule type="cellIs" dxfId="25916" priority="12476" operator="between">
      <formula>3.5</formula>
      <formula>2.495</formula>
    </cfRule>
    <cfRule type="cellIs" dxfId="25915" priority="12477" operator="between">
      <formula>3.5</formula>
      <formula>2.495</formula>
    </cfRule>
  </conditionalFormatting>
  <conditionalFormatting sqref="N389">
    <cfRule type="cellIs" dxfId="25914" priority="12475" operator="between">
      <formula>3.5</formula>
      <formula>2.495</formula>
    </cfRule>
  </conditionalFormatting>
  <conditionalFormatting sqref="N389">
    <cfRule type="cellIs" dxfId="25913" priority="12474" operator="between">
      <formula>3.5</formula>
      <formula>2.494</formula>
    </cfRule>
  </conditionalFormatting>
  <conditionalFormatting sqref="N389">
    <cfRule type="cellIs" dxfId="25912" priority="12473" operator="between">
      <formula>2.5</formula>
      <formula>0</formula>
    </cfRule>
  </conditionalFormatting>
  <conditionalFormatting sqref="N389">
    <cfRule type="cellIs" dxfId="25911" priority="12469" operator="between">
      <formula>4.501</formula>
      <formula>6</formula>
    </cfRule>
    <cfRule type="cellIs" dxfId="25910" priority="12470" operator="between">
      <formula>3.001</formula>
      <formula>4.5</formula>
    </cfRule>
    <cfRule type="cellIs" dxfId="25909" priority="12471" operator="between">
      <formula>2.001</formula>
      <formula>3</formula>
    </cfRule>
    <cfRule type="cellIs" dxfId="25908" priority="12472" operator="between">
      <formula>0</formula>
      <formula>2</formula>
    </cfRule>
  </conditionalFormatting>
  <conditionalFormatting sqref="N398">
    <cfRule type="cellIs" dxfId="25907" priority="12468" operator="between">
      <formula>6</formula>
      <formula>4.5</formula>
    </cfRule>
  </conditionalFormatting>
  <conditionalFormatting sqref="N398">
    <cfRule type="cellIs" dxfId="25906" priority="12467" operator="between">
      <formula>6</formula>
      <formula>4.495</formula>
    </cfRule>
  </conditionalFormatting>
  <conditionalFormatting sqref="N398">
    <cfRule type="cellIs" dxfId="25905" priority="12466" operator="between">
      <formula>4.5</formula>
      <formula>3.495</formula>
    </cfRule>
  </conditionalFormatting>
  <conditionalFormatting sqref="N398">
    <cfRule type="cellIs" dxfId="25904" priority="12464" operator="between">
      <formula>3.5</formula>
      <formula>2.495</formula>
    </cfRule>
    <cfRule type="cellIs" dxfId="25903" priority="12465" operator="between">
      <formula>3.5</formula>
      <formula>2.495</formula>
    </cfRule>
  </conditionalFormatting>
  <conditionalFormatting sqref="N398">
    <cfRule type="cellIs" dxfId="25902" priority="12463" operator="between">
      <formula>3.5</formula>
      <formula>2.495</formula>
    </cfRule>
  </conditionalFormatting>
  <conditionalFormatting sqref="N398">
    <cfRule type="cellIs" dxfId="25901" priority="12462" operator="between">
      <formula>3.5</formula>
      <formula>2.494</formula>
    </cfRule>
  </conditionalFormatting>
  <conditionalFormatting sqref="N398">
    <cfRule type="cellIs" dxfId="25900" priority="12461" operator="between">
      <formula>2.5</formula>
      <formula>0</formula>
    </cfRule>
  </conditionalFormatting>
  <conditionalFormatting sqref="N398">
    <cfRule type="cellIs" dxfId="25899" priority="12457" operator="between">
      <formula>4.501</formula>
      <formula>6</formula>
    </cfRule>
    <cfRule type="cellIs" dxfId="25898" priority="12458" operator="between">
      <formula>3.001</formula>
      <formula>4.5</formula>
    </cfRule>
    <cfRule type="cellIs" dxfId="25897" priority="12459" operator="between">
      <formula>2.001</formula>
      <formula>3</formula>
    </cfRule>
    <cfRule type="cellIs" dxfId="25896" priority="12460" operator="between">
      <formula>0</formula>
      <formula>2</formula>
    </cfRule>
  </conditionalFormatting>
  <conditionalFormatting sqref="N395">
    <cfRule type="cellIs" dxfId="25895" priority="12456" operator="between">
      <formula>6</formula>
      <formula>4.5</formula>
    </cfRule>
  </conditionalFormatting>
  <conditionalFormatting sqref="N395">
    <cfRule type="cellIs" dxfId="25894" priority="12455" operator="between">
      <formula>6</formula>
      <formula>4.495</formula>
    </cfRule>
  </conditionalFormatting>
  <conditionalFormatting sqref="N395">
    <cfRule type="cellIs" dxfId="25893" priority="12454" operator="between">
      <formula>4.5</formula>
      <formula>3.495</formula>
    </cfRule>
  </conditionalFormatting>
  <conditionalFormatting sqref="N395">
    <cfRule type="cellIs" dxfId="25892" priority="12452" operator="between">
      <formula>3.5</formula>
      <formula>2.495</formula>
    </cfRule>
    <cfRule type="cellIs" dxfId="25891" priority="12453" operator="between">
      <formula>3.5</formula>
      <formula>2.495</formula>
    </cfRule>
  </conditionalFormatting>
  <conditionalFormatting sqref="N395">
    <cfRule type="cellIs" dxfId="25890" priority="12451" operator="between">
      <formula>3.5</formula>
      <formula>2.495</formula>
    </cfRule>
  </conditionalFormatting>
  <conditionalFormatting sqref="N395">
    <cfRule type="cellIs" dxfId="25889" priority="12450" operator="between">
      <formula>3.5</formula>
      <formula>2.494</formula>
    </cfRule>
  </conditionalFormatting>
  <conditionalFormatting sqref="N395">
    <cfRule type="cellIs" dxfId="25888" priority="12449" operator="between">
      <formula>2.5</formula>
      <formula>0</formula>
    </cfRule>
  </conditionalFormatting>
  <conditionalFormatting sqref="N395">
    <cfRule type="cellIs" dxfId="25887" priority="12445" operator="between">
      <formula>4.501</formula>
      <formula>6</formula>
    </cfRule>
    <cfRule type="cellIs" dxfId="25886" priority="12446" operator="between">
      <formula>3.001</formula>
      <formula>4.5</formula>
    </cfRule>
    <cfRule type="cellIs" dxfId="25885" priority="12447" operator="between">
      <formula>2.001</formula>
      <formula>3</formula>
    </cfRule>
    <cfRule type="cellIs" dxfId="25884" priority="12448" operator="between">
      <formula>0</formula>
      <formula>2</formula>
    </cfRule>
  </conditionalFormatting>
  <conditionalFormatting sqref="N396">
    <cfRule type="cellIs" dxfId="25883" priority="12432" operator="between">
      <formula>6</formula>
      <formula>4.5</formula>
    </cfRule>
  </conditionalFormatting>
  <conditionalFormatting sqref="N396">
    <cfRule type="cellIs" dxfId="25882" priority="12431" operator="between">
      <formula>6</formula>
      <formula>4.495</formula>
    </cfRule>
  </conditionalFormatting>
  <conditionalFormatting sqref="N396">
    <cfRule type="cellIs" dxfId="25881" priority="12430" operator="between">
      <formula>4.5</formula>
      <formula>3.495</formula>
    </cfRule>
  </conditionalFormatting>
  <conditionalFormatting sqref="N396">
    <cfRule type="cellIs" dxfId="25880" priority="12428" operator="between">
      <formula>3.5</formula>
      <formula>2.495</formula>
    </cfRule>
    <cfRule type="cellIs" dxfId="25879" priority="12429" operator="between">
      <formula>3.5</formula>
      <formula>2.495</formula>
    </cfRule>
  </conditionalFormatting>
  <conditionalFormatting sqref="N396">
    <cfRule type="cellIs" dxfId="25878" priority="12427" operator="between">
      <formula>3.5</formula>
      <formula>2.495</formula>
    </cfRule>
  </conditionalFormatting>
  <conditionalFormatting sqref="N396">
    <cfRule type="cellIs" dxfId="25877" priority="12426" operator="between">
      <formula>3.5</formula>
      <formula>2.494</formula>
    </cfRule>
  </conditionalFormatting>
  <conditionalFormatting sqref="N396">
    <cfRule type="cellIs" dxfId="25876" priority="12425" operator="between">
      <formula>2.5</formula>
      <formula>0</formula>
    </cfRule>
  </conditionalFormatting>
  <conditionalFormatting sqref="N396">
    <cfRule type="cellIs" dxfId="25875" priority="12421" operator="between">
      <formula>4.501</formula>
      <formula>6</formula>
    </cfRule>
    <cfRule type="cellIs" dxfId="25874" priority="12422" operator="between">
      <formula>3.001</formula>
      <formula>4.5</formula>
    </cfRule>
    <cfRule type="cellIs" dxfId="25873" priority="12423" operator="between">
      <formula>2.001</formula>
      <formula>3</formula>
    </cfRule>
    <cfRule type="cellIs" dxfId="25872" priority="12424" operator="between">
      <formula>0</formula>
      <formula>2</formula>
    </cfRule>
  </conditionalFormatting>
  <conditionalFormatting sqref="N397">
    <cfRule type="cellIs" dxfId="25871" priority="12420" operator="between">
      <formula>6</formula>
      <formula>4.5</formula>
    </cfRule>
  </conditionalFormatting>
  <conditionalFormatting sqref="N397">
    <cfRule type="cellIs" dxfId="25870" priority="12419" operator="between">
      <formula>6</formula>
      <formula>4.495</formula>
    </cfRule>
  </conditionalFormatting>
  <conditionalFormatting sqref="N397">
    <cfRule type="cellIs" dxfId="25869" priority="12418" operator="between">
      <formula>4.5</formula>
      <formula>3.495</formula>
    </cfRule>
  </conditionalFormatting>
  <conditionalFormatting sqref="N397">
    <cfRule type="cellIs" dxfId="25868" priority="12416" operator="between">
      <formula>3.5</formula>
      <formula>2.495</formula>
    </cfRule>
    <cfRule type="cellIs" dxfId="25867" priority="12417" operator="between">
      <formula>3.5</formula>
      <formula>2.495</formula>
    </cfRule>
  </conditionalFormatting>
  <conditionalFormatting sqref="N397">
    <cfRule type="cellIs" dxfId="25866" priority="12415" operator="between">
      <formula>3.5</formula>
      <formula>2.495</formula>
    </cfRule>
  </conditionalFormatting>
  <conditionalFormatting sqref="N397">
    <cfRule type="cellIs" dxfId="25865" priority="12414" operator="between">
      <formula>3.5</formula>
      <formula>2.494</formula>
    </cfRule>
  </conditionalFormatting>
  <conditionalFormatting sqref="N397">
    <cfRule type="cellIs" dxfId="25864" priority="12413" operator="between">
      <formula>2.5</formula>
      <formula>0</formula>
    </cfRule>
  </conditionalFormatting>
  <conditionalFormatting sqref="N397">
    <cfRule type="cellIs" dxfId="25863" priority="12409" operator="between">
      <formula>4.501</formula>
      <formula>6</formula>
    </cfRule>
    <cfRule type="cellIs" dxfId="25862" priority="12410" operator="between">
      <formula>3.001</formula>
      <formula>4.5</formula>
    </cfRule>
    <cfRule type="cellIs" dxfId="25861" priority="12411" operator="between">
      <formula>2.001</formula>
      <formula>3</formula>
    </cfRule>
    <cfRule type="cellIs" dxfId="25860" priority="12412" operator="between">
      <formula>0</formula>
      <formula>2</formula>
    </cfRule>
  </conditionalFormatting>
  <conditionalFormatting sqref="N394">
    <cfRule type="cellIs" dxfId="25859" priority="12408" operator="between">
      <formula>6</formula>
      <formula>4.5</formula>
    </cfRule>
  </conditionalFormatting>
  <conditionalFormatting sqref="N394">
    <cfRule type="cellIs" dxfId="25858" priority="12407" operator="between">
      <formula>6</formula>
      <formula>4.495</formula>
    </cfRule>
  </conditionalFormatting>
  <conditionalFormatting sqref="N394">
    <cfRule type="cellIs" dxfId="25857" priority="12406" operator="between">
      <formula>4.5</formula>
      <formula>3.495</formula>
    </cfRule>
  </conditionalFormatting>
  <conditionalFormatting sqref="N394">
    <cfRule type="cellIs" dxfId="25856" priority="12404" operator="between">
      <formula>3.5</formula>
      <formula>2.495</formula>
    </cfRule>
    <cfRule type="cellIs" dxfId="25855" priority="12405" operator="between">
      <formula>3.5</formula>
      <formula>2.495</formula>
    </cfRule>
  </conditionalFormatting>
  <conditionalFormatting sqref="N394">
    <cfRule type="cellIs" dxfId="25854" priority="12403" operator="between">
      <formula>3.5</formula>
      <formula>2.495</formula>
    </cfRule>
  </conditionalFormatting>
  <conditionalFormatting sqref="N394">
    <cfRule type="cellIs" dxfId="25853" priority="12402" operator="between">
      <formula>3.5</formula>
      <formula>2.494</formula>
    </cfRule>
  </conditionalFormatting>
  <conditionalFormatting sqref="N394">
    <cfRule type="cellIs" dxfId="25852" priority="12401" operator="between">
      <formula>2.5</formula>
      <formula>0</formula>
    </cfRule>
  </conditionalFormatting>
  <conditionalFormatting sqref="N394">
    <cfRule type="cellIs" dxfId="25851" priority="12397" operator="between">
      <formula>4.501</formula>
      <formula>6</formula>
    </cfRule>
    <cfRule type="cellIs" dxfId="25850" priority="12398" operator="between">
      <formula>3.001</formula>
      <formula>4.5</formula>
    </cfRule>
    <cfRule type="cellIs" dxfId="25849" priority="12399" operator="between">
      <formula>2.001</formula>
      <formula>3</formula>
    </cfRule>
    <cfRule type="cellIs" dxfId="25848" priority="12400" operator="between">
      <formula>0</formula>
      <formula>2</formula>
    </cfRule>
  </conditionalFormatting>
  <conditionalFormatting sqref="N403">
    <cfRule type="cellIs" dxfId="25847" priority="12396" operator="between">
      <formula>6</formula>
      <formula>4.5</formula>
    </cfRule>
  </conditionalFormatting>
  <conditionalFormatting sqref="N403">
    <cfRule type="cellIs" dxfId="25846" priority="12395" operator="between">
      <formula>6</formula>
      <formula>4.495</formula>
    </cfRule>
  </conditionalFormatting>
  <conditionalFormatting sqref="N403">
    <cfRule type="cellIs" dxfId="25845" priority="12394" operator="between">
      <formula>4.5</formula>
      <formula>3.495</formula>
    </cfRule>
  </conditionalFormatting>
  <conditionalFormatting sqref="N403">
    <cfRule type="cellIs" dxfId="25844" priority="12392" operator="between">
      <formula>3.5</formula>
      <formula>2.495</formula>
    </cfRule>
    <cfRule type="cellIs" dxfId="25843" priority="12393" operator="between">
      <formula>3.5</formula>
      <formula>2.495</formula>
    </cfRule>
  </conditionalFormatting>
  <conditionalFormatting sqref="N403">
    <cfRule type="cellIs" dxfId="25842" priority="12391" operator="between">
      <formula>3.5</formula>
      <formula>2.495</formula>
    </cfRule>
  </conditionalFormatting>
  <conditionalFormatting sqref="N403">
    <cfRule type="cellIs" dxfId="25841" priority="12390" operator="between">
      <formula>3.5</formula>
      <formula>2.494</formula>
    </cfRule>
  </conditionalFormatting>
  <conditionalFormatting sqref="N403">
    <cfRule type="cellIs" dxfId="25840" priority="12389" operator="between">
      <formula>2.5</formula>
      <formula>0</formula>
    </cfRule>
  </conditionalFormatting>
  <conditionalFormatting sqref="N403">
    <cfRule type="cellIs" dxfId="25839" priority="12385" operator="between">
      <formula>4.501</formula>
      <formula>6</formula>
    </cfRule>
    <cfRule type="cellIs" dxfId="25838" priority="12386" operator="between">
      <formula>3.001</formula>
      <formula>4.5</formula>
    </cfRule>
    <cfRule type="cellIs" dxfId="25837" priority="12387" operator="between">
      <formula>2.001</formula>
      <formula>3</formula>
    </cfRule>
    <cfRule type="cellIs" dxfId="25836" priority="12388" operator="between">
      <formula>0</formula>
      <formula>2</formula>
    </cfRule>
  </conditionalFormatting>
  <conditionalFormatting sqref="N400">
    <cfRule type="cellIs" dxfId="25835" priority="12384" operator="between">
      <formula>6</formula>
      <formula>4.5</formula>
    </cfRule>
  </conditionalFormatting>
  <conditionalFormatting sqref="N400">
    <cfRule type="cellIs" dxfId="25834" priority="12383" operator="between">
      <formula>6</formula>
      <formula>4.495</formula>
    </cfRule>
  </conditionalFormatting>
  <conditionalFormatting sqref="N400">
    <cfRule type="cellIs" dxfId="25833" priority="12382" operator="between">
      <formula>4.5</formula>
      <formula>3.495</formula>
    </cfRule>
  </conditionalFormatting>
  <conditionalFormatting sqref="N400">
    <cfRule type="cellIs" dxfId="25832" priority="12380" operator="between">
      <formula>3.5</formula>
      <formula>2.495</formula>
    </cfRule>
    <cfRule type="cellIs" dxfId="25831" priority="12381" operator="between">
      <formula>3.5</formula>
      <formula>2.495</formula>
    </cfRule>
  </conditionalFormatting>
  <conditionalFormatting sqref="N400">
    <cfRule type="cellIs" dxfId="25830" priority="12379" operator="between">
      <formula>3.5</formula>
      <formula>2.495</formula>
    </cfRule>
  </conditionalFormatting>
  <conditionalFormatting sqref="N400">
    <cfRule type="cellIs" dxfId="25829" priority="12378" operator="between">
      <formula>3.5</formula>
      <formula>2.494</formula>
    </cfRule>
  </conditionalFormatting>
  <conditionalFormatting sqref="N400">
    <cfRule type="cellIs" dxfId="25828" priority="12377" operator="between">
      <formula>2.5</formula>
      <formula>0</formula>
    </cfRule>
  </conditionalFormatting>
  <conditionalFormatting sqref="N400">
    <cfRule type="cellIs" dxfId="25827" priority="12373" operator="between">
      <formula>4.501</formula>
      <formula>6</formula>
    </cfRule>
    <cfRule type="cellIs" dxfId="25826" priority="12374" operator="between">
      <formula>3.001</formula>
      <formula>4.5</formula>
    </cfRule>
    <cfRule type="cellIs" dxfId="25825" priority="12375" operator="between">
      <formula>2.001</formula>
      <formula>3</formula>
    </cfRule>
    <cfRule type="cellIs" dxfId="25824" priority="12376" operator="between">
      <formula>0</formula>
      <formula>2</formula>
    </cfRule>
  </conditionalFormatting>
  <conditionalFormatting sqref="N401">
    <cfRule type="cellIs" dxfId="25823" priority="12372" operator="between">
      <formula>6</formula>
      <formula>4.5</formula>
    </cfRule>
  </conditionalFormatting>
  <conditionalFormatting sqref="N401">
    <cfRule type="cellIs" dxfId="25822" priority="12371" operator="between">
      <formula>6</formula>
      <formula>4.495</formula>
    </cfRule>
  </conditionalFormatting>
  <conditionalFormatting sqref="N401">
    <cfRule type="cellIs" dxfId="25821" priority="12370" operator="between">
      <formula>4.5</formula>
      <formula>3.495</formula>
    </cfRule>
  </conditionalFormatting>
  <conditionalFormatting sqref="N401">
    <cfRule type="cellIs" dxfId="25820" priority="12368" operator="between">
      <formula>3.5</formula>
      <formula>2.495</formula>
    </cfRule>
    <cfRule type="cellIs" dxfId="25819" priority="12369" operator="between">
      <formula>3.5</formula>
      <formula>2.495</formula>
    </cfRule>
  </conditionalFormatting>
  <conditionalFormatting sqref="N401">
    <cfRule type="cellIs" dxfId="25818" priority="12367" operator="between">
      <formula>3.5</formula>
      <formula>2.495</formula>
    </cfRule>
  </conditionalFormatting>
  <conditionalFormatting sqref="N401">
    <cfRule type="cellIs" dxfId="25817" priority="12366" operator="between">
      <formula>3.5</formula>
      <formula>2.494</formula>
    </cfRule>
  </conditionalFormatting>
  <conditionalFormatting sqref="N401">
    <cfRule type="cellIs" dxfId="25816" priority="12365" operator="between">
      <formula>2.5</formula>
      <formula>0</formula>
    </cfRule>
  </conditionalFormatting>
  <conditionalFormatting sqref="N401">
    <cfRule type="cellIs" dxfId="25815" priority="12361" operator="between">
      <formula>4.501</formula>
      <formula>6</formula>
    </cfRule>
    <cfRule type="cellIs" dxfId="25814" priority="12362" operator="between">
      <formula>3.001</formula>
      <formula>4.5</formula>
    </cfRule>
    <cfRule type="cellIs" dxfId="25813" priority="12363" operator="between">
      <formula>2.001</formula>
      <formula>3</formula>
    </cfRule>
    <cfRule type="cellIs" dxfId="25812" priority="12364" operator="between">
      <formula>0</formula>
      <formula>2</formula>
    </cfRule>
  </conditionalFormatting>
  <conditionalFormatting sqref="N402">
    <cfRule type="cellIs" dxfId="25811" priority="12360" operator="between">
      <formula>6</formula>
      <formula>4.5</formula>
    </cfRule>
  </conditionalFormatting>
  <conditionalFormatting sqref="N402">
    <cfRule type="cellIs" dxfId="25810" priority="12359" operator="between">
      <formula>6</formula>
      <formula>4.495</formula>
    </cfRule>
  </conditionalFormatting>
  <conditionalFormatting sqref="N402">
    <cfRule type="cellIs" dxfId="25809" priority="12358" operator="between">
      <formula>4.5</formula>
      <formula>3.495</formula>
    </cfRule>
  </conditionalFormatting>
  <conditionalFormatting sqref="N402">
    <cfRule type="cellIs" dxfId="25808" priority="12356" operator="between">
      <formula>3.5</formula>
      <formula>2.495</formula>
    </cfRule>
    <cfRule type="cellIs" dxfId="25807" priority="12357" operator="between">
      <formula>3.5</formula>
      <formula>2.495</formula>
    </cfRule>
  </conditionalFormatting>
  <conditionalFormatting sqref="N402">
    <cfRule type="cellIs" dxfId="25806" priority="12355" operator="between">
      <formula>3.5</formula>
      <formula>2.495</formula>
    </cfRule>
  </conditionalFormatting>
  <conditionalFormatting sqref="N402">
    <cfRule type="cellIs" dxfId="25805" priority="12354" operator="between">
      <formula>3.5</formula>
      <formula>2.494</formula>
    </cfRule>
  </conditionalFormatting>
  <conditionalFormatting sqref="N402">
    <cfRule type="cellIs" dxfId="25804" priority="12353" operator="between">
      <formula>2.5</formula>
      <formula>0</formula>
    </cfRule>
  </conditionalFormatting>
  <conditionalFormatting sqref="N402">
    <cfRule type="cellIs" dxfId="25803" priority="12349" operator="between">
      <formula>4.501</formula>
      <formula>6</formula>
    </cfRule>
    <cfRule type="cellIs" dxfId="25802" priority="12350" operator="between">
      <formula>3.001</formula>
      <formula>4.5</formula>
    </cfRule>
    <cfRule type="cellIs" dxfId="25801" priority="12351" operator="between">
      <formula>2.001</formula>
      <formula>3</formula>
    </cfRule>
    <cfRule type="cellIs" dxfId="25800" priority="12352" operator="between">
      <formula>0</formula>
      <formula>2</formula>
    </cfRule>
  </conditionalFormatting>
  <conditionalFormatting sqref="N399">
    <cfRule type="cellIs" dxfId="25799" priority="12348" operator="between">
      <formula>6</formula>
      <formula>4.5</formula>
    </cfRule>
  </conditionalFormatting>
  <conditionalFormatting sqref="N399">
    <cfRule type="cellIs" dxfId="25798" priority="12347" operator="between">
      <formula>6</formula>
      <formula>4.495</formula>
    </cfRule>
  </conditionalFormatting>
  <conditionalFormatting sqref="N399">
    <cfRule type="cellIs" dxfId="25797" priority="12346" operator="between">
      <formula>4.5</formula>
      <formula>3.495</formula>
    </cfRule>
  </conditionalFormatting>
  <conditionalFormatting sqref="N399">
    <cfRule type="cellIs" dxfId="25796" priority="12344" operator="between">
      <formula>3.5</formula>
      <formula>2.495</formula>
    </cfRule>
    <cfRule type="cellIs" dxfId="25795" priority="12345" operator="between">
      <formula>3.5</formula>
      <formula>2.495</formula>
    </cfRule>
  </conditionalFormatting>
  <conditionalFormatting sqref="N399">
    <cfRule type="cellIs" dxfId="25794" priority="12343" operator="between">
      <formula>3.5</formula>
      <formula>2.495</formula>
    </cfRule>
  </conditionalFormatting>
  <conditionalFormatting sqref="N399">
    <cfRule type="cellIs" dxfId="25793" priority="12342" operator="between">
      <formula>3.5</formula>
      <formula>2.494</formula>
    </cfRule>
  </conditionalFormatting>
  <conditionalFormatting sqref="N399">
    <cfRule type="cellIs" dxfId="25792" priority="12341" operator="between">
      <formula>2.5</formula>
      <formula>0</formula>
    </cfRule>
  </conditionalFormatting>
  <conditionalFormatting sqref="N399">
    <cfRule type="cellIs" dxfId="25791" priority="12337" operator="between">
      <formula>4.501</formula>
      <formula>6</formula>
    </cfRule>
    <cfRule type="cellIs" dxfId="25790" priority="12338" operator="between">
      <formula>3.001</formula>
      <formula>4.5</formula>
    </cfRule>
    <cfRule type="cellIs" dxfId="25789" priority="12339" operator="between">
      <formula>2.001</formula>
      <formula>3</formula>
    </cfRule>
    <cfRule type="cellIs" dxfId="25788" priority="12340" operator="between">
      <formula>0</formula>
      <formula>2</formula>
    </cfRule>
  </conditionalFormatting>
  <conditionalFormatting sqref="N409">
    <cfRule type="cellIs" dxfId="25787" priority="12336" operator="between">
      <formula>6</formula>
      <formula>4.5</formula>
    </cfRule>
  </conditionalFormatting>
  <conditionalFormatting sqref="N409">
    <cfRule type="cellIs" dxfId="25786" priority="12335" operator="between">
      <formula>6</formula>
      <formula>4.495</formula>
    </cfRule>
  </conditionalFormatting>
  <conditionalFormatting sqref="N409">
    <cfRule type="cellIs" dxfId="25785" priority="12334" operator="between">
      <formula>4.5</formula>
      <formula>3.495</formula>
    </cfRule>
  </conditionalFormatting>
  <conditionalFormatting sqref="N409">
    <cfRule type="cellIs" dxfId="25784" priority="12332" operator="between">
      <formula>3.5</formula>
      <formula>2.495</formula>
    </cfRule>
    <cfRule type="cellIs" dxfId="25783" priority="12333" operator="between">
      <formula>3.5</formula>
      <formula>2.495</formula>
    </cfRule>
  </conditionalFormatting>
  <conditionalFormatting sqref="N409">
    <cfRule type="cellIs" dxfId="25782" priority="12331" operator="between">
      <formula>3.5</formula>
      <formula>2.495</formula>
    </cfRule>
  </conditionalFormatting>
  <conditionalFormatting sqref="N409">
    <cfRule type="cellIs" dxfId="25781" priority="12330" operator="between">
      <formula>3.5</formula>
      <formula>2.494</formula>
    </cfRule>
  </conditionalFormatting>
  <conditionalFormatting sqref="N409">
    <cfRule type="cellIs" dxfId="25780" priority="12329" operator="between">
      <formula>2.5</formula>
      <formula>0</formula>
    </cfRule>
  </conditionalFormatting>
  <conditionalFormatting sqref="N409">
    <cfRule type="cellIs" dxfId="25779" priority="12325" operator="between">
      <formula>4.501</formula>
      <formula>6</formula>
    </cfRule>
    <cfRule type="cellIs" dxfId="25778" priority="12326" operator="between">
      <formula>3.001</formula>
      <formula>4.5</formula>
    </cfRule>
    <cfRule type="cellIs" dxfId="25777" priority="12327" operator="between">
      <formula>2.001</formula>
      <formula>3</formula>
    </cfRule>
    <cfRule type="cellIs" dxfId="25776" priority="12328" operator="between">
      <formula>0</formula>
      <formula>2</formula>
    </cfRule>
  </conditionalFormatting>
  <conditionalFormatting sqref="N405">
    <cfRule type="cellIs" dxfId="25775" priority="12324" operator="between">
      <formula>6</formula>
      <formula>4.5</formula>
    </cfRule>
  </conditionalFormatting>
  <conditionalFormatting sqref="N405">
    <cfRule type="cellIs" dxfId="25774" priority="12323" operator="between">
      <formula>6</formula>
      <formula>4.495</formula>
    </cfRule>
  </conditionalFormatting>
  <conditionalFormatting sqref="N405">
    <cfRule type="cellIs" dxfId="25773" priority="12322" operator="between">
      <formula>4.5</formula>
      <formula>3.495</formula>
    </cfRule>
  </conditionalFormatting>
  <conditionalFormatting sqref="N405">
    <cfRule type="cellIs" dxfId="25772" priority="12320" operator="between">
      <formula>3.5</formula>
      <formula>2.495</formula>
    </cfRule>
    <cfRule type="cellIs" dxfId="25771" priority="12321" operator="between">
      <formula>3.5</formula>
      <formula>2.495</formula>
    </cfRule>
  </conditionalFormatting>
  <conditionalFormatting sqref="N405">
    <cfRule type="cellIs" dxfId="25770" priority="12319" operator="between">
      <formula>3.5</formula>
      <formula>2.495</formula>
    </cfRule>
  </conditionalFormatting>
  <conditionalFormatting sqref="N405">
    <cfRule type="cellIs" dxfId="25769" priority="12318" operator="between">
      <formula>3.5</formula>
      <formula>2.494</formula>
    </cfRule>
  </conditionalFormatting>
  <conditionalFormatting sqref="N405">
    <cfRule type="cellIs" dxfId="25768" priority="12317" operator="between">
      <formula>2.5</formula>
      <formula>0</formula>
    </cfRule>
  </conditionalFormatting>
  <conditionalFormatting sqref="N405">
    <cfRule type="cellIs" dxfId="25767" priority="12313" operator="between">
      <formula>4.501</formula>
      <formula>6</formula>
    </cfRule>
    <cfRule type="cellIs" dxfId="25766" priority="12314" operator="between">
      <formula>3.001</formula>
      <formula>4.5</formula>
    </cfRule>
    <cfRule type="cellIs" dxfId="25765" priority="12315" operator="between">
      <formula>2.001</formula>
      <formula>3</formula>
    </cfRule>
    <cfRule type="cellIs" dxfId="25764" priority="12316" operator="between">
      <formula>0</formula>
      <formula>2</formula>
    </cfRule>
  </conditionalFormatting>
  <conditionalFormatting sqref="N406">
    <cfRule type="cellIs" dxfId="25763" priority="12312" operator="between">
      <formula>6</formula>
      <formula>4.5</formula>
    </cfRule>
  </conditionalFormatting>
  <conditionalFormatting sqref="N406">
    <cfRule type="cellIs" dxfId="25762" priority="12311" operator="between">
      <formula>6</formula>
      <formula>4.495</formula>
    </cfRule>
  </conditionalFormatting>
  <conditionalFormatting sqref="N406">
    <cfRule type="cellIs" dxfId="25761" priority="12310" operator="between">
      <formula>4.5</formula>
      <formula>3.495</formula>
    </cfRule>
  </conditionalFormatting>
  <conditionalFormatting sqref="N406">
    <cfRule type="cellIs" dxfId="25760" priority="12308" operator="between">
      <formula>3.5</formula>
      <formula>2.495</formula>
    </cfRule>
    <cfRule type="cellIs" dxfId="25759" priority="12309" operator="between">
      <formula>3.5</formula>
      <formula>2.495</formula>
    </cfRule>
  </conditionalFormatting>
  <conditionalFormatting sqref="N406">
    <cfRule type="cellIs" dxfId="25758" priority="12307" operator="between">
      <formula>3.5</formula>
      <formula>2.495</formula>
    </cfRule>
  </conditionalFormatting>
  <conditionalFormatting sqref="N406">
    <cfRule type="cellIs" dxfId="25757" priority="12306" operator="between">
      <formula>3.5</formula>
      <formula>2.494</formula>
    </cfRule>
  </conditionalFormatting>
  <conditionalFormatting sqref="N406">
    <cfRule type="cellIs" dxfId="25756" priority="12305" operator="between">
      <formula>2.5</formula>
      <formula>0</formula>
    </cfRule>
  </conditionalFormatting>
  <conditionalFormatting sqref="N406">
    <cfRule type="cellIs" dxfId="25755" priority="12301" operator="between">
      <formula>4.501</formula>
      <formula>6</formula>
    </cfRule>
    <cfRule type="cellIs" dxfId="25754" priority="12302" operator="between">
      <formula>3.001</formula>
      <formula>4.5</formula>
    </cfRule>
    <cfRule type="cellIs" dxfId="25753" priority="12303" operator="between">
      <formula>2.001</formula>
      <formula>3</formula>
    </cfRule>
    <cfRule type="cellIs" dxfId="25752" priority="12304" operator="between">
      <formula>0</formula>
      <formula>2</formula>
    </cfRule>
  </conditionalFormatting>
  <conditionalFormatting sqref="N408">
    <cfRule type="cellIs" dxfId="25751" priority="12300" operator="between">
      <formula>6</formula>
      <formula>4.5</formula>
    </cfRule>
  </conditionalFormatting>
  <conditionalFormatting sqref="N408">
    <cfRule type="cellIs" dxfId="25750" priority="12299" operator="between">
      <formula>6</formula>
      <formula>4.495</formula>
    </cfRule>
  </conditionalFormatting>
  <conditionalFormatting sqref="N408">
    <cfRule type="cellIs" dxfId="25749" priority="12298" operator="between">
      <formula>4.5</formula>
      <formula>3.495</formula>
    </cfRule>
  </conditionalFormatting>
  <conditionalFormatting sqref="N408">
    <cfRule type="cellIs" dxfId="25748" priority="12296" operator="between">
      <formula>3.5</formula>
      <formula>2.495</formula>
    </cfRule>
    <cfRule type="cellIs" dxfId="25747" priority="12297" operator="between">
      <formula>3.5</formula>
      <formula>2.495</formula>
    </cfRule>
  </conditionalFormatting>
  <conditionalFormatting sqref="N408">
    <cfRule type="cellIs" dxfId="25746" priority="12295" operator="between">
      <formula>3.5</formula>
      <formula>2.495</formula>
    </cfRule>
  </conditionalFormatting>
  <conditionalFormatting sqref="N408">
    <cfRule type="cellIs" dxfId="25745" priority="12294" operator="between">
      <formula>3.5</formula>
      <formula>2.494</formula>
    </cfRule>
  </conditionalFormatting>
  <conditionalFormatting sqref="N408">
    <cfRule type="cellIs" dxfId="25744" priority="12293" operator="between">
      <formula>2.5</formula>
      <formula>0</formula>
    </cfRule>
  </conditionalFormatting>
  <conditionalFormatting sqref="N408">
    <cfRule type="cellIs" dxfId="25743" priority="12289" operator="between">
      <formula>4.501</formula>
      <formula>6</formula>
    </cfRule>
    <cfRule type="cellIs" dxfId="25742" priority="12290" operator="between">
      <formula>3.001</formula>
      <formula>4.5</formula>
    </cfRule>
    <cfRule type="cellIs" dxfId="25741" priority="12291" operator="between">
      <formula>2.001</formula>
      <formula>3</formula>
    </cfRule>
    <cfRule type="cellIs" dxfId="25740" priority="12292" operator="between">
      <formula>0</formula>
      <formula>2</formula>
    </cfRule>
  </conditionalFormatting>
  <conditionalFormatting sqref="N404">
    <cfRule type="cellIs" dxfId="25739" priority="12288" operator="between">
      <formula>6</formula>
      <formula>4.5</formula>
    </cfRule>
  </conditionalFormatting>
  <conditionalFormatting sqref="N404">
    <cfRule type="cellIs" dxfId="25738" priority="12287" operator="between">
      <formula>6</formula>
      <formula>4.495</formula>
    </cfRule>
  </conditionalFormatting>
  <conditionalFormatting sqref="N404">
    <cfRule type="cellIs" dxfId="25737" priority="12286" operator="between">
      <formula>4.5</formula>
      <formula>3.495</formula>
    </cfRule>
  </conditionalFormatting>
  <conditionalFormatting sqref="N404">
    <cfRule type="cellIs" dxfId="25736" priority="12284" operator="between">
      <formula>3.5</formula>
      <formula>2.495</formula>
    </cfRule>
    <cfRule type="cellIs" dxfId="25735" priority="12285" operator="between">
      <formula>3.5</formula>
      <formula>2.495</formula>
    </cfRule>
  </conditionalFormatting>
  <conditionalFormatting sqref="N404">
    <cfRule type="cellIs" dxfId="25734" priority="12283" operator="between">
      <formula>3.5</formula>
      <formula>2.495</formula>
    </cfRule>
  </conditionalFormatting>
  <conditionalFormatting sqref="N404">
    <cfRule type="cellIs" dxfId="25733" priority="12282" operator="between">
      <formula>3.5</formula>
      <formula>2.494</formula>
    </cfRule>
  </conditionalFormatting>
  <conditionalFormatting sqref="N404">
    <cfRule type="cellIs" dxfId="25732" priority="12281" operator="between">
      <formula>2.5</formula>
      <formula>0</formula>
    </cfRule>
  </conditionalFormatting>
  <conditionalFormatting sqref="N404">
    <cfRule type="cellIs" dxfId="25731" priority="12277" operator="between">
      <formula>4.501</formula>
      <formula>6</formula>
    </cfRule>
    <cfRule type="cellIs" dxfId="25730" priority="12278" operator="between">
      <formula>3.001</formula>
      <formula>4.5</formula>
    </cfRule>
    <cfRule type="cellIs" dxfId="25729" priority="12279" operator="between">
      <formula>2.001</formula>
      <formula>3</formula>
    </cfRule>
    <cfRule type="cellIs" dxfId="25728" priority="12280" operator="between">
      <formula>0</formula>
      <formula>2</formula>
    </cfRule>
  </conditionalFormatting>
  <conditionalFormatting sqref="N407">
    <cfRule type="cellIs" dxfId="25727" priority="12276" operator="between">
      <formula>6</formula>
      <formula>4.5</formula>
    </cfRule>
  </conditionalFormatting>
  <conditionalFormatting sqref="N407">
    <cfRule type="cellIs" dxfId="25726" priority="12275" operator="between">
      <formula>6</formula>
      <formula>4.495</formula>
    </cfRule>
  </conditionalFormatting>
  <conditionalFormatting sqref="N407">
    <cfRule type="cellIs" dxfId="25725" priority="12274" operator="between">
      <formula>4.5</formula>
      <formula>3.495</formula>
    </cfRule>
  </conditionalFormatting>
  <conditionalFormatting sqref="N407">
    <cfRule type="cellIs" dxfId="25724" priority="12272" operator="between">
      <formula>3.5</formula>
      <formula>2.495</formula>
    </cfRule>
    <cfRule type="cellIs" dxfId="25723" priority="12273" operator="between">
      <formula>3.5</formula>
      <formula>2.495</formula>
    </cfRule>
  </conditionalFormatting>
  <conditionalFormatting sqref="N407">
    <cfRule type="cellIs" dxfId="25722" priority="12271" operator="between">
      <formula>3.5</formula>
      <formula>2.495</formula>
    </cfRule>
  </conditionalFormatting>
  <conditionalFormatting sqref="N407">
    <cfRule type="cellIs" dxfId="25721" priority="12270" operator="between">
      <formula>3.5</formula>
      <formula>2.494</formula>
    </cfRule>
  </conditionalFormatting>
  <conditionalFormatting sqref="N407">
    <cfRule type="cellIs" dxfId="25720" priority="12269" operator="between">
      <formula>2.5</formula>
      <formula>0</formula>
    </cfRule>
  </conditionalFormatting>
  <conditionalFormatting sqref="N407">
    <cfRule type="cellIs" dxfId="25719" priority="12265" operator="between">
      <formula>4.501</formula>
      <formula>6</formula>
    </cfRule>
    <cfRule type="cellIs" dxfId="25718" priority="12266" operator="between">
      <formula>3.001</formula>
      <formula>4.5</formula>
    </cfRule>
    <cfRule type="cellIs" dxfId="25717" priority="12267" operator="between">
      <formula>2.001</formula>
      <formula>3</formula>
    </cfRule>
    <cfRule type="cellIs" dxfId="25716" priority="12268" operator="between">
      <formula>0</formula>
      <formula>2</formula>
    </cfRule>
  </conditionalFormatting>
  <conditionalFormatting sqref="N414">
    <cfRule type="cellIs" dxfId="25715" priority="12264" operator="between">
      <formula>6</formula>
      <formula>4.5</formula>
    </cfRule>
  </conditionalFormatting>
  <conditionalFormatting sqref="N414">
    <cfRule type="cellIs" dxfId="25714" priority="12263" operator="between">
      <formula>6</formula>
      <formula>4.495</formula>
    </cfRule>
  </conditionalFormatting>
  <conditionalFormatting sqref="N414">
    <cfRule type="cellIs" dxfId="25713" priority="12262" operator="between">
      <formula>4.5</formula>
      <formula>3.495</formula>
    </cfRule>
  </conditionalFormatting>
  <conditionalFormatting sqref="N414">
    <cfRule type="cellIs" dxfId="25712" priority="12260" operator="between">
      <formula>3.5</formula>
      <formula>2.495</formula>
    </cfRule>
    <cfRule type="cellIs" dxfId="25711" priority="12261" operator="between">
      <formula>3.5</formula>
      <formula>2.495</formula>
    </cfRule>
  </conditionalFormatting>
  <conditionalFormatting sqref="N414">
    <cfRule type="cellIs" dxfId="25710" priority="12259" operator="between">
      <formula>3.5</formula>
      <formula>2.495</formula>
    </cfRule>
  </conditionalFormatting>
  <conditionalFormatting sqref="N414">
    <cfRule type="cellIs" dxfId="25709" priority="12258" operator="between">
      <formula>3.5</formula>
      <formula>2.494</formula>
    </cfRule>
  </conditionalFormatting>
  <conditionalFormatting sqref="N414">
    <cfRule type="cellIs" dxfId="25708" priority="12257" operator="between">
      <formula>2.5</formula>
      <formula>0</formula>
    </cfRule>
  </conditionalFormatting>
  <conditionalFormatting sqref="N414">
    <cfRule type="cellIs" dxfId="25707" priority="12253" operator="between">
      <formula>4.501</formula>
      <formula>6</formula>
    </cfRule>
    <cfRule type="cellIs" dxfId="25706" priority="12254" operator="between">
      <formula>3.001</formula>
      <formula>4.5</formula>
    </cfRule>
    <cfRule type="cellIs" dxfId="25705" priority="12255" operator="between">
      <formula>2.001</formula>
      <formula>3</formula>
    </cfRule>
    <cfRule type="cellIs" dxfId="25704" priority="12256" operator="between">
      <formula>0</formula>
      <formula>2</formula>
    </cfRule>
  </conditionalFormatting>
  <conditionalFormatting sqref="N411">
    <cfRule type="cellIs" dxfId="25703" priority="12252" operator="between">
      <formula>6</formula>
      <formula>4.5</formula>
    </cfRule>
  </conditionalFormatting>
  <conditionalFormatting sqref="N411">
    <cfRule type="cellIs" dxfId="25702" priority="12251" operator="between">
      <formula>6</formula>
      <formula>4.495</formula>
    </cfRule>
  </conditionalFormatting>
  <conditionalFormatting sqref="N411">
    <cfRule type="cellIs" dxfId="25701" priority="12250" operator="between">
      <formula>4.5</formula>
      <formula>3.495</formula>
    </cfRule>
  </conditionalFormatting>
  <conditionalFormatting sqref="N411">
    <cfRule type="cellIs" dxfId="25700" priority="12248" operator="between">
      <formula>3.5</formula>
      <formula>2.495</formula>
    </cfRule>
    <cfRule type="cellIs" dxfId="25699" priority="12249" operator="between">
      <formula>3.5</formula>
      <formula>2.495</formula>
    </cfRule>
  </conditionalFormatting>
  <conditionalFormatting sqref="N411">
    <cfRule type="cellIs" dxfId="25698" priority="12247" operator="between">
      <formula>3.5</formula>
      <formula>2.495</formula>
    </cfRule>
  </conditionalFormatting>
  <conditionalFormatting sqref="N411">
    <cfRule type="cellIs" dxfId="25697" priority="12246" operator="between">
      <formula>3.5</formula>
      <formula>2.494</formula>
    </cfRule>
  </conditionalFormatting>
  <conditionalFormatting sqref="N411">
    <cfRule type="cellIs" dxfId="25696" priority="12245" operator="between">
      <formula>2.5</formula>
      <formula>0</formula>
    </cfRule>
  </conditionalFormatting>
  <conditionalFormatting sqref="N411">
    <cfRule type="cellIs" dxfId="25695" priority="12241" operator="between">
      <formula>4.501</formula>
      <formula>6</formula>
    </cfRule>
    <cfRule type="cellIs" dxfId="25694" priority="12242" operator="between">
      <formula>3.001</formula>
      <formula>4.5</formula>
    </cfRule>
    <cfRule type="cellIs" dxfId="25693" priority="12243" operator="between">
      <formula>2.001</formula>
      <formula>3</formula>
    </cfRule>
    <cfRule type="cellIs" dxfId="25692" priority="12244" operator="between">
      <formula>0</formula>
      <formula>2</formula>
    </cfRule>
  </conditionalFormatting>
  <conditionalFormatting sqref="N412">
    <cfRule type="cellIs" dxfId="25691" priority="12240" operator="between">
      <formula>6</formula>
      <formula>4.5</formula>
    </cfRule>
  </conditionalFormatting>
  <conditionalFormatting sqref="N412">
    <cfRule type="cellIs" dxfId="25690" priority="12239" operator="between">
      <formula>6</formula>
      <formula>4.495</formula>
    </cfRule>
  </conditionalFormatting>
  <conditionalFormatting sqref="N412">
    <cfRule type="cellIs" dxfId="25689" priority="12238" operator="between">
      <formula>4.5</formula>
      <formula>3.495</formula>
    </cfRule>
  </conditionalFormatting>
  <conditionalFormatting sqref="N412">
    <cfRule type="cellIs" dxfId="25688" priority="12236" operator="between">
      <formula>3.5</formula>
      <formula>2.495</formula>
    </cfRule>
    <cfRule type="cellIs" dxfId="25687" priority="12237" operator="between">
      <formula>3.5</formula>
      <formula>2.495</formula>
    </cfRule>
  </conditionalFormatting>
  <conditionalFormatting sqref="N412">
    <cfRule type="cellIs" dxfId="25686" priority="12235" operator="between">
      <formula>3.5</formula>
      <formula>2.495</formula>
    </cfRule>
  </conditionalFormatting>
  <conditionalFormatting sqref="N412">
    <cfRule type="cellIs" dxfId="25685" priority="12234" operator="between">
      <formula>3.5</formula>
      <formula>2.494</formula>
    </cfRule>
  </conditionalFormatting>
  <conditionalFormatting sqref="N412">
    <cfRule type="cellIs" dxfId="25684" priority="12233" operator="between">
      <formula>2.5</formula>
      <formula>0</formula>
    </cfRule>
  </conditionalFormatting>
  <conditionalFormatting sqref="N412">
    <cfRule type="cellIs" dxfId="25683" priority="12229" operator="between">
      <formula>4.501</formula>
      <formula>6</formula>
    </cfRule>
    <cfRule type="cellIs" dxfId="25682" priority="12230" operator="between">
      <formula>3.001</formula>
      <formula>4.5</formula>
    </cfRule>
    <cfRule type="cellIs" dxfId="25681" priority="12231" operator="between">
      <formula>2.001</formula>
      <formula>3</formula>
    </cfRule>
    <cfRule type="cellIs" dxfId="25680" priority="12232" operator="between">
      <formula>0</formula>
      <formula>2</formula>
    </cfRule>
  </conditionalFormatting>
  <conditionalFormatting sqref="N413">
    <cfRule type="cellIs" dxfId="25679" priority="12228" operator="between">
      <formula>6</formula>
      <formula>4.5</formula>
    </cfRule>
  </conditionalFormatting>
  <conditionalFormatting sqref="N413">
    <cfRule type="cellIs" dxfId="25678" priority="12227" operator="between">
      <formula>6</formula>
      <formula>4.495</formula>
    </cfRule>
  </conditionalFormatting>
  <conditionalFormatting sqref="N413">
    <cfRule type="cellIs" dxfId="25677" priority="12226" operator="between">
      <formula>4.5</formula>
      <formula>3.495</formula>
    </cfRule>
  </conditionalFormatting>
  <conditionalFormatting sqref="N413">
    <cfRule type="cellIs" dxfId="25676" priority="12224" operator="between">
      <formula>3.5</formula>
      <formula>2.495</formula>
    </cfRule>
    <cfRule type="cellIs" dxfId="25675" priority="12225" operator="between">
      <formula>3.5</formula>
      <formula>2.495</formula>
    </cfRule>
  </conditionalFormatting>
  <conditionalFormatting sqref="N413">
    <cfRule type="cellIs" dxfId="25674" priority="12223" operator="between">
      <formula>3.5</formula>
      <formula>2.495</formula>
    </cfRule>
  </conditionalFormatting>
  <conditionalFormatting sqref="N413">
    <cfRule type="cellIs" dxfId="25673" priority="12222" operator="between">
      <formula>3.5</formula>
      <formula>2.494</formula>
    </cfRule>
  </conditionalFormatting>
  <conditionalFormatting sqref="N413">
    <cfRule type="cellIs" dxfId="25672" priority="12221" operator="between">
      <formula>2.5</formula>
      <formula>0</formula>
    </cfRule>
  </conditionalFormatting>
  <conditionalFormatting sqref="N413">
    <cfRule type="cellIs" dxfId="25671" priority="12217" operator="between">
      <formula>4.501</formula>
      <formula>6</formula>
    </cfRule>
    <cfRule type="cellIs" dxfId="25670" priority="12218" operator="between">
      <formula>3.001</formula>
      <formula>4.5</formula>
    </cfRule>
    <cfRule type="cellIs" dxfId="25669" priority="12219" operator="between">
      <formula>2.001</formula>
      <formula>3</formula>
    </cfRule>
    <cfRule type="cellIs" dxfId="25668" priority="12220" operator="between">
      <formula>0</formula>
      <formula>2</formula>
    </cfRule>
  </conditionalFormatting>
  <conditionalFormatting sqref="N410">
    <cfRule type="cellIs" dxfId="25667" priority="12216" operator="between">
      <formula>6</formula>
      <formula>4.5</formula>
    </cfRule>
  </conditionalFormatting>
  <conditionalFormatting sqref="N410">
    <cfRule type="cellIs" dxfId="25666" priority="12215" operator="between">
      <formula>6</formula>
      <formula>4.495</formula>
    </cfRule>
  </conditionalFormatting>
  <conditionalFormatting sqref="N410">
    <cfRule type="cellIs" dxfId="25665" priority="12214" operator="between">
      <formula>4.5</formula>
      <formula>3.495</formula>
    </cfRule>
  </conditionalFormatting>
  <conditionalFormatting sqref="N410">
    <cfRule type="cellIs" dxfId="25664" priority="12212" operator="between">
      <formula>3.5</formula>
      <formula>2.495</formula>
    </cfRule>
    <cfRule type="cellIs" dxfId="25663" priority="12213" operator="between">
      <formula>3.5</formula>
      <formula>2.495</formula>
    </cfRule>
  </conditionalFormatting>
  <conditionalFormatting sqref="N410">
    <cfRule type="cellIs" dxfId="25662" priority="12211" operator="between">
      <formula>3.5</formula>
      <formula>2.495</formula>
    </cfRule>
  </conditionalFormatting>
  <conditionalFormatting sqref="N410">
    <cfRule type="cellIs" dxfId="25661" priority="12210" operator="between">
      <formula>3.5</formula>
      <formula>2.494</formula>
    </cfRule>
  </conditionalFormatting>
  <conditionalFormatting sqref="N410">
    <cfRule type="cellIs" dxfId="25660" priority="12209" operator="between">
      <formula>2.5</formula>
      <formula>0</formula>
    </cfRule>
  </conditionalFormatting>
  <conditionalFormatting sqref="N410">
    <cfRule type="cellIs" dxfId="25659" priority="12205" operator="between">
      <formula>4.501</formula>
      <formula>6</formula>
    </cfRule>
    <cfRule type="cellIs" dxfId="25658" priority="12206" operator="between">
      <formula>3.001</formula>
      <formula>4.5</formula>
    </cfRule>
    <cfRule type="cellIs" dxfId="25657" priority="12207" operator="between">
      <formula>2.001</formula>
      <formula>3</formula>
    </cfRule>
    <cfRule type="cellIs" dxfId="25656" priority="12208" operator="between">
      <formula>0</formula>
      <formula>2</formula>
    </cfRule>
  </conditionalFormatting>
  <conditionalFormatting sqref="N420">
    <cfRule type="cellIs" dxfId="25655" priority="12192" operator="between">
      <formula>6</formula>
      <formula>4.5</formula>
    </cfRule>
  </conditionalFormatting>
  <conditionalFormatting sqref="N420">
    <cfRule type="cellIs" dxfId="25654" priority="12191" operator="between">
      <formula>6</formula>
      <formula>4.495</formula>
    </cfRule>
  </conditionalFormatting>
  <conditionalFormatting sqref="N420">
    <cfRule type="cellIs" dxfId="25653" priority="12190" operator="between">
      <formula>4.5</formula>
      <formula>3.495</formula>
    </cfRule>
  </conditionalFormatting>
  <conditionalFormatting sqref="N420">
    <cfRule type="cellIs" dxfId="25652" priority="12188" operator="between">
      <formula>3.5</formula>
      <formula>2.495</formula>
    </cfRule>
    <cfRule type="cellIs" dxfId="25651" priority="12189" operator="between">
      <formula>3.5</formula>
      <formula>2.495</formula>
    </cfRule>
  </conditionalFormatting>
  <conditionalFormatting sqref="N420">
    <cfRule type="cellIs" dxfId="25650" priority="12187" operator="between">
      <formula>3.5</formula>
      <formula>2.495</formula>
    </cfRule>
  </conditionalFormatting>
  <conditionalFormatting sqref="N420">
    <cfRule type="cellIs" dxfId="25649" priority="12186" operator="between">
      <formula>3.5</formula>
      <formula>2.494</formula>
    </cfRule>
  </conditionalFormatting>
  <conditionalFormatting sqref="N420">
    <cfRule type="cellIs" dxfId="25648" priority="12185" operator="between">
      <formula>2.5</formula>
      <formula>0</formula>
    </cfRule>
  </conditionalFormatting>
  <conditionalFormatting sqref="N420">
    <cfRule type="cellIs" dxfId="25647" priority="12181" operator="between">
      <formula>4.501</formula>
      <formula>6</formula>
    </cfRule>
    <cfRule type="cellIs" dxfId="25646" priority="12182" operator="between">
      <formula>3.001</formula>
      <formula>4.5</formula>
    </cfRule>
    <cfRule type="cellIs" dxfId="25645" priority="12183" operator="between">
      <formula>2.001</formula>
      <formula>3</formula>
    </cfRule>
    <cfRule type="cellIs" dxfId="25644" priority="12184" operator="between">
      <formula>0</formula>
      <formula>2</formula>
    </cfRule>
  </conditionalFormatting>
  <conditionalFormatting sqref="N417">
    <cfRule type="cellIs" dxfId="25643" priority="12180" operator="between">
      <formula>6</formula>
      <formula>4.5</formula>
    </cfRule>
  </conditionalFormatting>
  <conditionalFormatting sqref="N417">
    <cfRule type="cellIs" dxfId="25642" priority="12179" operator="between">
      <formula>6</formula>
      <formula>4.495</formula>
    </cfRule>
  </conditionalFormatting>
  <conditionalFormatting sqref="N417">
    <cfRule type="cellIs" dxfId="25641" priority="12178" operator="between">
      <formula>4.5</formula>
      <formula>3.495</formula>
    </cfRule>
  </conditionalFormatting>
  <conditionalFormatting sqref="N417">
    <cfRule type="cellIs" dxfId="25640" priority="12176" operator="between">
      <formula>3.5</formula>
      <formula>2.495</formula>
    </cfRule>
    <cfRule type="cellIs" dxfId="25639" priority="12177" operator="between">
      <formula>3.5</formula>
      <formula>2.495</formula>
    </cfRule>
  </conditionalFormatting>
  <conditionalFormatting sqref="N417">
    <cfRule type="cellIs" dxfId="25638" priority="12175" operator="between">
      <formula>3.5</formula>
      <formula>2.495</formula>
    </cfRule>
  </conditionalFormatting>
  <conditionalFormatting sqref="N417">
    <cfRule type="cellIs" dxfId="25637" priority="12174" operator="between">
      <formula>3.5</formula>
      <formula>2.494</formula>
    </cfRule>
  </conditionalFormatting>
  <conditionalFormatting sqref="N417">
    <cfRule type="cellIs" dxfId="25636" priority="12173" operator="between">
      <formula>2.5</formula>
      <formula>0</formula>
    </cfRule>
  </conditionalFormatting>
  <conditionalFormatting sqref="N417">
    <cfRule type="cellIs" dxfId="25635" priority="12169" operator="between">
      <formula>4.501</formula>
      <formula>6</formula>
    </cfRule>
    <cfRule type="cellIs" dxfId="25634" priority="12170" operator="between">
      <formula>3.001</formula>
      <formula>4.5</formula>
    </cfRule>
    <cfRule type="cellIs" dxfId="25633" priority="12171" operator="between">
      <formula>2.001</formula>
      <formula>3</formula>
    </cfRule>
    <cfRule type="cellIs" dxfId="25632" priority="12172" operator="between">
      <formula>0</formula>
      <formula>2</formula>
    </cfRule>
  </conditionalFormatting>
  <conditionalFormatting sqref="N418">
    <cfRule type="cellIs" dxfId="25631" priority="12168" operator="between">
      <formula>6</formula>
      <formula>4.5</formula>
    </cfRule>
  </conditionalFormatting>
  <conditionalFormatting sqref="N418">
    <cfRule type="cellIs" dxfId="25630" priority="12167" operator="between">
      <formula>6</formula>
      <formula>4.495</formula>
    </cfRule>
  </conditionalFormatting>
  <conditionalFormatting sqref="N418">
    <cfRule type="cellIs" dxfId="25629" priority="12166" operator="between">
      <formula>4.5</formula>
      <formula>3.495</formula>
    </cfRule>
  </conditionalFormatting>
  <conditionalFormatting sqref="N418">
    <cfRule type="cellIs" dxfId="25628" priority="12164" operator="between">
      <formula>3.5</formula>
      <formula>2.495</formula>
    </cfRule>
    <cfRule type="cellIs" dxfId="25627" priority="12165" operator="between">
      <formula>3.5</formula>
      <formula>2.495</formula>
    </cfRule>
  </conditionalFormatting>
  <conditionalFormatting sqref="N418">
    <cfRule type="cellIs" dxfId="25626" priority="12163" operator="between">
      <formula>3.5</formula>
      <formula>2.495</formula>
    </cfRule>
  </conditionalFormatting>
  <conditionalFormatting sqref="N418">
    <cfRule type="cellIs" dxfId="25625" priority="12162" operator="between">
      <formula>3.5</formula>
      <formula>2.494</formula>
    </cfRule>
  </conditionalFormatting>
  <conditionalFormatting sqref="N418">
    <cfRule type="cellIs" dxfId="25624" priority="12161" operator="between">
      <formula>2.5</formula>
      <formula>0</formula>
    </cfRule>
  </conditionalFormatting>
  <conditionalFormatting sqref="N418">
    <cfRule type="cellIs" dxfId="25623" priority="12157" operator="between">
      <formula>4.501</formula>
      <formula>6</formula>
    </cfRule>
    <cfRule type="cellIs" dxfId="25622" priority="12158" operator="between">
      <formula>3.001</formula>
      <formula>4.5</formula>
    </cfRule>
    <cfRule type="cellIs" dxfId="25621" priority="12159" operator="between">
      <formula>2.001</formula>
      <formula>3</formula>
    </cfRule>
    <cfRule type="cellIs" dxfId="25620" priority="12160" operator="between">
      <formula>0</formula>
      <formula>2</formula>
    </cfRule>
  </conditionalFormatting>
  <conditionalFormatting sqref="N415">
    <cfRule type="cellIs" dxfId="25619" priority="12144" operator="between">
      <formula>6</formula>
      <formula>4.5</formula>
    </cfRule>
  </conditionalFormatting>
  <conditionalFormatting sqref="N415">
    <cfRule type="cellIs" dxfId="25618" priority="12143" operator="between">
      <formula>6</formula>
      <formula>4.495</formula>
    </cfRule>
  </conditionalFormatting>
  <conditionalFormatting sqref="N415">
    <cfRule type="cellIs" dxfId="25617" priority="12142" operator="between">
      <formula>4.5</formula>
      <formula>3.495</formula>
    </cfRule>
  </conditionalFormatting>
  <conditionalFormatting sqref="N415">
    <cfRule type="cellIs" dxfId="25616" priority="12140" operator="between">
      <formula>3.5</formula>
      <formula>2.495</formula>
    </cfRule>
    <cfRule type="cellIs" dxfId="25615" priority="12141" operator="between">
      <formula>3.5</formula>
      <formula>2.495</formula>
    </cfRule>
  </conditionalFormatting>
  <conditionalFormatting sqref="N415">
    <cfRule type="cellIs" dxfId="25614" priority="12139" operator="between">
      <formula>3.5</formula>
      <formula>2.495</formula>
    </cfRule>
  </conditionalFormatting>
  <conditionalFormatting sqref="N415">
    <cfRule type="cellIs" dxfId="25613" priority="12138" operator="between">
      <formula>3.5</formula>
      <formula>2.494</formula>
    </cfRule>
  </conditionalFormatting>
  <conditionalFormatting sqref="N415">
    <cfRule type="cellIs" dxfId="25612" priority="12137" operator="between">
      <formula>2.5</formula>
      <formula>0</formula>
    </cfRule>
  </conditionalFormatting>
  <conditionalFormatting sqref="N415">
    <cfRule type="cellIs" dxfId="25611" priority="12133" operator="between">
      <formula>4.501</formula>
      <formula>6</formula>
    </cfRule>
    <cfRule type="cellIs" dxfId="25610" priority="12134" operator="between">
      <formula>3.001</formula>
      <formula>4.5</formula>
    </cfRule>
    <cfRule type="cellIs" dxfId="25609" priority="12135" operator="between">
      <formula>2.001</formula>
      <formula>3</formula>
    </cfRule>
    <cfRule type="cellIs" dxfId="25608" priority="12136" operator="between">
      <formula>0</formula>
      <formula>2</formula>
    </cfRule>
  </conditionalFormatting>
  <conditionalFormatting sqref="N416">
    <cfRule type="cellIs" dxfId="25607" priority="12132" operator="between">
      <formula>6</formula>
      <formula>4.5</formula>
    </cfRule>
  </conditionalFormatting>
  <conditionalFormatting sqref="N416">
    <cfRule type="cellIs" dxfId="25606" priority="12131" operator="between">
      <formula>6</formula>
      <formula>4.495</formula>
    </cfRule>
  </conditionalFormatting>
  <conditionalFormatting sqref="N416">
    <cfRule type="cellIs" dxfId="25605" priority="12130" operator="between">
      <formula>4.5</formula>
      <formula>3.495</formula>
    </cfRule>
  </conditionalFormatting>
  <conditionalFormatting sqref="N416">
    <cfRule type="cellIs" dxfId="25604" priority="12128" operator="between">
      <formula>3.5</formula>
      <formula>2.495</formula>
    </cfRule>
    <cfRule type="cellIs" dxfId="25603" priority="12129" operator="between">
      <formula>3.5</formula>
      <formula>2.495</formula>
    </cfRule>
  </conditionalFormatting>
  <conditionalFormatting sqref="N416">
    <cfRule type="cellIs" dxfId="25602" priority="12127" operator="between">
      <formula>3.5</formula>
      <formula>2.495</formula>
    </cfRule>
  </conditionalFormatting>
  <conditionalFormatting sqref="N416">
    <cfRule type="cellIs" dxfId="25601" priority="12126" operator="between">
      <formula>3.5</formula>
      <formula>2.494</formula>
    </cfRule>
  </conditionalFormatting>
  <conditionalFormatting sqref="N416">
    <cfRule type="cellIs" dxfId="25600" priority="12125" operator="between">
      <formula>2.5</formula>
      <formula>0</formula>
    </cfRule>
  </conditionalFormatting>
  <conditionalFormatting sqref="N416">
    <cfRule type="cellIs" dxfId="25599" priority="12121" operator="between">
      <formula>4.501</formula>
      <formula>6</formula>
    </cfRule>
    <cfRule type="cellIs" dxfId="25598" priority="12122" operator="between">
      <formula>3.001</formula>
      <formula>4.5</formula>
    </cfRule>
    <cfRule type="cellIs" dxfId="25597" priority="12123" operator="between">
      <formula>2.001</formula>
      <formula>3</formula>
    </cfRule>
    <cfRule type="cellIs" dxfId="25596" priority="12124" operator="between">
      <formula>0</formula>
      <formula>2</formula>
    </cfRule>
  </conditionalFormatting>
  <conditionalFormatting sqref="N419">
    <cfRule type="cellIs" dxfId="25595" priority="12120" operator="between">
      <formula>6</formula>
      <formula>4.5</formula>
    </cfRule>
  </conditionalFormatting>
  <conditionalFormatting sqref="N419">
    <cfRule type="cellIs" dxfId="25594" priority="12119" operator="between">
      <formula>6</formula>
      <formula>4.495</formula>
    </cfRule>
  </conditionalFormatting>
  <conditionalFormatting sqref="N419">
    <cfRule type="cellIs" dxfId="25593" priority="12118" operator="between">
      <formula>4.5</formula>
      <formula>3.495</formula>
    </cfRule>
  </conditionalFormatting>
  <conditionalFormatting sqref="N419">
    <cfRule type="cellIs" dxfId="25592" priority="12116" operator="between">
      <formula>3.5</formula>
      <formula>2.495</formula>
    </cfRule>
    <cfRule type="cellIs" dxfId="25591" priority="12117" operator="between">
      <formula>3.5</formula>
      <formula>2.495</formula>
    </cfRule>
  </conditionalFormatting>
  <conditionalFormatting sqref="N419">
    <cfRule type="cellIs" dxfId="25590" priority="12115" operator="between">
      <formula>3.5</formula>
      <formula>2.495</formula>
    </cfRule>
  </conditionalFormatting>
  <conditionalFormatting sqref="N419">
    <cfRule type="cellIs" dxfId="25589" priority="12114" operator="between">
      <formula>3.5</formula>
      <formula>2.494</formula>
    </cfRule>
  </conditionalFormatting>
  <conditionalFormatting sqref="N419">
    <cfRule type="cellIs" dxfId="25588" priority="12113" operator="between">
      <formula>2.5</formula>
      <formula>0</formula>
    </cfRule>
  </conditionalFormatting>
  <conditionalFormatting sqref="N419">
    <cfRule type="cellIs" dxfId="25587" priority="12109" operator="between">
      <formula>4.501</formula>
      <formula>6</formula>
    </cfRule>
    <cfRule type="cellIs" dxfId="25586" priority="12110" operator="between">
      <formula>3.001</formula>
      <formula>4.5</formula>
    </cfRule>
    <cfRule type="cellIs" dxfId="25585" priority="12111" operator="between">
      <formula>2.001</formula>
      <formula>3</formula>
    </cfRule>
    <cfRule type="cellIs" dxfId="25584" priority="12112" operator="between">
      <formula>0</formula>
      <formula>2</formula>
    </cfRule>
  </conditionalFormatting>
  <conditionalFormatting sqref="N424">
    <cfRule type="cellIs" dxfId="25583" priority="12108" operator="between">
      <formula>6</formula>
      <formula>4.5</formula>
    </cfRule>
  </conditionalFormatting>
  <conditionalFormatting sqref="N424">
    <cfRule type="cellIs" dxfId="25582" priority="12107" operator="between">
      <formula>6</formula>
      <formula>4.495</formula>
    </cfRule>
  </conditionalFormatting>
  <conditionalFormatting sqref="N424">
    <cfRule type="cellIs" dxfId="25581" priority="12106" operator="between">
      <formula>4.5</formula>
      <formula>3.495</formula>
    </cfRule>
  </conditionalFormatting>
  <conditionalFormatting sqref="N424">
    <cfRule type="cellIs" dxfId="25580" priority="12104" operator="between">
      <formula>3.5</formula>
      <formula>2.495</formula>
    </cfRule>
    <cfRule type="cellIs" dxfId="25579" priority="12105" operator="between">
      <formula>3.5</formula>
      <formula>2.495</formula>
    </cfRule>
  </conditionalFormatting>
  <conditionalFormatting sqref="N424">
    <cfRule type="cellIs" dxfId="25578" priority="12103" operator="between">
      <formula>3.5</formula>
      <formula>2.495</formula>
    </cfRule>
  </conditionalFormatting>
  <conditionalFormatting sqref="N424">
    <cfRule type="cellIs" dxfId="25577" priority="12102" operator="between">
      <formula>3.5</formula>
      <formula>2.494</formula>
    </cfRule>
  </conditionalFormatting>
  <conditionalFormatting sqref="N424">
    <cfRule type="cellIs" dxfId="25576" priority="12101" operator="between">
      <formula>2.5</formula>
      <formula>0</formula>
    </cfRule>
  </conditionalFormatting>
  <conditionalFormatting sqref="N424">
    <cfRule type="cellIs" dxfId="25575" priority="12097" operator="between">
      <formula>4.501</formula>
      <formula>6</formula>
    </cfRule>
    <cfRule type="cellIs" dxfId="25574" priority="12098" operator="between">
      <formula>3.001</formula>
      <formula>4.5</formula>
    </cfRule>
    <cfRule type="cellIs" dxfId="25573" priority="12099" operator="between">
      <formula>2.001</formula>
      <formula>3</formula>
    </cfRule>
    <cfRule type="cellIs" dxfId="25572" priority="12100" operator="between">
      <formula>0</formula>
      <formula>2</formula>
    </cfRule>
  </conditionalFormatting>
  <conditionalFormatting sqref="N423">
    <cfRule type="cellIs" dxfId="25571" priority="12096" operator="between">
      <formula>6</formula>
      <formula>4.5</formula>
    </cfRule>
  </conditionalFormatting>
  <conditionalFormatting sqref="N423">
    <cfRule type="cellIs" dxfId="25570" priority="12095" operator="between">
      <formula>6</formula>
      <formula>4.495</formula>
    </cfRule>
  </conditionalFormatting>
  <conditionalFormatting sqref="N423">
    <cfRule type="cellIs" dxfId="25569" priority="12094" operator="between">
      <formula>4.5</formula>
      <formula>3.495</formula>
    </cfRule>
  </conditionalFormatting>
  <conditionalFormatting sqref="N423">
    <cfRule type="cellIs" dxfId="25568" priority="12092" operator="between">
      <formula>3.5</formula>
      <formula>2.495</formula>
    </cfRule>
    <cfRule type="cellIs" dxfId="25567" priority="12093" operator="between">
      <formula>3.5</formula>
      <formula>2.495</formula>
    </cfRule>
  </conditionalFormatting>
  <conditionalFormatting sqref="N423">
    <cfRule type="cellIs" dxfId="25566" priority="12091" operator="between">
      <formula>3.5</formula>
      <formula>2.495</formula>
    </cfRule>
  </conditionalFormatting>
  <conditionalFormatting sqref="N423">
    <cfRule type="cellIs" dxfId="25565" priority="12090" operator="between">
      <formula>3.5</formula>
      <formula>2.494</formula>
    </cfRule>
  </conditionalFormatting>
  <conditionalFormatting sqref="N423">
    <cfRule type="cellIs" dxfId="25564" priority="12089" operator="between">
      <formula>2.5</formula>
      <formula>0</formula>
    </cfRule>
  </conditionalFormatting>
  <conditionalFormatting sqref="N423">
    <cfRule type="cellIs" dxfId="25563" priority="12085" operator="between">
      <formula>4.501</formula>
      <formula>6</formula>
    </cfRule>
    <cfRule type="cellIs" dxfId="25562" priority="12086" operator="between">
      <formula>3.001</formula>
      <formula>4.5</formula>
    </cfRule>
    <cfRule type="cellIs" dxfId="25561" priority="12087" operator="between">
      <formula>2.001</formula>
      <formula>3</formula>
    </cfRule>
    <cfRule type="cellIs" dxfId="25560" priority="12088" operator="between">
      <formula>0</formula>
      <formula>2</formula>
    </cfRule>
  </conditionalFormatting>
  <conditionalFormatting sqref="N421">
    <cfRule type="cellIs" dxfId="25559" priority="12072" operator="between">
      <formula>6</formula>
      <formula>4.5</formula>
    </cfRule>
  </conditionalFormatting>
  <conditionalFormatting sqref="N421">
    <cfRule type="cellIs" dxfId="25558" priority="12071" operator="between">
      <formula>6</formula>
      <formula>4.495</formula>
    </cfRule>
  </conditionalFormatting>
  <conditionalFormatting sqref="N421">
    <cfRule type="cellIs" dxfId="25557" priority="12070" operator="between">
      <formula>4.5</formula>
      <formula>3.495</formula>
    </cfRule>
  </conditionalFormatting>
  <conditionalFormatting sqref="N421">
    <cfRule type="cellIs" dxfId="25556" priority="12068" operator="between">
      <formula>3.5</formula>
      <formula>2.495</formula>
    </cfRule>
    <cfRule type="cellIs" dxfId="25555" priority="12069" operator="between">
      <formula>3.5</formula>
      <formula>2.495</formula>
    </cfRule>
  </conditionalFormatting>
  <conditionalFormatting sqref="N421">
    <cfRule type="cellIs" dxfId="25554" priority="12067" operator="between">
      <formula>3.5</formula>
      <formula>2.495</formula>
    </cfRule>
  </conditionalFormatting>
  <conditionalFormatting sqref="N421">
    <cfRule type="cellIs" dxfId="25553" priority="12066" operator="between">
      <formula>3.5</formula>
      <formula>2.494</formula>
    </cfRule>
  </conditionalFormatting>
  <conditionalFormatting sqref="N421">
    <cfRule type="cellIs" dxfId="25552" priority="12065" operator="between">
      <formula>2.5</formula>
      <formula>0</formula>
    </cfRule>
  </conditionalFormatting>
  <conditionalFormatting sqref="N421">
    <cfRule type="cellIs" dxfId="25551" priority="12061" operator="between">
      <formula>4.501</formula>
      <formula>6</formula>
    </cfRule>
    <cfRule type="cellIs" dxfId="25550" priority="12062" operator="between">
      <formula>3.001</formula>
      <formula>4.5</formula>
    </cfRule>
    <cfRule type="cellIs" dxfId="25549" priority="12063" operator="between">
      <formula>2.001</formula>
      <formula>3</formula>
    </cfRule>
    <cfRule type="cellIs" dxfId="25548" priority="12064" operator="between">
      <formula>0</formula>
      <formula>2</formula>
    </cfRule>
  </conditionalFormatting>
  <conditionalFormatting sqref="N422">
    <cfRule type="cellIs" dxfId="25547" priority="12060" operator="between">
      <formula>6</formula>
      <formula>4.5</formula>
    </cfRule>
  </conditionalFormatting>
  <conditionalFormatting sqref="N422">
    <cfRule type="cellIs" dxfId="25546" priority="12059" operator="between">
      <formula>6</formula>
      <formula>4.495</formula>
    </cfRule>
  </conditionalFormatting>
  <conditionalFormatting sqref="N422">
    <cfRule type="cellIs" dxfId="25545" priority="12058" operator="between">
      <formula>4.5</formula>
      <formula>3.495</formula>
    </cfRule>
  </conditionalFormatting>
  <conditionalFormatting sqref="N422">
    <cfRule type="cellIs" dxfId="25544" priority="12056" operator="between">
      <formula>3.5</formula>
      <formula>2.495</formula>
    </cfRule>
    <cfRule type="cellIs" dxfId="25543" priority="12057" operator="between">
      <formula>3.5</formula>
      <formula>2.495</formula>
    </cfRule>
  </conditionalFormatting>
  <conditionalFormatting sqref="N422">
    <cfRule type="cellIs" dxfId="25542" priority="12055" operator="between">
      <formula>3.5</formula>
      <formula>2.495</formula>
    </cfRule>
  </conditionalFormatting>
  <conditionalFormatting sqref="N422">
    <cfRule type="cellIs" dxfId="25541" priority="12054" operator="between">
      <formula>3.5</formula>
      <formula>2.494</formula>
    </cfRule>
  </conditionalFormatting>
  <conditionalFormatting sqref="N422">
    <cfRule type="cellIs" dxfId="25540" priority="12053" operator="between">
      <formula>2.5</formula>
      <formula>0</formula>
    </cfRule>
  </conditionalFormatting>
  <conditionalFormatting sqref="N422">
    <cfRule type="cellIs" dxfId="25539" priority="12049" operator="between">
      <formula>4.501</formula>
      <formula>6</formula>
    </cfRule>
    <cfRule type="cellIs" dxfId="25538" priority="12050" operator="between">
      <formula>3.001</formula>
      <formula>4.5</formula>
    </cfRule>
    <cfRule type="cellIs" dxfId="25537" priority="12051" operator="between">
      <formula>2.001</formula>
      <formula>3</formula>
    </cfRule>
    <cfRule type="cellIs" dxfId="25536" priority="12052" operator="between">
      <formula>0</formula>
      <formula>2</formula>
    </cfRule>
  </conditionalFormatting>
  <conditionalFormatting sqref="N430">
    <cfRule type="cellIs" dxfId="25535" priority="12036" operator="between">
      <formula>6</formula>
      <formula>4.5</formula>
    </cfRule>
  </conditionalFormatting>
  <conditionalFormatting sqref="N430">
    <cfRule type="cellIs" dxfId="25534" priority="12035" operator="between">
      <formula>6</formula>
      <formula>4.495</formula>
    </cfRule>
  </conditionalFormatting>
  <conditionalFormatting sqref="N430">
    <cfRule type="cellIs" dxfId="25533" priority="12034" operator="between">
      <formula>4.5</formula>
      <formula>3.495</formula>
    </cfRule>
  </conditionalFormatting>
  <conditionalFormatting sqref="N430">
    <cfRule type="cellIs" dxfId="25532" priority="12032" operator="between">
      <formula>3.5</formula>
      <formula>2.495</formula>
    </cfRule>
    <cfRule type="cellIs" dxfId="25531" priority="12033" operator="between">
      <formula>3.5</formula>
      <formula>2.495</formula>
    </cfRule>
  </conditionalFormatting>
  <conditionalFormatting sqref="N430">
    <cfRule type="cellIs" dxfId="25530" priority="12031" operator="between">
      <formula>3.5</formula>
      <formula>2.495</formula>
    </cfRule>
  </conditionalFormatting>
  <conditionalFormatting sqref="N430">
    <cfRule type="cellIs" dxfId="25529" priority="12030" operator="between">
      <formula>3.5</formula>
      <formula>2.494</formula>
    </cfRule>
  </conditionalFormatting>
  <conditionalFormatting sqref="N430">
    <cfRule type="cellIs" dxfId="25528" priority="12029" operator="between">
      <formula>2.5</formula>
      <formula>0</formula>
    </cfRule>
  </conditionalFormatting>
  <conditionalFormatting sqref="N430">
    <cfRule type="cellIs" dxfId="25527" priority="12025" operator="between">
      <formula>4.501</formula>
      <formula>6</formula>
    </cfRule>
    <cfRule type="cellIs" dxfId="25526" priority="12026" operator="between">
      <formula>3.001</formula>
      <formula>4.5</formula>
    </cfRule>
    <cfRule type="cellIs" dxfId="25525" priority="12027" operator="between">
      <formula>2.001</formula>
      <formula>3</formula>
    </cfRule>
    <cfRule type="cellIs" dxfId="25524" priority="12028" operator="between">
      <formula>0</formula>
      <formula>2</formula>
    </cfRule>
  </conditionalFormatting>
  <conditionalFormatting sqref="N429">
    <cfRule type="cellIs" dxfId="25523" priority="12024" operator="between">
      <formula>6</formula>
      <formula>4.5</formula>
    </cfRule>
  </conditionalFormatting>
  <conditionalFormatting sqref="N429">
    <cfRule type="cellIs" dxfId="25522" priority="12023" operator="between">
      <formula>6</formula>
      <formula>4.495</formula>
    </cfRule>
  </conditionalFormatting>
  <conditionalFormatting sqref="N429">
    <cfRule type="cellIs" dxfId="25521" priority="12022" operator="between">
      <formula>4.5</formula>
      <formula>3.495</formula>
    </cfRule>
  </conditionalFormatting>
  <conditionalFormatting sqref="N429">
    <cfRule type="cellIs" dxfId="25520" priority="12020" operator="between">
      <formula>3.5</formula>
      <formula>2.495</formula>
    </cfRule>
    <cfRule type="cellIs" dxfId="25519" priority="12021" operator="between">
      <formula>3.5</formula>
      <formula>2.495</formula>
    </cfRule>
  </conditionalFormatting>
  <conditionalFormatting sqref="N429">
    <cfRule type="cellIs" dxfId="25518" priority="12019" operator="between">
      <formula>3.5</formula>
      <formula>2.495</formula>
    </cfRule>
  </conditionalFormatting>
  <conditionalFormatting sqref="N429">
    <cfRule type="cellIs" dxfId="25517" priority="12018" operator="between">
      <formula>3.5</formula>
      <formula>2.494</formula>
    </cfRule>
  </conditionalFormatting>
  <conditionalFormatting sqref="N429">
    <cfRule type="cellIs" dxfId="25516" priority="12017" operator="between">
      <formula>2.5</formula>
      <formula>0</formula>
    </cfRule>
  </conditionalFormatting>
  <conditionalFormatting sqref="N429">
    <cfRule type="cellIs" dxfId="25515" priority="12013" operator="between">
      <formula>4.501</formula>
      <formula>6</formula>
    </cfRule>
    <cfRule type="cellIs" dxfId="25514" priority="12014" operator="between">
      <formula>3.001</formula>
      <formula>4.5</formula>
    </cfRule>
    <cfRule type="cellIs" dxfId="25513" priority="12015" operator="between">
      <formula>2.001</formula>
      <formula>3</formula>
    </cfRule>
    <cfRule type="cellIs" dxfId="25512" priority="12016" operator="between">
      <formula>0</formula>
      <formula>2</formula>
    </cfRule>
  </conditionalFormatting>
  <conditionalFormatting sqref="N425">
    <cfRule type="cellIs" dxfId="25511" priority="12012" operator="between">
      <formula>6</formula>
      <formula>4.5</formula>
    </cfRule>
  </conditionalFormatting>
  <conditionalFormatting sqref="N425">
    <cfRule type="cellIs" dxfId="25510" priority="12011" operator="between">
      <formula>6</formula>
      <formula>4.495</formula>
    </cfRule>
  </conditionalFormatting>
  <conditionalFormatting sqref="N425">
    <cfRule type="cellIs" dxfId="25509" priority="12010" operator="between">
      <formula>4.5</formula>
      <formula>3.495</formula>
    </cfRule>
  </conditionalFormatting>
  <conditionalFormatting sqref="N425">
    <cfRule type="cellIs" dxfId="25508" priority="12008" operator="between">
      <formula>3.5</formula>
      <formula>2.495</formula>
    </cfRule>
    <cfRule type="cellIs" dxfId="25507" priority="12009" operator="between">
      <formula>3.5</formula>
      <formula>2.495</formula>
    </cfRule>
  </conditionalFormatting>
  <conditionalFormatting sqref="N425">
    <cfRule type="cellIs" dxfId="25506" priority="12007" operator="between">
      <formula>3.5</formula>
      <formula>2.495</formula>
    </cfRule>
  </conditionalFormatting>
  <conditionalFormatting sqref="N425">
    <cfRule type="cellIs" dxfId="25505" priority="12006" operator="between">
      <formula>3.5</formula>
      <formula>2.494</formula>
    </cfRule>
  </conditionalFormatting>
  <conditionalFormatting sqref="N425">
    <cfRule type="cellIs" dxfId="25504" priority="12005" operator="between">
      <formula>2.5</formula>
      <formula>0</formula>
    </cfRule>
  </conditionalFormatting>
  <conditionalFormatting sqref="N425">
    <cfRule type="cellIs" dxfId="25503" priority="12001" operator="between">
      <formula>4.501</formula>
      <formula>6</formula>
    </cfRule>
    <cfRule type="cellIs" dxfId="25502" priority="12002" operator="between">
      <formula>3.001</formula>
      <formula>4.5</formula>
    </cfRule>
    <cfRule type="cellIs" dxfId="25501" priority="12003" operator="between">
      <formula>2.001</formula>
      <formula>3</formula>
    </cfRule>
    <cfRule type="cellIs" dxfId="25500" priority="12004" operator="between">
      <formula>0</formula>
      <formula>2</formula>
    </cfRule>
  </conditionalFormatting>
  <conditionalFormatting sqref="N428">
    <cfRule type="cellIs" dxfId="25499" priority="12000" operator="between">
      <formula>6</formula>
      <formula>4.5</formula>
    </cfRule>
  </conditionalFormatting>
  <conditionalFormatting sqref="N428">
    <cfRule type="cellIs" dxfId="25498" priority="11999" operator="between">
      <formula>6</formula>
      <formula>4.495</formula>
    </cfRule>
  </conditionalFormatting>
  <conditionalFormatting sqref="N428">
    <cfRule type="cellIs" dxfId="25497" priority="11998" operator="between">
      <formula>4.5</formula>
      <formula>3.495</formula>
    </cfRule>
  </conditionalFormatting>
  <conditionalFormatting sqref="N428">
    <cfRule type="cellIs" dxfId="25496" priority="11996" operator="between">
      <formula>3.5</formula>
      <formula>2.495</formula>
    </cfRule>
    <cfRule type="cellIs" dxfId="25495" priority="11997" operator="between">
      <formula>3.5</formula>
      <formula>2.495</formula>
    </cfRule>
  </conditionalFormatting>
  <conditionalFormatting sqref="N428">
    <cfRule type="cellIs" dxfId="25494" priority="11995" operator="between">
      <formula>3.5</formula>
      <formula>2.495</formula>
    </cfRule>
  </conditionalFormatting>
  <conditionalFormatting sqref="N428">
    <cfRule type="cellIs" dxfId="25493" priority="11994" operator="between">
      <formula>3.5</formula>
      <formula>2.494</formula>
    </cfRule>
  </conditionalFormatting>
  <conditionalFormatting sqref="N428">
    <cfRule type="cellIs" dxfId="25492" priority="11993" operator="between">
      <formula>2.5</formula>
      <formula>0</formula>
    </cfRule>
  </conditionalFormatting>
  <conditionalFormatting sqref="N428">
    <cfRule type="cellIs" dxfId="25491" priority="11989" operator="between">
      <formula>4.501</formula>
      <formula>6</formula>
    </cfRule>
    <cfRule type="cellIs" dxfId="25490" priority="11990" operator="between">
      <formula>3.001</formula>
      <formula>4.5</formula>
    </cfRule>
    <cfRule type="cellIs" dxfId="25489" priority="11991" operator="between">
      <formula>2.001</formula>
      <formula>3</formula>
    </cfRule>
    <cfRule type="cellIs" dxfId="25488" priority="11992" operator="between">
      <formula>0</formula>
      <formula>2</formula>
    </cfRule>
  </conditionalFormatting>
  <conditionalFormatting sqref="N427">
    <cfRule type="cellIs" dxfId="25487" priority="11988" operator="between">
      <formula>6</formula>
      <formula>4.5</formula>
    </cfRule>
  </conditionalFormatting>
  <conditionalFormatting sqref="N427">
    <cfRule type="cellIs" dxfId="25486" priority="11987" operator="between">
      <formula>6</formula>
      <formula>4.495</formula>
    </cfRule>
  </conditionalFormatting>
  <conditionalFormatting sqref="N427">
    <cfRule type="cellIs" dxfId="25485" priority="11986" operator="between">
      <formula>4.5</formula>
      <formula>3.495</formula>
    </cfRule>
  </conditionalFormatting>
  <conditionalFormatting sqref="N427">
    <cfRule type="cellIs" dxfId="25484" priority="11984" operator="between">
      <formula>3.5</formula>
      <formula>2.495</formula>
    </cfRule>
    <cfRule type="cellIs" dxfId="25483" priority="11985" operator="between">
      <formula>3.5</formula>
      <formula>2.495</formula>
    </cfRule>
  </conditionalFormatting>
  <conditionalFormatting sqref="N427">
    <cfRule type="cellIs" dxfId="25482" priority="11983" operator="between">
      <formula>3.5</formula>
      <formula>2.495</formula>
    </cfRule>
  </conditionalFormatting>
  <conditionalFormatting sqref="N427">
    <cfRule type="cellIs" dxfId="25481" priority="11982" operator="between">
      <formula>3.5</formula>
      <formula>2.494</formula>
    </cfRule>
  </conditionalFormatting>
  <conditionalFormatting sqref="N427">
    <cfRule type="cellIs" dxfId="25480" priority="11981" operator="between">
      <formula>2.5</formula>
      <formula>0</formula>
    </cfRule>
  </conditionalFormatting>
  <conditionalFormatting sqref="N427">
    <cfRule type="cellIs" dxfId="25479" priority="11977" operator="between">
      <formula>4.501</formula>
      <formula>6</formula>
    </cfRule>
    <cfRule type="cellIs" dxfId="25478" priority="11978" operator="between">
      <formula>3.001</formula>
      <formula>4.5</formula>
    </cfRule>
    <cfRule type="cellIs" dxfId="25477" priority="11979" operator="between">
      <formula>2.001</formula>
      <formula>3</formula>
    </cfRule>
    <cfRule type="cellIs" dxfId="25476" priority="11980" operator="between">
      <formula>0</formula>
      <formula>2</formula>
    </cfRule>
  </conditionalFormatting>
  <conditionalFormatting sqref="N426">
    <cfRule type="cellIs" dxfId="25475" priority="11976" operator="between">
      <formula>6</formula>
      <formula>4.5</formula>
    </cfRule>
  </conditionalFormatting>
  <conditionalFormatting sqref="N426">
    <cfRule type="cellIs" dxfId="25474" priority="11975" operator="between">
      <formula>6</formula>
      <formula>4.495</formula>
    </cfRule>
  </conditionalFormatting>
  <conditionalFormatting sqref="N426">
    <cfRule type="cellIs" dxfId="25473" priority="11974" operator="between">
      <formula>4.5</formula>
      <formula>3.495</formula>
    </cfRule>
  </conditionalFormatting>
  <conditionalFormatting sqref="N426">
    <cfRule type="cellIs" dxfId="25472" priority="11972" operator="between">
      <formula>3.5</formula>
      <formula>2.495</formula>
    </cfRule>
    <cfRule type="cellIs" dxfId="25471" priority="11973" operator="between">
      <formula>3.5</formula>
      <formula>2.495</formula>
    </cfRule>
  </conditionalFormatting>
  <conditionalFormatting sqref="N426">
    <cfRule type="cellIs" dxfId="25470" priority="11971" operator="between">
      <formula>3.5</formula>
      <formula>2.495</formula>
    </cfRule>
  </conditionalFormatting>
  <conditionalFormatting sqref="N426">
    <cfRule type="cellIs" dxfId="25469" priority="11970" operator="between">
      <formula>3.5</formula>
      <formula>2.494</formula>
    </cfRule>
  </conditionalFormatting>
  <conditionalFormatting sqref="N426">
    <cfRule type="cellIs" dxfId="25468" priority="11969" operator="between">
      <formula>2.5</formula>
      <formula>0</formula>
    </cfRule>
  </conditionalFormatting>
  <conditionalFormatting sqref="N426">
    <cfRule type="cellIs" dxfId="25467" priority="11965" operator="between">
      <formula>4.501</formula>
      <formula>6</formula>
    </cfRule>
    <cfRule type="cellIs" dxfId="25466" priority="11966" operator="between">
      <formula>3.001</formula>
      <formula>4.5</formula>
    </cfRule>
    <cfRule type="cellIs" dxfId="25465" priority="11967" operator="between">
      <formula>2.001</formula>
      <formula>3</formula>
    </cfRule>
    <cfRule type="cellIs" dxfId="25464" priority="11968" operator="between">
      <formula>0</formula>
      <formula>2</formula>
    </cfRule>
  </conditionalFormatting>
  <conditionalFormatting sqref="N434">
    <cfRule type="cellIs" dxfId="25463" priority="11964" operator="between">
      <formula>6</formula>
      <formula>4.5</formula>
    </cfRule>
  </conditionalFormatting>
  <conditionalFormatting sqref="N434">
    <cfRule type="cellIs" dxfId="25462" priority="11963" operator="between">
      <formula>6</formula>
      <formula>4.495</formula>
    </cfRule>
  </conditionalFormatting>
  <conditionalFormatting sqref="N434">
    <cfRule type="cellIs" dxfId="25461" priority="11962" operator="between">
      <formula>4.5</formula>
      <formula>3.495</formula>
    </cfRule>
  </conditionalFormatting>
  <conditionalFormatting sqref="N434">
    <cfRule type="cellIs" dxfId="25460" priority="11960" operator="between">
      <formula>3.5</formula>
      <formula>2.495</formula>
    </cfRule>
    <cfRule type="cellIs" dxfId="25459" priority="11961" operator="between">
      <formula>3.5</formula>
      <formula>2.495</formula>
    </cfRule>
  </conditionalFormatting>
  <conditionalFormatting sqref="N434">
    <cfRule type="cellIs" dxfId="25458" priority="11959" operator="between">
      <formula>3.5</formula>
      <formula>2.495</formula>
    </cfRule>
  </conditionalFormatting>
  <conditionalFormatting sqref="N434">
    <cfRule type="cellIs" dxfId="25457" priority="11958" operator="between">
      <formula>3.5</formula>
      <formula>2.494</formula>
    </cfRule>
  </conditionalFormatting>
  <conditionalFormatting sqref="N434">
    <cfRule type="cellIs" dxfId="25456" priority="11957" operator="between">
      <formula>2.5</formula>
      <formula>0</formula>
    </cfRule>
  </conditionalFormatting>
  <conditionalFormatting sqref="N434">
    <cfRule type="cellIs" dxfId="25455" priority="11953" operator="between">
      <formula>4.501</formula>
      <formula>6</formula>
    </cfRule>
    <cfRule type="cellIs" dxfId="25454" priority="11954" operator="between">
      <formula>3.001</formula>
      <formula>4.5</formula>
    </cfRule>
    <cfRule type="cellIs" dxfId="25453" priority="11955" operator="between">
      <formula>2.001</formula>
      <formula>3</formula>
    </cfRule>
    <cfRule type="cellIs" dxfId="25452" priority="11956" operator="between">
      <formula>0</formula>
      <formula>2</formula>
    </cfRule>
  </conditionalFormatting>
  <conditionalFormatting sqref="N433">
    <cfRule type="cellIs" dxfId="25451" priority="11952" operator="between">
      <formula>6</formula>
      <formula>4.5</formula>
    </cfRule>
  </conditionalFormatting>
  <conditionalFormatting sqref="N433">
    <cfRule type="cellIs" dxfId="25450" priority="11951" operator="between">
      <formula>6</formula>
      <formula>4.495</formula>
    </cfRule>
  </conditionalFormatting>
  <conditionalFormatting sqref="N433">
    <cfRule type="cellIs" dxfId="25449" priority="11950" operator="between">
      <formula>4.5</formula>
      <formula>3.495</formula>
    </cfRule>
  </conditionalFormatting>
  <conditionalFormatting sqref="N433">
    <cfRule type="cellIs" dxfId="25448" priority="11948" operator="between">
      <formula>3.5</formula>
      <formula>2.495</formula>
    </cfRule>
    <cfRule type="cellIs" dxfId="25447" priority="11949" operator="between">
      <formula>3.5</formula>
      <formula>2.495</formula>
    </cfRule>
  </conditionalFormatting>
  <conditionalFormatting sqref="N433">
    <cfRule type="cellIs" dxfId="25446" priority="11947" operator="between">
      <formula>3.5</formula>
      <formula>2.495</formula>
    </cfRule>
  </conditionalFormatting>
  <conditionalFormatting sqref="N433">
    <cfRule type="cellIs" dxfId="25445" priority="11946" operator="between">
      <formula>3.5</formula>
      <formula>2.494</formula>
    </cfRule>
  </conditionalFormatting>
  <conditionalFormatting sqref="N433">
    <cfRule type="cellIs" dxfId="25444" priority="11945" operator="between">
      <formula>2.5</formula>
      <formula>0</formula>
    </cfRule>
  </conditionalFormatting>
  <conditionalFormatting sqref="N433">
    <cfRule type="cellIs" dxfId="25443" priority="11941" operator="between">
      <formula>4.501</formula>
      <formula>6</formula>
    </cfRule>
    <cfRule type="cellIs" dxfId="25442" priority="11942" operator="between">
      <formula>3.001</formula>
      <formula>4.5</formula>
    </cfRule>
    <cfRule type="cellIs" dxfId="25441" priority="11943" operator="between">
      <formula>2.001</formula>
      <formula>3</formula>
    </cfRule>
    <cfRule type="cellIs" dxfId="25440" priority="11944" operator="between">
      <formula>0</formula>
      <formula>2</formula>
    </cfRule>
  </conditionalFormatting>
  <conditionalFormatting sqref="N432">
    <cfRule type="cellIs" dxfId="25439" priority="11916" operator="between">
      <formula>6</formula>
      <formula>4.5</formula>
    </cfRule>
  </conditionalFormatting>
  <conditionalFormatting sqref="N432">
    <cfRule type="cellIs" dxfId="25438" priority="11915" operator="between">
      <formula>6</formula>
      <formula>4.495</formula>
    </cfRule>
  </conditionalFormatting>
  <conditionalFormatting sqref="N432">
    <cfRule type="cellIs" dxfId="25437" priority="11914" operator="between">
      <formula>4.5</formula>
      <formula>3.495</formula>
    </cfRule>
  </conditionalFormatting>
  <conditionalFormatting sqref="N432">
    <cfRule type="cellIs" dxfId="25436" priority="11912" operator="between">
      <formula>3.5</formula>
      <formula>2.495</formula>
    </cfRule>
    <cfRule type="cellIs" dxfId="25435" priority="11913" operator="between">
      <formula>3.5</formula>
      <formula>2.495</formula>
    </cfRule>
  </conditionalFormatting>
  <conditionalFormatting sqref="N432">
    <cfRule type="cellIs" dxfId="25434" priority="11911" operator="between">
      <formula>3.5</formula>
      <formula>2.495</formula>
    </cfRule>
  </conditionalFormatting>
  <conditionalFormatting sqref="N432">
    <cfRule type="cellIs" dxfId="25433" priority="11910" operator="between">
      <formula>3.5</formula>
      <formula>2.494</formula>
    </cfRule>
  </conditionalFormatting>
  <conditionalFormatting sqref="N432">
    <cfRule type="cellIs" dxfId="25432" priority="11909" operator="between">
      <formula>2.5</formula>
      <formula>0</formula>
    </cfRule>
  </conditionalFormatting>
  <conditionalFormatting sqref="N432">
    <cfRule type="cellIs" dxfId="25431" priority="11905" operator="between">
      <formula>4.501</formula>
      <formula>6</formula>
    </cfRule>
    <cfRule type="cellIs" dxfId="25430" priority="11906" operator="between">
      <formula>3.001</formula>
      <formula>4.5</formula>
    </cfRule>
    <cfRule type="cellIs" dxfId="25429" priority="11907" operator="between">
      <formula>2.001</formula>
      <formula>3</formula>
    </cfRule>
    <cfRule type="cellIs" dxfId="25428" priority="11908" operator="between">
      <formula>0</formula>
      <formula>2</formula>
    </cfRule>
  </conditionalFormatting>
  <conditionalFormatting sqref="N431">
    <cfRule type="cellIs" dxfId="25427" priority="11904" operator="between">
      <formula>6</formula>
      <formula>4.5</formula>
    </cfRule>
  </conditionalFormatting>
  <conditionalFormatting sqref="N431">
    <cfRule type="cellIs" dxfId="25426" priority="11903" operator="between">
      <formula>6</formula>
      <formula>4.495</formula>
    </cfRule>
  </conditionalFormatting>
  <conditionalFormatting sqref="N431">
    <cfRule type="cellIs" dxfId="25425" priority="11902" operator="between">
      <formula>4.5</formula>
      <formula>3.495</formula>
    </cfRule>
  </conditionalFormatting>
  <conditionalFormatting sqref="N431">
    <cfRule type="cellIs" dxfId="25424" priority="11900" operator="between">
      <formula>3.5</formula>
      <formula>2.495</formula>
    </cfRule>
    <cfRule type="cellIs" dxfId="25423" priority="11901" operator="between">
      <formula>3.5</formula>
      <formula>2.495</formula>
    </cfRule>
  </conditionalFormatting>
  <conditionalFormatting sqref="N431">
    <cfRule type="cellIs" dxfId="25422" priority="11899" operator="between">
      <formula>3.5</formula>
      <formula>2.495</formula>
    </cfRule>
  </conditionalFormatting>
  <conditionalFormatting sqref="N431">
    <cfRule type="cellIs" dxfId="25421" priority="11898" operator="between">
      <formula>3.5</formula>
      <formula>2.494</formula>
    </cfRule>
  </conditionalFormatting>
  <conditionalFormatting sqref="N431">
    <cfRule type="cellIs" dxfId="25420" priority="11897" operator="between">
      <formula>2.5</formula>
      <formula>0</formula>
    </cfRule>
  </conditionalFormatting>
  <conditionalFormatting sqref="N431">
    <cfRule type="cellIs" dxfId="25419" priority="11893" operator="between">
      <formula>4.501</formula>
      <formula>6</formula>
    </cfRule>
    <cfRule type="cellIs" dxfId="25418" priority="11894" operator="between">
      <formula>3.001</formula>
      <formula>4.5</formula>
    </cfRule>
    <cfRule type="cellIs" dxfId="25417" priority="11895" operator="between">
      <formula>2.001</formula>
      <formula>3</formula>
    </cfRule>
    <cfRule type="cellIs" dxfId="25416" priority="11896" operator="between">
      <formula>0</formula>
      <formula>2</formula>
    </cfRule>
  </conditionalFormatting>
  <conditionalFormatting sqref="N439">
    <cfRule type="cellIs" dxfId="25415" priority="11808" operator="between">
      <formula>6</formula>
      <formula>4.5</formula>
    </cfRule>
  </conditionalFormatting>
  <conditionalFormatting sqref="N439">
    <cfRule type="cellIs" dxfId="25414" priority="11807" operator="between">
      <formula>6</formula>
      <formula>4.495</formula>
    </cfRule>
  </conditionalFormatting>
  <conditionalFormatting sqref="N439">
    <cfRule type="cellIs" dxfId="25413" priority="11806" operator="between">
      <formula>4.5</formula>
      <formula>3.495</formula>
    </cfRule>
  </conditionalFormatting>
  <conditionalFormatting sqref="N439">
    <cfRule type="cellIs" dxfId="25412" priority="11804" operator="between">
      <formula>3.5</formula>
      <formula>2.495</formula>
    </cfRule>
    <cfRule type="cellIs" dxfId="25411" priority="11805" operator="between">
      <formula>3.5</formula>
      <formula>2.495</formula>
    </cfRule>
  </conditionalFormatting>
  <conditionalFormatting sqref="N439">
    <cfRule type="cellIs" dxfId="25410" priority="11803" operator="between">
      <formula>3.5</formula>
      <formula>2.495</formula>
    </cfRule>
  </conditionalFormatting>
  <conditionalFormatting sqref="N439">
    <cfRule type="cellIs" dxfId="25409" priority="11802" operator="between">
      <formula>3.5</formula>
      <formula>2.494</formula>
    </cfRule>
  </conditionalFormatting>
  <conditionalFormatting sqref="N439">
    <cfRule type="cellIs" dxfId="25408" priority="11801" operator="between">
      <formula>2.5</formula>
      <formula>0</formula>
    </cfRule>
  </conditionalFormatting>
  <conditionalFormatting sqref="N439">
    <cfRule type="cellIs" dxfId="25407" priority="11797" operator="between">
      <formula>4.501</formula>
      <formula>6</formula>
    </cfRule>
    <cfRule type="cellIs" dxfId="25406" priority="11798" operator="between">
      <formula>3.001</formula>
      <formula>4.5</formula>
    </cfRule>
    <cfRule type="cellIs" dxfId="25405" priority="11799" operator="between">
      <formula>2.001</formula>
      <formula>3</formula>
    </cfRule>
    <cfRule type="cellIs" dxfId="25404" priority="11800" operator="between">
      <formula>0</formula>
      <formula>2</formula>
    </cfRule>
  </conditionalFormatting>
  <conditionalFormatting sqref="N438">
    <cfRule type="cellIs" dxfId="25403" priority="11796" operator="between">
      <formula>6</formula>
      <formula>4.5</formula>
    </cfRule>
  </conditionalFormatting>
  <conditionalFormatting sqref="N438">
    <cfRule type="cellIs" dxfId="25402" priority="11795" operator="between">
      <formula>6</formula>
      <formula>4.495</formula>
    </cfRule>
  </conditionalFormatting>
  <conditionalFormatting sqref="N438">
    <cfRule type="cellIs" dxfId="25401" priority="11794" operator="between">
      <formula>4.5</formula>
      <formula>3.495</formula>
    </cfRule>
  </conditionalFormatting>
  <conditionalFormatting sqref="N438">
    <cfRule type="cellIs" dxfId="25400" priority="11792" operator="between">
      <formula>3.5</formula>
      <formula>2.495</formula>
    </cfRule>
    <cfRule type="cellIs" dxfId="25399" priority="11793" operator="between">
      <formula>3.5</formula>
      <formula>2.495</formula>
    </cfRule>
  </conditionalFormatting>
  <conditionalFormatting sqref="N438">
    <cfRule type="cellIs" dxfId="25398" priority="11791" operator="between">
      <formula>3.5</formula>
      <formula>2.495</formula>
    </cfRule>
  </conditionalFormatting>
  <conditionalFormatting sqref="N438">
    <cfRule type="cellIs" dxfId="25397" priority="11790" operator="between">
      <formula>3.5</formula>
      <formula>2.494</formula>
    </cfRule>
  </conditionalFormatting>
  <conditionalFormatting sqref="N438">
    <cfRule type="cellIs" dxfId="25396" priority="11789" operator="between">
      <formula>2.5</formula>
      <formula>0</formula>
    </cfRule>
  </conditionalFormatting>
  <conditionalFormatting sqref="N438">
    <cfRule type="cellIs" dxfId="25395" priority="11785" operator="between">
      <formula>4.501</formula>
      <formula>6</formula>
    </cfRule>
    <cfRule type="cellIs" dxfId="25394" priority="11786" operator="between">
      <formula>3.001</formula>
      <formula>4.5</formula>
    </cfRule>
    <cfRule type="cellIs" dxfId="25393" priority="11787" operator="between">
      <formula>2.001</formula>
      <formula>3</formula>
    </cfRule>
    <cfRule type="cellIs" dxfId="25392" priority="11788" operator="between">
      <formula>0</formula>
      <formula>2</formula>
    </cfRule>
  </conditionalFormatting>
  <conditionalFormatting sqref="N437">
    <cfRule type="cellIs" dxfId="25391" priority="11784" operator="between">
      <formula>6</formula>
      <formula>4.5</formula>
    </cfRule>
  </conditionalFormatting>
  <conditionalFormatting sqref="N437">
    <cfRule type="cellIs" dxfId="25390" priority="11783" operator="between">
      <formula>6</formula>
      <formula>4.495</formula>
    </cfRule>
  </conditionalFormatting>
  <conditionalFormatting sqref="N437">
    <cfRule type="cellIs" dxfId="25389" priority="11782" operator="between">
      <formula>4.5</formula>
      <formula>3.495</formula>
    </cfRule>
  </conditionalFormatting>
  <conditionalFormatting sqref="N437">
    <cfRule type="cellIs" dxfId="25388" priority="11780" operator="between">
      <formula>3.5</formula>
      <formula>2.495</formula>
    </cfRule>
    <cfRule type="cellIs" dxfId="25387" priority="11781" operator="between">
      <formula>3.5</formula>
      <formula>2.495</formula>
    </cfRule>
  </conditionalFormatting>
  <conditionalFormatting sqref="N437">
    <cfRule type="cellIs" dxfId="25386" priority="11779" operator="between">
      <formula>3.5</formula>
      <formula>2.495</formula>
    </cfRule>
  </conditionalFormatting>
  <conditionalFormatting sqref="N437">
    <cfRule type="cellIs" dxfId="25385" priority="11778" operator="between">
      <formula>3.5</formula>
      <formula>2.494</formula>
    </cfRule>
  </conditionalFormatting>
  <conditionalFormatting sqref="N437">
    <cfRule type="cellIs" dxfId="25384" priority="11777" operator="between">
      <formula>2.5</formula>
      <formula>0</formula>
    </cfRule>
  </conditionalFormatting>
  <conditionalFormatting sqref="N437">
    <cfRule type="cellIs" dxfId="25383" priority="11773" operator="between">
      <formula>4.501</formula>
      <formula>6</formula>
    </cfRule>
    <cfRule type="cellIs" dxfId="25382" priority="11774" operator="between">
      <formula>3.001</formula>
      <formula>4.5</formula>
    </cfRule>
    <cfRule type="cellIs" dxfId="25381" priority="11775" operator="between">
      <formula>2.001</formula>
      <formula>3</formula>
    </cfRule>
    <cfRule type="cellIs" dxfId="25380" priority="11776" operator="between">
      <formula>0</formula>
      <formula>2</formula>
    </cfRule>
  </conditionalFormatting>
  <conditionalFormatting sqref="N435">
    <cfRule type="cellIs" dxfId="25379" priority="11772" operator="between">
      <formula>6</formula>
      <formula>4.5</formula>
    </cfRule>
  </conditionalFormatting>
  <conditionalFormatting sqref="N435">
    <cfRule type="cellIs" dxfId="25378" priority="11771" operator="between">
      <formula>6</formula>
      <formula>4.495</formula>
    </cfRule>
  </conditionalFormatting>
  <conditionalFormatting sqref="N435">
    <cfRule type="cellIs" dxfId="25377" priority="11770" operator="between">
      <formula>4.5</formula>
      <formula>3.495</formula>
    </cfRule>
  </conditionalFormatting>
  <conditionalFormatting sqref="N435">
    <cfRule type="cellIs" dxfId="25376" priority="11768" operator="between">
      <formula>3.5</formula>
      <formula>2.495</formula>
    </cfRule>
    <cfRule type="cellIs" dxfId="25375" priority="11769" operator="between">
      <formula>3.5</formula>
      <formula>2.495</formula>
    </cfRule>
  </conditionalFormatting>
  <conditionalFormatting sqref="N435">
    <cfRule type="cellIs" dxfId="25374" priority="11767" operator="between">
      <formula>3.5</formula>
      <formula>2.495</formula>
    </cfRule>
  </conditionalFormatting>
  <conditionalFormatting sqref="N435">
    <cfRule type="cellIs" dxfId="25373" priority="11766" operator="between">
      <formula>3.5</formula>
      <formula>2.494</formula>
    </cfRule>
  </conditionalFormatting>
  <conditionalFormatting sqref="N435">
    <cfRule type="cellIs" dxfId="25372" priority="11765" operator="between">
      <formula>2.5</formula>
      <formula>0</formula>
    </cfRule>
  </conditionalFormatting>
  <conditionalFormatting sqref="N435">
    <cfRule type="cellIs" dxfId="25371" priority="11761" operator="between">
      <formula>4.501</formula>
      <formula>6</formula>
    </cfRule>
    <cfRule type="cellIs" dxfId="25370" priority="11762" operator="between">
      <formula>3.001</formula>
      <formula>4.5</formula>
    </cfRule>
    <cfRule type="cellIs" dxfId="25369" priority="11763" operator="between">
      <formula>2.001</formula>
      <formula>3</formula>
    </cfRule>
    <cfRule type="cellIs" dxfId="25368" priority="11764" operator="between">
      <formula>0</formula>
      <formula>2</formula>
    </cfRule>
  </conditionalFormatting>
  <conditionalFormatting sqref="N436">
    <cfRule type="cellIs" dxfId="25367" priority="11760" operator="between">
      <formula>6</formula>
      <formula>4.5</formula>
    </cfRule>
  </conditionalFormatting>
  <conditionalFormatting sqref="N436">
    <cfRule type="cellIs" dxfId="25366" priority="11759" operator="between">
      <formula>6</formula>
      <formula>4.495</formula>
    </cfRule>
  </conditionalFormatting>
  <conditionalFormatting sqref="N436">
    <cfRule type="cellIs" dxfId="25365" priority="11758" operator="between">
      <formula>4.5</formula>
      <formula>3.495</formula>
    </cfRule>
  </conditionalFormatting>
  <conditionalFormatting sqref="N436">
    <cfRule type="cellIs" dxfId="25364" priority="11756" operator="between">
      <formula>3.5</formula>
      <formula>2.495</formula>
    </cfRule>
    <cfRule type="cellIs" dxfId="25363" priority="11757" operator="between">
      <formula>3.5</formula>
      <formula>2.495</formula>
    </cfRule>
  </conditionalFormatting>
  <conditionalFormatting sqref="N436">
    <cfRule type="cellIs" dxfId="25362" priority="11755" operator="between">
      <formula>3.5</formula>
      <formula>2.495</formula>
    </cfRule>
  </conditionalFormatting>
  <conditionalFormatting sqref="N436">
    <cfRule type="cellIs" dxfId="25361" priority="11754" operator="between">
      <formula>3.5</formula>
      <formula>2.494</formula>
    </cfRule>
  </conditionalFormatting>
  <conditionalFormatting sqref="N436">
    <cfRule type="cellIs" dxfId="25360" priority="11753" operator="between">
      <formula>2.5</formula>
      <formula>0</formula>
    </cfRule>
  </conditionalFormatting>
  <conditionalFormatting sqref="N436">
    <cfRule type="cellIs" dxfId="25359" priority="11749" operator="between">
      <formula>4.501</formula>
      <formula>6</formula>
    </cfRule>
    <cfRule type="cellIs" dxfId="25358" priority="11750" operator="between">
      <formula>3.001</formula>
      <formula>4.5</formula>
    </cfRule>
    <cfRule type="cellIs" dxfId="25357" priority="11751" operator="between">
      <formula>2.001</formula>
      <formula>3</formula>
    </cfRule>
    <cfRule type="cellIs" dxfId="25356" priority="11752" operator="between">
      <formula>0</formula>
      <formula>2</formula>
    </cfRule>
  </conditionalFormatting>
  <conditionalFormatting sqref="N446">
    <cfRule type="cellIs" dxfId="25355" priority="11748" operator="between">
      <formula>6</formula>
      <formula>4.5</formula>
    </cfRule>
  </conditionalFormatting>
  <conditionalFormatting sqref="N446">
    <cfRule type="cellIs" dxfId="25354" priority="11747" operator="between">
      <formula>6</formula>
      <formula>4.495</formula>
    </cfRule>
  </conditionalFormatting>
  <conditionalFormatting sqref="N446">
    <cfRule type="cellIs" dxfId="25353" priority="11746" operator="between">
      <formula>4.5</formula>
      <formula>3.495</formula>
    </cfRule>
  </conditionalFormatting>
  <conditionalFormatting sqref="N446">
    <cfRule type="cellIs" dxfId="25352" priority="11744" operator="between">
      <formula>3.5</formula>
      <formula>2.495</formula>
    </cfRule>
    <cfRule type="cellIs" dxfId="25351" priority="11745" operator="between">
      <formula>3.5</formula>
      <formula>2.495</formula>
    </cfRule>
  </conditionalFormatting>
  <conditionalFormatting sqref="N446">
    <cfRule type="cellIs" dxfId="25350" priority="11743" operator="between">
      <formula>3.5</formula>
      <formula>2.495</formula>
    </cfRule>
  </conditionalFormatting>
  <conditionalFormatting sqref="N446">
    <cfRule type="cellIs" dxfId="25349" priority="11742" operator="between">
      <formula>3.5</formula>
      <formula>2.494</formula>
    </cfRule>
  </conditionalFormatting>
  <conditionalFormatting sqref="N446">
    <cfRule type="cellIs" dxfId="25348" priority="11741" operator="between">
      <formula>2.5</formula>
      <formula>0</formula>
    </cfRule>
  </conditionalFormatting>
  <conditionalFormatting sqref="N446">
    <cfRule type="cellIs" dxfId="25347" priority="11737" operator="between">
      <formula>4.501</formula>
      <formula>6</formula>
    </cfRule>
    <cfRule type="cellIs" dxfId="25346" priority="11738" operator="between">
      <formula>3.001</formula>
      <formula>4.5</formula>
    </cfRule>
    <cfRule type="cellIs" dxfId="25345" priority="11739" operator="between">
      <formula>2.001</formula>
      <formula>3</formula>
    </cfRule>
    <cfRule type="cellIs" dxfId="25344" priority="11740" operator="between">
      <formula>0</formula>
      <formula>2</formula>
    </cfRule>
  </conditionalFormatting>
  <conditionalFormatting sqref="N445">
    <cfRule type="cellIs" dxfId="25343" priority="11736" operator="between">
      <formula>6</formula>
      <formula>4.5</formula>
    </cfRule>
  </conditionalFormatting>
  <conditionalFormatting sqref="N445">
    <cfRule type="cellIs" dxfId="25342" priority="11735" operator="between">
      <formula>6</formula>
      <formula>4.495</formula>
    </cfRule>
  </conditionalFormatting>
  <conditionalFormatting sqref="N445">
    <cfRule type="cellIs" dxfId="25341" priority="11734" operator="between">
      <formula>4.5</formula>
      <formula>3.495</formula>
    </cfRule>
  </conditionalFormatting>
  <conditionalFormatting sqref="N445">
    <cfRule type="cellIs" dxfId="25340" priority="11732" operator="between">
      <formula>3.5</formula>
      <formula>2.495</formula>
    </cfRule>
    <cfRule type="cellIs" dxfId="25339" priority="11733" operator="between">
      <formula>3.5</formula>
      <formula>2.495</formula>
    </cfRule>
  </conditionalFormatting>
  <conditionalFormatting sqref="N445">
    <cfRule type="cellIs" dxfId="25338" priority="11731" operator="between">
      <formula>3.5</formula>
      <formula>2.495</formula>
    </cfRule>
  </conditionalFormatting>
  <conditionalFormatting sqref="N445">
    <cfRule type="cellIs" dxfId="25337" priority="11730" operator="between">
      <formula>3.5</formula>
      <formula>2.494</formula>
    </cfRule>
  </conditionalFormatting>
  <conditionalFormatting sqref="N445">
    <cfRule type="cellIs" dxfId="25336" priority="11729" operator="between">
      <formula>2.5</formula>
      <formula>0</formula>
    </cfRule>
  </conditionalFormatting>
  <conditionalFormatting sqref="N445">
    <cfRule type="cellIs" dxfId="25335" priority="11725" operator="between">
      <formula>4.501</formula>
      <formula>6</formula>
    </cfRule>
    <cfRule type="cellIs" dxfId="25334" priority="11726" operator="between">
      <formula>3.001</formula>
      <formula>4.5</formula>
    </cfRule>
    <cfRule type="cellIs" dxfId="25333" priority="11727" operator="between">
      <formula>2.001</formula>
      <formula>3</formula>
    </cfRule>
    <cfRule type="cellIs" dxfId="25332" priority="11728" operator="between">
      <formula>0</formula>
      <formula>2</formula>
    </cfRule>
  </conditionalFormatting>
  <conditionalFormatting sqref="N444">
    <cfRule type="cellIs" dxfId="25331" priority="11724" operator="between">
      <formula>6</formula>
      <formula>4.5</formula>
    </cfRule>
  </conditionalFormatting>
  <conditionalFormatting sqref="N444">
    <cfRule type="cellIs" dxfId="25330" priority="11723" operator="between">
      <formula>6</formula>
      <formula>4.495</formula>
    </cfRule>
  </conditionalFormatting>
  <conditionalFormatting sqref="N444">
    <cfRule type="cellIs" dxfId="25329" priority="11722" operator="between">
      <formula>4.5</formula>
      <formula>3.495</formula>
    </cfRule>
  </conditionalFormatting>
  <conditionalFormatting sqref="N444">
    <cfRule type="cellIs" dxfId="25328" priority="11720" operator="between">
      <formula>3.5</formula>
      <formula>2.495</formula>
    </cfRule>
    <cfRule type="cellIs" dxfId="25327" priority="11721" operator="between">
      <formula>3.5</formula>
      <formula>2.495</formula>
    </cfRule>
  </conditionalFormatting>
  <conditionalFormatting sqref="N444">
    <cfRule type="cellIs" dxfId="25326" priority="11719" operator="between">
      <formula>3.5</formula>
      <formula>2.495</formula>
    </cfRule>
  </conditionalFormatting>
  <conditionalFormatting sqref="N444">
    <cfRule type="cellIs" dxfId="25325" priority="11718" operator="between">
      <formula>3.5</formula>
      <formula>2.494</formula>
    </cfRule>
  </conditionalFormatting>
  <conditionalFormatting sqref="N444">
    <cfRule type="cellIs" dxfId="25324" priority="11717" operator="between">
      <formula>2.5</formula>
      <formula>0</formula>
    </cfRule>
  </conditionalFormatting>
  <conditionalFormatting sqref="N444">
    <cfRule type="cellIs" dxfId="25323" priority="11713" operator="between">
      <formula>4.501</formula>
      <formula>6</formula>
    </cfRule>
    <cfRule type="cellIs" dxfId="25322" priority="11714" operator="between">
      <formula>3.001</formula>
      <formula>4.5</formula>
    </cfRule>
    <cfRule type="cellIs" dxfId="25321" priority="11715" operator="between">
      <formula>2.001</formula>
      <formula>3</formula>
    </cfRule>
    <cfRule type="cellIs" dxfId="25320" priority="11716" operator="between">
      <formula>0</formula>
      <formula>2</formula>
    </cfRule>
  </conditionalFormatting>
  <conditionalFormatting sqref="N440">
    <cfRule type="cellIs" dxfId="25319" priority="11712" operator="between">
      <formula>6</formula>
      <formula>4.5</formula>
    </cfRule>
  </conditionalFormatting>
  <conditionalFormatting sqref="N440">
    <cfRule type="cellIs" dxfId="25318" priority="11711" operator="between">
      <formula>6</formula>
      <formula>4.495</formula>
    </cfRule>
  </conditionalFormatting>
  <conditionalFormatting sqref="N440">
    <cfRule type="cellIs" dxfId="25317" priority="11710" operator="between">
      <formula>4.5</formula>
      <formula>3.495</formula>
    </cfRule>
  </conditionalFormatting>
  <conditionalFormatting sqref="N440">
    <cfRule type="cellIs" dxfId="25316" priority="11708" operator="between">
      <formula>3.5</formula>
      <formula>2.495</formula>
    </cfRule>
    <cfRule type="cellIs" dxfId="25315" priority="11709" operator="between">
      <formula>3.5</formula>
      <formula>2.495</formula>
    </cfRule>
  </conditionalFormatting>
  <conditionalFormatting sqref="N440">
    <cfRule type="cellIs" dxfId="25314" priority="11707" operator="between">
      <formula>3.5</formula>
      <formula>2.495</formula>
    </cfRule>
  </conditionalFormatting>
  <conditionalFormatting sqref="N440">
    <cfRule type="cellIs" dxfId="25313" priority="11706" operator="between">
      <formula>3.5</formula>
      <formula>2.494</formula>
    </cfRule>
  </conditionalFormatting>
  <conditionalFormatting sqref="N440">
    <cfRule type="cellIs" dxfId="25312" priority="11705" operator="between">
      <formula>2.5</formula>
      <formula>0</formula>
    </cfRule>
  </conditionalFormatting>
  <conditionalFormatting sqref="N440">
    <cfRule type="cellIs" dxfId="25311" priority="11701" operator="between">
      <formula>4.501</formula>
      <formula>6</formula>
    </cfRule>
    <cfRule type="cellIs" dxfId="25310" priority="11702" operator="between">
      <formula>3.001</formula>
      <formula>4.5</formula>
    </cfRule>
    <cfRule type="cellIs" dxfId="25309" priority="11703" operator="between">
      <formula>2.001</formula>
      <formula>3</formula>
    </cfRule>
    <cfRule type="cellIs" dxfId="25308" priority="11704" operator="between">
      <formula>0</formula>
      <formula>2</formula>
    </cfRule>
  </conditionalFormatting>
  <conditionalFormatting sqref="N442">
    <cfRule type="cellIs" dxfId="25307" priority="11700" operator="between">
      <formula>6</formula>
      <formula>4.5</formula>
    </cfRule>
  </conditionalFormatting>
  <conditionalFormatting sqref="N442">
    <cfRule type="cellIs" dxfId="25306" priority="11699" operator="between">
      <formula>6</formula>
      <formula>4.495</formula>
    </cfRule>
  </conditionalFormatting>
  <conditionalFormatting sqref="N442">
    <cfRule type="cellIs" dxfId="25305" priority="11698" operator="between">
      <formula>4.5</formula>
      <formula>3.495</formula>
    </cfRule>
  </conditionalFormatting>
  <conditionalFormatting sqref="N442">
    <cfRule type="cellIs" dxfId="25304" priority="11696" operator="between">
      <formula>3.5</formula>
      <formula>2.495</formula>
    </cfRule>
    <cfRule type="cellIs" dxfId="25303" priority="11697" operator="between">
      <formula>3.5</formula>
      <formula>2.495</formula>
    </cfRule>
  </conditionalFormatting>
  <conditionalFormatting sqref="N442">
    <cfRule type="cellIs" dxfId="25302" priority="11695" operator="between">
      <formula>3.5</formula>
      <formula>2.495</formula>
    </cfRule>
  </conditionalFormatting>
  <conditionalFormatting sqref="N442">
    <cfRule type="cellIs" dxfId="25301" priority="11694" operator="between">
      <formula>3.5</formula>
      <formula>2.494</formula>
    </cfRule>
  </conditionalFormatting>
  <conditionalFormatting sqref="N442">
    <cfRule type="cellIs" dxfId="25300" priority="11693" operator="between">
      <formula>2.5</formula>
      <formula>0</formula>
    </cfRule>
  </conditionalFormatting>
  <conditionalFormatting sqref="N442">
    <cfRule type="cellIs" dxfId="25299" priority="11689" operator="between">
      <formula>4.501</formula>
      <formula>6</formula>
    </cfRule>
    <cfRule type="cellIs" dxfId="25298" priority="11690" operator="between">
      <formula>3.001</formula>
      <formula>4.5</formula>
    </cfRule>
    <cfRule type="cellIs" dxfId="25297" priority="11691" operator="between">
      <formula>2.001</formula>
      <formula>3</formula>
    </cfRule>
    <cfRule type="cellIs" dxfId="25296" priority="11692" operator="between">
      <formula>0</formula>
      <formula>2</formula>
    </cfRule>
  </conditionalFormatting>
  <conditionalFormatting sqref="N441">
    <cfRule type="cellIs" dxfId="25295" priority="11688" operator="between">
      <formula>6</formula>
      <formula>4.5</formula>
    </cfRule>
  </conditionalFormatting>
  <conditionalFormatting sqref="N441">
    <cfRule type="cellIs" dxfId="25294" priority="11687" operator="between">
      <formula>6</formula>
      <formula>4.495</formula>
    </cfRule>
  </conditionalFormatting>
  <conditionalFormatting sqref="N441">
    <cfRule type="cellIs" dxfId="25293" priority="11686" operator="between">
      <formula>4.5</formula>
      <formula>3.495</formula>
    </cfRule>
  </conditionalFormatting>
  <conditionalFormatting sqref="N441">
    <cfRule type="cellIs" dxfId="25292" priority="11684" operator="between">
      <formula>3.5</formula>
      <formula>2.495</formula>
    </cfRule>
    <cfRule type="cellIs" dxfId="25291" priority="11685" operator="between">
      <formula>3.5</formula>
      <formula>2.495</formula>
    </cfRule>
  </conditionalFormatting>
  <conditionalFormatting sqref="N441">
    <cfRule type="cellIs" dxfId="25290" priority="11683" operator="between">
      <formula>3.5</formula>
      <formula>2.495</formula>
    </cfRule>
  </conditionalFormatting>
  <conditionalFormatting sqref="N441">
    <cfRule type="cellIs" dxfId="25289" priority="11682" operator="between">
      <formula>3.5</formula>
      <formula>2.494</formula>
    </cfRule>
  </conditionalFormatting>
  <conditionalFormatting sqref="N441">
    <cfRule type="cellIs" dxfId="25288" priority="11681" operator="between">
      <formula>2.5</formula>
      <formula>0</formula>
    </cfRule>
  </conditionalFormatting>
  <conditionalFormatting sqref="N441">
    <cfRule type="cellIs" dxfId="25287" priority="11677" operator="between">
      <formula>4.501</formula>
      <formula>6</formula>
    </cfRule>
    <cfRule type="cellIs" dxfId="25286" priority="11678" operator="between">
      <formula>3.001</formula>
      <formula>4.5</formula>
    </cfRule>
    <cfRule type="cellIs" dxfId="25285" priority="11679" operator="between">
      <formula>2.001</formula>
      <formula>3</formula>
    </cfRule>
    <cfRule type="cellIs" dxfId="25284" priority="11680" operator="between">
      <formula>0</formula>
      <formula>2</formula>
    </cfRule>
  </conditionalFormatting>
  <conditionalFormatting sqref="N443">
    <cfRule type="cellIs" dxfId="25283" priority="11676" operator="between">
      <formula>6</formula>
      <formula>4.5</formula>
    </cfRule>
  </conditionalFormatting>
  <conditionalFormatting sqref="N443">
    <cfRule type="cellIs" dxfId="25282" priority="11675" operator="between">
      <formula>6</formula>
      <formula>4.495</formula>
    </cfRule>
  </conditionalFormatting>
  <conditionalFormatting sqref="N443">
    <cfRule type="cellIs" dxfId="25281" priority="11674" operator="between">
      <formula>4.5</formula>
      <formula>3.495</formula>
    </cfRule>
  </conditionalFormatting>
  <conditionalFormatting sqref="N443">
    <cfRule type="cellIs" dxfId="25280" priority="11672" operator="between">
      <formula>3.5</formula>
      <formula>2.495</formula>
    </cfRule>
    <cfRule type="cellIs" dxfId="25279" priority="11673" operator="between">
      <formula>3.5</formula>
      <formula>2.495</formula>
    </cfRule>
  </conditionalFormatting>
  <conditionalFormatting sqref="N443">
    <cfRule type="cellIs" dxfId="25278" priority="11671" operator="between">
      <formula>3.5</formula>
      <formula>2.495</formula>
    </cfRule>
  </conditionalFormatting>
  <conditionalFormatting sqref="N443">
    <cfRule type="cellIs" dxfId="25277" priority="11670" operator="between">
      <formula>3.5</formula>
      <formula>2.494</formula>
    </cfRule>
  </conditionalFormatting>
  <conditionalFormatting sqref="N443">
    <cfRule type="cellIs" dxfId="25276" priority="11669" operator="between">
      <formula>2.5</formula>
      <formula>0</formula>
    </cfRule>
  </conditionalFormatting>
  <conditionalFormatting sqref="N443">
    <cfRule type="cellIs" dxfId="25275" priority="11665" operator="between">
      <formula>4.501</formula>
      <formula>6</formula>
    </cfRule>
    <cfRule type="cellIs" dxfId="25274" priority="11666" operator="between">
      <formula>3.001</formula>
      <formula>4.5</formula>
    </cfRule>
    <cfRule type="cellIs" dxfId="25273" priority="11667" operator="between">
      <formula>2.001</formula>
      <formula>3</formula>
    </cfRule>
    <cfRule type="cellIs" dxfId="25272" priority="11668" operator="between">
      <formula>0</formula>
      <formula>2</formula>
    </cfRule>
  </conditionalFormatting>
  <conditionalFormatting sqref="N452">
    <cfRule type="cellIs" dxfId="25271" priority="11664" operator="between">
      <formula>6</formula>
      <formula>4.5</formula>
    </cfRule>
  </conditionalFormatting>
  <conditionalFormatting sqref="N452">
    <cfRule type="cellIs" dxfId="25270" priority="11663" operator="between">
      <formula>6</formula>
      <formula>4.495</formula>
    </cfRule>
  </conditionalFormatting>
  <conditionalFormatting sqref="N452">
    <cfRule type="cellIs" dxfId="25269" priority="11662" operator="between">
      <formula>4.5</formula>
      <formula>3.495</formula>
    </cfRule>
  </conditionalFormatting>
  <conditionalFormatting sqref="N452">
    <cfRule type="cellIs" dxfId="25268" priority="11660" operator="between">
      <formula>3.5</formula>
      <formula>2.495</formula>
    </cfRule>
    <cfRule type="cellIs" dxfId="25267" priority="11661" operator="between">
      <formula>3.5</formula>
      <formula>2.495</formula>
    </cfRule>
  </conditionalFormatting>
  <conditionalFormatting sqref="N452">
    <cfRule type="cellIs" dxfId="25266" priority="11659" operator="between">
      <formula>3.5</formula>
      <formula>2.495</formula>
    </cfRule>
  </conditionalFormatting>
  <conditionalFormatting sqref="N452">
    <cfRule type="cellIs" dxfId="25265" priority="11658" operator="between">
      <formula>3.5</formula>
      <formula>2.494</formula>
    </cfRule>
  </conditionalFormatting>
  <conditionalFormatting sqref="N452">
    <cfRule type="cellIs" dxfId="25264" priority="11657" operator="between">
      <formula>2.5</formula>
      <formula>0</formula>
    </cfRule>
  </conditionalFormatting>
  <conditionalFormatting sqref="N452">
    <cfRule type="cellIs" dxfId="25263" priority="11653" operator="between">
      <formula>4.501</formula>
      <formula>6</formula>
    </cfRule>
    <cfRule type="cellIs" dxfId="25262" priority="11654" operator="between">
      <formula>3.001</formula>
      <formula>4.5</formula>
    </cfRule>
    <cfRule type="cellIs" dxfId="25261" priority="11655" operator="between">
      <formula>2.001</formula>
      <formula>3</formula>
    </cfRule>
    <cfRule type="cellIs" dxfId="25260" priority="11656" operator="between">
      <formula>0</formula>
      <formula>2</formula>
    </cfRule>
  </conditionalFormatting>
  <conditionalFormatting sqref="N451">
    <cfRule type="cellIs" dxfId="25259" priority="11652" operator="between">
      <formula>6</formula>
      <formula>4.5</formula>
    </cfRule>
  </conditionalFormatting>
  <conditionalFormatting sqref="N451">
    <cfRule type="cellIs" dxfId="25258" priority="11651" operator="between">
      <formula>6</formula>
      <formula>4.495</formula>
    </cfRule>
  </conditionalFormatting>
  <conditionalFormatting sqref="N451">
    <cfRule type="cellIs" dxfId="25257" priority="11650" operator="between">
      <formula>4.5</formula>
      <formula>3.495</formula>
    </cfRule>
  </conditionalFormatting>
  <conditionalFormatting sqref="N451">
    <cfRule type="cellIs" dxfId="25256" priority="11648" operator="between">
      <formula>3.5</formula>
      <formula>2.495</formula>
    </cfRule>
    <cfRule type="cellIs" dxfId="25255" priority="11649" operator="between">
      <formula>3.5</formula>
      <formula>2.495</formula>
    </cfRule>
  </conditionalFormatting>
  <conditionalFormatting sqref="N451">
    <cfRule type="cellIs" dxfId="25254" priority="11647" operator="between">
      <formula>3.5</formula>
      <formula>2.495</formula>
    </cfRule>
  </conditionalFormatting>
  <conditionalFormatting sqref="N451">
    <cfRule type="cellIs" dxfId="25253" priority="11646" operator="between">
      <formula>3.5</formula>
      <formula>2.494</formula>
    </cfRule>
  </conditionalFormatting>
  <conditionalFormatting sqref="N451">
    <cfRule type="cellIs" dxfId="25252" priority="11645" operator="between">
      <formula>2.5</formula>
      <formula>0</formula>
    </cfRule>
  </conditionalFormatting>
  <conditionalFormatting sqref="N451">
    <cfRule type="cellIs" dxfId="25251" priority="11641" operator="between">
      <formula>4.501</formula>
      <formula>6</formula>
    </cfRule>
    <cfRule type="cellIs" dxfId="25250" priority="11642" operator="between">
      <formula>3.001</formula>
      <formula>4.5</formula>
    </cfRule>
    <cfRule type="cellIs" dxfId="25249" priority="11643" operator="between">
      <formula>2.001</formula>
      <formula>3</formula>
    </cfRule>
    <cfRule type="cellIs" dxfId="25248" priority="11644" operator="between">
      <formula>0</formula>
      <formula>2</formula>
    </cfRule>
  </conditionalFormatting>
  <conditionalFormatting sqref="N450">
    <cfRule type="cellIs" dxfId="25247" priority="11640" operator="between">
      <formula>6</formula>
      <formula>4.5</formula>
    </cfRule>
  </conditionalFormatting>
  <conditionalFormatting sqref="N450">
    <cfRule type="cellIs" dxfId="25246" priority="11639" operator="between">
      <formula>6</formula>
      <formula>4.495</formula>
    </cfRule>
  </conditionalFormatting>
  <conditionalFormatting sqref="N450">
    <cfRule type="cellIs" dxfId="25245" priority="11638" operator="between">
      <formula>4.5</formula>
      <formula>3.495</formula>
    </cfRule>
  </conditionalFormatting>
  <conditionalFormatting sqref="N450">
    <cfRule type="cellIs" dxfId="25244" priority="11636" operator="between">
      <formula>3.5</formula>
      <formula>2.495</formula>
    </cfRule>
    <cfRule type="cellIs" dxfId="25243" priority="11637" operator="between">
      <formula>3.5</formula>
      <formula>2.495</formula>
    </cfRule>
  </conditionalFormatting>
  <conditionalFormatting sqref="N450">
    <cfRule type="cellIs" dxfId="25242" priority="11635" operator="between">
      <formula>3.5</formula>
      <formula>2.495</formula>
    </cfRule>
  </conditionalFormatting>
  <conditionalFormatting sqref="N450">
    <cfRule type="cellIs" dxfId="25241" priority="11634" operator="between">
      <formula>3.5</formula>
      <formula>2.494</formula>
    </cfRule>
  </conditionalFormatting>
  <conditionalFormatting sqref="N450">
    <cfRule type="cellIs" dxfId="25240" priority="11633" operator="between">
      <formula>2.5</formula>
      <formula>0</formula>
    </cfRule>
  </conditionalFormatting>
  <conditionalFormatting sqref="N450">
    <cfRule type="cellIs" dxfId="25239" priority="11629" operator="between">
      <formula>4.501</formula>
      <formula>6</formula>
    </cfRule>
    <cfRule type="cellIs" dxfId="25238" priority="11630" operator="between">
      <formula>3.001</formula>
      <formula>4.5</formula>
    </cfRule>
    <cfRule type="cellIs" dxfId="25237" priority="11631" operator="between">
      <formula>2.001</formula>
      <formula>3</formula>
    </cfRule>
    <cfRule type="cellIs" dxfId="25236" priority="11632" operator="between">
      <formula>0</formula>
      <formula>2</formula>
    </cfRule>
  </conditionalFormatting>
  <conditionalFormatting sqref="N448">
    <cfRule type="cellIs" dxfId="25235" priority="11616" operator="between">
      <formula>6</formula>
      <formula>4.5</formula>
    </cfRule>
  </conditionalFormatting>
  <conditionalFormatting sqref="N448">
    <cfRule type="cellIs" dxfId="25234" priority="11615" operator="between">
      <formula>6</formula>
      <formula>4.495</formula>
    </cfRule>
  </conditionalFormatting>
  <conditionalFormatting sqref="N448">
    <cfRule type="cellIs" dxfId="25233" priority="11614" operator="between">
      <formula>4.5</formula>
      <formula>3.495</formula>
    </cfRule>
  </conditionalFormatting>
  <conditionalFormatting sqref="N448">
    <cfRule type="cellIs" dxfId="25232" priority="11612" operator="between">
      <formula>3.5</formula>
      <formula>2.495</formula>
    </cfRule>
    <cfRule type="cellIs" dxfId="25231" priority="11613" operator="between">
      <formula>3.5</formula>
      <formula>2.495</formula>
    </cfRule>
  </conditionalFormatting>
  <conditionalFormatting sqref="N448">
    <cfRule type="cellIs" dxfId="25230" priority="11611" operator="between">
      <formula>3.5</formula>
      <formula>2.495</formula>
    </cfRule>
  </conditionalFormatting>
  <conditionalFormatting sqref="N448">
    <cfRule type="cellIs" dxfId="25229" priority="11610" operator="between">
      <formula>3.5</formula>
      <formula>2.494</formula>
    </cfRule>
  </conditionalFormatting>
  <conditionalFormatting sqref="N448">
    <cfRule type="cellIs" dxfId="25228" priority="11609" operator="between">
      <formula>2.5</formula>
      <formula>0</formula>
    </cfRule>
  </conditionalFormatting>
  <conditionalFormatting sqref="N448">
    <cfRule type="cellIs" dxfId="25227" priority="11605" operator="between">
      <formula>4.501</formula>
      <formula>6</formula>
    </cfRule>
    <cfRule type="cellIs" dxfId="25226" priority="11606" operator="between">
      <formula>3.001</formula>
      <formula>4.5</formula>
    </cfRule>
    <cfRule type="cellIs" dxfId="25225" priority="11607" operator="between">
      <formula>2.001</formula>
      <formula>3</formula>
    </cfRule>
    <cfRule type="cellIs" dxfId="25224" priority="11608" operator="between">
      <formula>0</formula>
      <formula>2</formula>
    </cfRule>
  </conditionalFormatting>
  <conditionalFormatting sqref="N447">
    <cfRule type="cellIs" dxfId="25223" priority="11604" operator="between">
      <formula>6</formula>
      <formula>4.5</formula>
    </cfRule>
  </conditionalFormatting>
  <conditionalFormatting sqref="N447">
    <cfRule type="cellIs" dxfId="25222" priority="11603" operator="between">
      <formula>6</formula>
      <formula>4.495</formula>
    </cfRule>
  </conditionalFormatting>
  <conditionalFormatting sqref="N447">
    <cfRule type="cellIs" dxfId="25221" priority="11602" operator="between">
      <formula>4.5</formula>
      <formula>3.495</formula>
    </cfRule>
  </conditionalFormatting>
  <conditionalFormatting sqref="N447">
    <cfRule type="cellIs" dxfId="25220" priority="11600" operator="between">
      <formula>3.5</formula>
      <formula>2.495</formula>
    </cfRule>
    <cfRule type="cellIs" dxfId="25219" priority="11601" operator="between">
      <formula>3.5</formula>
      <formula>2.495</formula>
    </cfRule>
  </conditionalFormatting>
  <conditionalFormatting sqref="N447">
    <cfRule type="cellIs" dxfId="25218" priority="11599" operator="between">
      <formula>3.5</formula>
      <formula>2.495</formula>
    </cfRule>
  </conditionalFormatting>
  <conditionalFormatting sqref="N447">
    <cfRule type="cellIs" dxfId="25217" priority="11598" operator="between">
      <formula>3.5</formula>
      <formula>2.494</formula>
    </cfRule>
  </conditionalFormatting>
  <conditionalFormatting sqref="N447">
    <cfRule type="cellIs" dxfId="25216" priority="11597" operator="between">
      <formula>2.5</formula>
      <formula>0</formula>
    </cfRule>
  </conditionalFormatting>
  <conditionalFormatting sqref="N447">
    <cfRule type="cellIs" dxfId="25215" priority="11593" operator="between">
      <formula>4.501</formula>
      <formula>6</formula>
    </cfRule>
    <cfRule type="cellIs" dxfId="25214" priority="11594" operator="between">
      <formula>3.001</formula>
      <formula>4.5</formula>
    </cfRule>
    <cfRule type="cellIs" dxfId="25213" priority="11595" operator="between">
      <formula>2.001</formula>
      <formula>3</formula>
    </cfRule>
    <cfRule type="cellIs" dxfId="25212" priority="11596" operator="between">
      <formula>0</formula>
      <formula>2</formula>
    </cfRule>
  </conditionalFormatting>
  <conditionalFormatting sqref="N449">
    <cfRule type="cellIs" dxfId="25211" priority="11592" operator="between">
      <formula>6</formula>
      <formula>4.5</formula>
    </cfRule>
  </conditionalFormatting>
  <conditionalFormatting sqref="N449">
    <cfRule type="cellIs" dxfId="25210" priority="11591" operator="between">
      <formula>6</formula>
      <formula>4.495</formula>
    </cfRule>
  </conditionalFormatting>
  <conditionalFormatting sqref="N449">
    <cfRule type="cellIs" dxfId="25209" priority="11590" operator="between">
      <formula>4.5</formula>
      <formula>3.495</formula>
    </cfRule>
  </conditionalFormatting>
  <conditionalFormatting sqref="N449">
    <cfRule type="cellIs" dxfId="25208" priority="11588" operator="between">
      <formula>3.5</formula>
      <formula>2.495</formula>
    </cfRule>
    <cfRule type="cellIs" dxfId="25207" priority="11589" operator="between">
      <formula>3.5</formula>
      <formula>2.495</formula>
    </cfRule>
  </conditionalFormatting>
  <conditionalFormatting sqref="N449">
    <cfRule type="cellIs" dxfId="25206" priority="11587" operator="between">
      <formula>3.5</formula>
      <formula>2.495</formula>
    </cfRule>
  </conditionalFormatting>
  <conditionalFormatting sqref="N449">
    <cfRule type="cellIs" dxfId="25205" priority="11586" operator="between">
      <formula>3.5</formula>
      <formula>2.494</formula>
    </cfRule>
  </conditionalFormatting>
  <conditionalFormatting sqref="N449">
    <cfRule type="cellIs" dxfId="25204" priority="11585" operator="between">
      <formula>2.5</formula>
      <formula>0</formula>
    </cfRule>
  </conditionalFormatting>
  <conditionalFormatting sqref="N449">
    <cfRule type="cellIs" dxfId="25203" priority="11581" operator="between">
      <formula>4.501</formula>
      <formula>6</formula>
    </cfRule>
    <cfRule type="cellIs" dxfId="25202" priority="11582" operator="between">
      <formula>3.001</formula>
      <formula>4.5</formula>
    </cfRule>
    <cfRule type="cellIs" dxfId="25201" priority="11583" operator="between">
      <formula>2.001</formula>
      <formula>3</formula>
    </cfRule>
    <cfRule type="cellIs" dxfId="25200" priority="11584" operator="between">
      <formula>0</formula>
      <formula>2</formula>
    </cfRule>
  </conditionalFormatting>
  <conditionalFormatting sqref="N458">
    <cfRule type="cellIs" dxfId="25199" priority="11580" operator="between">
      <formula>6</formula>
      <formula>4.5</formula>
    </cfRule>
  </conditionalFormatting>
  <conditionalFormatting sqref="N458">
    <cfRule type="cellIs" dxfId="25198" priority="11579" operator="between">
      <formula>6</formula>
      <formula>4.495</formula>
    </cfRule>
  </conditionalFormatting>
  <conditionalFormatting sqref="N458">
    <cfRule type="cellIs" dxfId="25197" priority="11578" operator="between">
      <formula>4.5</formula>
      <formula>3.495</formula>
    </cfRule>
  </conditionalFormatting>
  <conditionalFormatting sqref="N458">
    <cfRule type="cellIs" dxfId="25196" priority="11576" operator="between">
      <formula>3.5</formula>
      <formula>2.495</formula>
    </cfRule>
    <cfRule type="cellIs" dxfId="25195" priority="11577" operator="between">
      <formula>3.5</formula>
      <formula>2.495</formula>
    </cfRule>
  </conditionalFormatting>
  <conditionalFormatting sqref="N458">
    <cfRule type="cellIs" dxfId="25194" priority="11575" operator="between">
      <formula>3.5</formula>
      <formula>2.495</formula>
    </cfRule>
  </conditionalFormatting>
  <conditionalFormatting sqref="N458">
    <cfRule type="cellIs" dxfId="25193" priority="11574" operator="between">
      <formula>3.5</formula>
      <formula>2.494</formula>
    </cfRule>
  </conditionalFormatting>
  <conditionalFormatting sqref="N458">
    <cfRule type="cellIs" dxfId="25192" priority="11573" operator="between">
      <formula>2.5</formula>
      <formula>0</formula>
    </cfRule>
  </conditionalFormatting>
  <conditionalFormatting sqref="N458">
    <cfRule type="cellIs" dxfId="25191" priority="11569" operator="between">
      <formula>4.501</formula>
      <formula>6</formula>
    </cfRule>
    <cfRule type="cellIs" dxfId="25190" priority="11570" operator="between">
      <formula>3.001</formula>
      <formula>4.5</formula>
    </cfRule>
    <cfRule type="cellIs" dxfId="25189" priority="11571" operator="between">
      <formula>2.001</formula>
      <formula>3</formula>
    </cfRule>
    <cfRule type="cellIs" dxfId="25188" priority="11572" operator="between">
      <formula>0</formula>
      <formula>2</formula>
    </cfRule>
  </conditionalFormatting>
  <conditionalFormatting sqref="N457">
    <cfRule type="cellIs" dxfId="25187" priority="11568" operator="between">
      <formula>6</formula>
      <formula>4.5</formula>
    </cfRule>
  </conditionalFormatting>
  <conditionalFormatting sqref="N457">
    <cfRule type="cellIs" dxfId="25186" priority="11567" operator="between">
      <formula>6</formula>
      <formula>4.495</formula>
    </cfRule>
  </conditionalFormatting>
  <conditionalFormatting sqref="N457">
    <cfRule type="cellIs" dxfId="25185" priority="11566" operator="between">
      <formula>4.5</formula>
      <formula>3.495</formula>
    </cfRule>
  </conditionalFormatting>
  <conditionalFormatting sqref="N457">
    <cfRule type="cellIs" dxfId="25184" priority="11564" operator="between">
      <formula>3.5</formula>
      <formula>2.495</formula>
    </cfRule>
    <cfRule type="cellIs" dxfId="25183" priority="11565" operator="between">
      <formula>3.5</formula>
      <formula>2.495</formula>
    </cfRule>
  </conditionalFormatting>
  <conditionalFormatting sqref="N457">
    <cfRule type="cellIs" dxfId="25182" priority="11563" operator="between">
      <formula>3.5</formula>
      <formula>2.495</formula>
    </cfRule>
  </conditionalFormatting>
  <conditionalFormatting sqref="N457">
    <cfRule type="cellIs" dxfId="25181" priority="11562" operator="between">
      <formula>3.5</formula>
      <formula>2.494</formula>
    </cfRule>
  </conditionalFormatting>
  <conditionalFormatting sqref="N457">
    <cfRule type="cellIs" dxfId="25180" priority="11561" operator="between">
      <formula>2.5</formula>
      <formula>0</formula>
    </cfRule>
  </conditionalFormatting>
  <conditionalFormatting sqref="N457">
    <cfRule type="cellIs" dxfId="25179" priority="11557" operator="between">
      <formula>4.501</formula>
      <formula>6</formula>
    </cfRule>
    <cfRule type="cellIs" dxfId="25178" priority="11558" operator="between">
      <formula>3.001</formula>
      <formula>4.5</formula>
    </cfRule>
    <cfRule type="cellIs" dxfId="25177" priority="11559" operator="between">
      <formula>2.001</formula>
      <formula>3</formula>
    </cfRule>
    <cfRule type="cellIs" dxfId="25176" priority="11560" operator="between">
      <formula>0</formula>
      <formula>2</formula>
    </cfRule>
  </conditionalFormatting>
  <conditionalFormatting sqref="N456">
    <cfRule type="cellIs" dxfId="25175" priority="11556" operator="between">
      <formula>6</formula>
      <formula>4.5</formula>
    </cfRule>
  </conditionalFormatting>
  <conditionalFormatting sqref="N456">
    <cfRule type="cellIs" dxfId="25174" priority="11555" operator="between">
      <formula>6</formula>
      <formula>4.495</formula>
    </cfRule>
  </conditionalFormatting>
  <conditionalFormatting sqref="N456">
    <cfRule type="cellIs" dxfId="25173" priority="11554" operator="between">
      <formula>4.5</formula>
      <formula>3.495</formula>
    </cfRule>
  </conditionalFormatting>
  <conditionalFormatting sqref="N456">
    <cfRule type="cellIs" dxfId="25172" priority="11552" operator="between">
      <formula>3.5</formula>
      <formula>2.495</formula>
    </cfRule>
    <cfRule type="cellIs" dxfId="25171" priority="11553" operator="between">
      <formula>3.5</formula>
      <formula>2.495</formula>
    </cfRule>
  </conditionalFormatting>
  <conditionalFormatting sqref="N456">
    <cfRule type="cellIs" dxfId="25170" priority="11551" operator="between">
      <formula>3.5</formula>
      <formula>2.495</formula>
    </cfRule>
  </conditionalFormatting>
  <conditionalFormatting sqref="N456">
    <cfRule type="cellIs" dxfId="25169" priority="11550" operator="between">
      <formula>3.5</formula>
      <formula>2.494</formula>
    </cfRule>
  </conditionalFormatting>
  <conditionalFormatting sqref="N456">
    <cfRule type="cellIs" dxfId="25168" priority="11549" operator="between">
      <formula>2.5</formula>
      <formula>0</formula>
    </cfRule>
  </conditionalFormatting>
  <conditionalFormatting sqref="N456">
    <cfRule type="cellIs" dxfId="25167" priority="11545" operator="between">
      <formula>4.501</formula>
      <formula>6</formula>
    </cfRule>
    <cfRule type="cellIs" dxfId="25166" priority="11546" operator="between">
      <formula>3.001</formula>
      <formula>4.5</formula>
    </cfRule>
    <cfRule type="cellIs" dxfId="25165" priority="11547" operator="between">
      <formula>2.001</formula>
      <formula>3</formula>
    </cfRule>
    <cfRule type="cellIs" dxfId="25164" priority="11548" operator="between">
      <formula>0</formula>
      <formula>2</formula>
    </cfRule>
  </conditionalFormatting>
  <conditionalFormatting sqref="N455">
    <cfRule type="cellIs" dxfId="25163" priority="11544" operator="between">
      <formula>6</formula>
      <formula>4.5</formula>
    </cfRule>
  </conditionalFormatting>
  <conditionalFormatting sqref="N455">
    <cfRule type="cellIs" dxfId="25162" priority="11543" operator="between">
      <formula>6</formula>
      <formula>4.495</formula>
    </cfRule>
  </conditionalFormatting>
  <conditionalFormatting sqref="N455">
    <cfRule type="cellIs" dxfId="25161" priority="11542" operator="between">
      <formula>4.5</formula>
      <formula>3.495</formula>
    </cfRule>
  </conditionalFormatting>
  <conditionalFormatting sqref="N455">
    <cfRule type="cellIs" dxfId="25160" priority="11540" operator="between">
      <formula>3.5</formula>
      <formula>2.495</formula>
    </cfRule>
    <cfRule type="cellIs" dxfId="25159" priority="11541" operator="between">
      <formula>3.5</formula>
      <formula>2.495</formula>
    </cfRule>
  </conditionalFormatting>
  <conditionalFormatting sqref="N455">
    <cfRule type="cellIs" dxfId="25158" priority="11539" operator="between">
      <formula>3.5</formula>
      <formula>2.495</formula>
    </cfRule>
  </conditionalFormatting>
  <conditionalFormatting sqref="N455">
    <cfRule type="cellIs" dxfId="25157" priority="11538" operator="between">
      <formula>3.5</formula>
      <formula>2.494</formula>
    </cfRule>
  </conditionalFormatting>
  <conditionalFormatting sqref="N455">
    <cfRule type="cellIs" dxfId="25156" priority="11537" operator="between">
      <formula>2.5</formula>
      <formula>0</formula>
    </cfRule>
  </conditionalFormatting>
  <conditionalFormatting sqref="N455">
    <cfRule type="cellIs" dxfId="25155" priority="11533" operator="between">
      <formula>4.501</formula>
      <formula>6</formula>
    </cfRule>
    <cfRule type="cellIs" dxfId="25154" priority="11534" operator="between">
      <formula>3.001</formula>
      <formula>4.5</formula>
    </cfRule>
    <cfRule type="cellIs" dxfId="25153" priority="11535" operator="between">
      <formula>2.001</formula>
      <formula>3</formula>
    </cfRule>
    <cfRule type="cellIs" dxfId="25152" priority="11536" operator="between">
      <formula>0</formula>
      <formula>2</formula>
    </cfRule>
  </conditionalFormatting>
  <conditionalFormatting sqref="N453">
    <cfRule type="cellIs" dxfId="25151" priority="11532" operator="between">
      <formula>6</formula>
      <formula>4.5</formula>
    </cfRule>
  </conditionalFormatting>
  <conditionalFormatting sqref="N453">
    <cfRule type="cellIs" dxfId="25150" priority="11531" operator="between">
      <formula>6</formula>
      <formula>4.495</formula>
    </cfRule>
  </conditionalFormatting>
  <conditionalFormatting sqref="N453">
    <cfRule type="cellIs" dxfId="25149" priority="11530" operator="between">
      <formula>4.5</formula>
      <formula>3.495</formula>
    </cfRule>
  </conditionalFormatting>
  <conditionalFormatting sqref="N453">
    <cfRule type="cellIs" dxfId="25148" priority="11528" operator="between">
      <formula>3.5</formula>
      <formula>2.495</formula>
    </cfRule>
    <cfRule type="cellIs" dxfId="25147" priority="11529" operator="between">
      <formula>3.5</formula>
      <formula>2.495</formula>
    </cfRule>
  </conditionalFormatting>
  <conditionalFormatting sqref="N453">
    <cfRule type="cellIs" dxfId="25146" priority="11527" operator="between">
      <formula>3.5</formula>
      <formula>2.495</formula>
    </cfRule>
  </conditionalFormatting>
  <conditionalFormatting sqref="N453">
    <cfRule type="cellIs" dxfId="25145" priority="11526" operator="between">
      <formula>3.5</formula>
      <formula>2.494</formula>
    </cfRule>
  </conditionalFormatting>
  <conditionalFormatting sqref="N453">
    <cfRule type="cellIs" dxfId="25144" priority="11525" operator="between">
      <formula>2.5</formula>
      <formula>0</formula>
    </cfRule>
  </conditionalFormatting>
  <conditionalFormatting sqref="N453">
    <cfRule type="cellIs" dxfId="25143" priority="11521" operator="between">
      <formula>4.501</formula>
      <formula>6</formula>
    </cfRule>
    <cfRule type="cellIs" dxfId="25142" priority="11522" operator="between">
      <formula>3.001</formula>
      <formula>4.5</formula>
    </cfRule>
    <cfRule type="cellIs" dxfId="25141" priority="11523" operator="between">
      <formula>2.001</formula>
      <formula>3</formula>
    </cfRule>
    <cfRule type="cellIs" dxfId="25140" priority="11524" operator="between">
      <formula>0</formula>
      <formula>2</formula>
    </cfRule>
  </conditionalFormatting>
  <conditionalFormatting sqref="N454">
    <cfRule type="cellIs" dxfId="25139" priority="11508" operator="between">
      <formula>6</formula>
      <formula>4.5</formula>
    </cfRule>
  </conditionalFormatting>
  <conditionalFormatting sqref="N454">
    <cfRule type="cellIs" dxfId="25138" priority="11507" operator="between">
      <formula>6</formula>
      <formula>4.495</formula>
    </cfRule>
  </conditionalFormatting>
  <conditionalFormatting sqref="N454">
    <cfRule type="cellIs" dxfId="25137" priority="11506" operator="between">
      <formula>4.5</formula>
      <formula>3.495</formula>
    </cfRule>
  </conditionalFormatting>
  <conditionalFormatting sqref="N454">
    <cfRule type="cellIs" dxfId="25136" priority="11504" operator="between">
      <formula>3.5</formula>
      <formula>2.495</formula>
    </cfRule>
    <cfRule type="cellIs" dxfId="25135" priority="11505" operator="between">
      <formula>3.5</formula>
      <formula>2.495</formula>
    </cfRule>
  </conditionalFormatting>
  <conditionalFormatting sqref="N454">
    <cfRule type="cellIs" dxfId="25134" priority="11503" operator="between">
      <formula>3.5</formula>
      <formula>2.495</formula>
    </cfRule>
  </conditionalFormatting>
  <conditionalFormatting sqref="N454">
    <cfRule type="cellIs" dxfId="25133" priority="11502" operator="between">
      <formula>3.5</formula>
      <formula>2.494</formula>
    </cfRule>
  </conditionalFormatting>
  <conditionalFormatting sqref="N454">
    <cfRule type="cellIs" dxfId="25132" priority="11501" operator="between">
      <formula>2.5</formula>
      <formula>0</formula>
    </cfRule>
  </conditionalFormatting>
  <conditionalFormatting sqref="N454">
    <cfRule type="cellIs" dxfId="25131" priority="11497" operator="between">
      <formula>4.501</formula>
      <formula>6</formula>
    </cfRule>
    <cfRule type="cellIs" dxfId="25130" priority="11498" operator="between">
      <formula>3.001</formula>
      <formula>4.5</formula>
    </cfRule>
    <cfRule type="cellIs" dxfId="25129" priority="11499" operator="between">
      <formula>2.001</formula>
      <formula>3</formula>
    </cfRule>
    <cfRule type="cellIs" dxfId="25128" priority="11500" operator="between">
      <formula>0</formula>
      <formula>2</formula>
    </cfRule>
  </conditionalFormatting>
  <conditionalFormatting sqref="N463">
    <cfRule type="cellIs" dxfId="25127" priority="11496" operator="between">
      <formula>6</formula>
      <formula>4.5</formula>
    </cfRule>
  </conditionalFormatting>
  <conditionalFormatting sqref="N463">
    <cfRule type="cellIs" dxfId="25126" priority="11495" operator="between">
      <formula>6</formula>
      <formula>4.495</formula>
    </cfRule>
  </conditionalFormatting>
  <conditionalFormatting sqref="N463">
    <cfRule type="cellIs" dxfId="25125" priority="11494" operator="between">
      <formula>4.5</formula>
      <formula>3.495</formula>
    </cfRule>
  </conditionalFormatting>
  <conditionalFormatting sqref="N463">
    <cfRule type="cellIs" dxfId="25124" priority="11492" operator="between">
      <formula>3.5</formula>
      <formula>2.495</formula>
    </cfRule>
    <cfRule type="cellIs" dxfId="25123" priority="11493" operator="between">
      <formula>3.5</formula>
      <formula>2.495</formula>
    </cfRule>
  </conditionalFormatting>
  <conditionalFormatting sqref="N463">
    <cfRule type="cellIs" dxfId="25122" priority="11491" operator="between">
      <formula>3.5</formula>
      <formula>2.495</formula>
    </cfRule>
  </conditionalFormatting>
  <conditionalFormatting sqref="N463">
    <cfRule type="cellIs" dxfId="25121" priority="11490" operator="between">
      <formula>3.5</formula>
      <formula>2.494</formula>
    </cfRule>
  </conditionalFormatting>
  <conditionalFormatting sqref="N463">
    <cfRule type="cellIs" dxfId="25120" priority="11489" operator="between">
      <formula>2.5</formula>
      <formula>0</formula>
    </cfRule>
  </conditionalFormatting>
  <conditionalFormatting sqref="N463">
    <cfRule type="cellIs" dxfId="25119" priority="11485" operator="between">
      <formula>4.501</formula>
      <formula>6</formula>
    </cfRule>
    <cfRule type="cellIs" dxfId="25118" priority="11486" operator="between">
      <formula>3.001</formula>
      <formula>4.5</formula>
    </cfRule>
    <cfRule type="cellIs" dxfId="25117" priority="11487" operator="between">
      <formula>2.001</formula>
      <formula>3</formula>
    </cfRule>
    <cfRule type="cellIs" dxfId="25116" priority="11488" operator="between">
      <formula>0</formula>
      <formula>2</formula>
    </cfRule>
  </conditionalFormatting>
  <conditionalFormatting sqref="N462">
    <cfRule type="cellIs" dxfId="25115" priority="11484" operator="between">
      <formula>6</formula>
      <formula>4.5</formula>
    </cfRule>
  </conditionalFormatting>
  <conditionalFormatting sqref="N462">
    <cfRule type="cellIs" dxfId="25114" priority="11483" operator="between">
      <formula>6</formula>
      <formula>4.495</formula>
    </cfRule>
  </conditionalFormatting>
  <conditionalFormatting sqref="N462">
    <cfRule type="cellIs" dxfId="25113" priority="11482" operator="between">
      <formula>4.5</formula>
      <formula>3.495</formula>
    </cfRule>
  </conditionalFormatting>
  <conditionalFormatting sqref="N462">
    <cfRule type="cellIs" dxfId="25112" priority="11480" operator="between">
      <formula>3.5</formula>
      <formula>2.495</formula>
    </cfRule>
    <cfRule type="cellIs" dxfId="25111" priority="11481" operator="between">
      <formula>3.5</formula>
      <formula>2.495</formula>
    </cfRule>
  </conditionalFormatting>
  <conditionalFormatting sqref="N462">
    <cfRule type="cellIs" dxfId="25110" priority="11479" operator="between">
      <formula>3.5</formula>
      <formula>2.495</formula>
    </cfRule>
  </conditionalFormatting>
  <conditionalFormatting sqref="N462">
    <cfRule type="cellIs" dxfId="25109" priority="11478" operator="between">
      <formula>3.5</formula>
      <formula>2.494</formula>
    </cfRule>
  </conditionalFormatting>
  <conditionalFormatting sqref="N462">
    <cfRule type="cellIs" dxfId="25108" priority="11477" operator="between">
      <formula>2.5</formula>
      <formula>0</formula>
    </cfRule>
  </conditionalFormatting>
  <conditionalFormatting sqref="N462">
    <cfRule type="cellIs" dxfId="25107" priority="11473" operator="between">
      <formula>4.501</formula>
      <formula>6</formula>
    </cfRule>
    <cfRule type="cellIs" dxfId="25106" priority="11474" operator="between">
      <formula>3.001</formula>
      <formula>4.5</formula>
    </cfRule>
    <cfRule type="cellIs" dxfId="25105" priority="11475" operator="between">
      <formula>2.001</formula>
      <formula>3</formula>
    </cfRule>
    <cfRule type="cellIs" dxfId="25104" priority="11476" operator="between">
      <formula>0</formula>
      <formula>2</formula>
    </cfRule>
  </conditionalFormatting>
  <conditionalFormatting sqref="N461">
    <cfRule type="cellIs" dxfId="25103" priority="11472" operator="between">
      <formula>6</formula>
      <formula>4.5</formula>
    </cfRule>
  </conditionalFormatting>
  <conditionalFormatting sqref="N461">
    <cfRule type="cellIs" dxfId="25102" priority="11471" operator="between">
      <formula>6</formula>
      <formula>4.495</formula>
    </cfRule>
  </conditionalFormatting>
  <conditionalFormatting sqref="N461">
    <cfRule type="cellIs" dxfId="25101" priority="11470" operator="between">
      <formula>4.5</formula>
      <formula>3.495</formula>
    </cfRule>
  </conditionalFormatting>
  <conditionalFormatting sqref="N461">
    <cfRule type="cellIs" dxfId="25100" priority="11468" operator="between">
      <formula>3.5</formula>
      <formula>2.495</formula>
    </cfRule>
    <cfRule type="cellIs" dxfId="25099" priority="11469" operator="between">
      <formula>3.5</formula>
      <formula>2.495</formula>
    </cfRule>
  </conditionalFormatting>
  <conditionalFormatting sqref="N461">
    <cfRule type="cellIs" dxfId="25098" priority="11467" operator="between">
      <formula>3.5</formula>
      <formula>2.495</formula>
    </cfRule>
  </conditionalFormatting>
  <conditionalFormatting sqref="N461">
    <cfRule type="cellIs" dxfId="25097" priority="11466" operator="between">
      <formula>3.5</formula>
      <formula>2.494</formula>
    </cfRule>
  </conditionalFormatting>
  <conditionalFormatting sqref="N461">
    <cfRule type="cellIs" dxfId="25096" priority="11465" operator="between">
      <formula>2.5</formula>
      <formula>0</formula>
    </cfRule>
  </conditionalFormatting>
  <conditionalFormatting sqref="N461">
    <cfRule type="cellIs" dxfId="25095" priority="11461" operator="between">
      <formula>4.501</formula>
      <formula>6</formula>
    </cfRule>
    <cfRule type="cellIs" dxfId="25094" priority="11462" operator="between">
      <formula>3.001</formula>
      <formula>4.5</formula>
    </cfRule>
    <cfRule type="cellIs" dxfId="25093" priority="11463" operator="between">
      <formula>2.001</formula>
      <formula>3</formula>
    </cfRule>
    <cfRule type="cellIs" dxfId="25092" priority="11464" operator="between">
      <formula>0</formula>
      <formula>2</formula>
    </cfRule>
  </conditionalFormatting>
  <conditionalFormatting sqref="N460">
    <cfRule type="cellIs" dxfId="25091" priority="11460" operator="between">
      <formula>6</formula>
      <formula>4.5</formula>
    </cfRule>
  </conditionalFormatting>
  <conditionalFormatting sqref="N460">
    <cfRule type="cellIs" dxfId="25090" priority="11459" operator="between">
      <formula>6</formula>
      <formula>4.495</formula>
    </cfRule>
  </conditionalFormatting>
  <conditionalFormatting sqref="N460">
    <cfRule type="cellIs" dxfId="25089" priority="11458" operator="between">
      <formula>4.5</formula>
      <formula>3.495</formula>
    </cfRule>
  </conditionalFormatting>
  <conditionalFormatting sqref="N460">
    <cfRule type="cellIs" dxfId="25088" priority="11456" operator="between">
      <formula>3.5</formula>
      <formula>2.495</formula>
    </cfRule>
    <cfRule type="cellIs" dxfId="25087" priority="11457" operator="between">
      <formula>3.5</formula>
      <formula>2.495</formula>
    </cfRule>
  </conditionalFormatting>
  <conditionalFormatting sqref="N460">
    <cfRule type="cellIs" dxfId="25086" priority="11455" operator="between">
      <formula>3.5</formula>
      <formula>2.495</formula>
    </cfRule>
  </conditionalFormatting>
  <conditionalFormatting sqref="N460">
    <cfRule type="cellIs" dxfId="25085" priority="11454" operator="between">
      <formula>3.5</formula>
      <formula>2.494</formula>
    </cfRule>
  </conditionalFormatting>
  <conditionalFormatting sqref="N460">
    <cfRule type="cellIs" dxfId="25084" priority="11453" operator="between">
      <formula>2.5</formula>
      <formula>0</formula>
    </cfRule>
  </conditionalFormatting>
  <conditionalFormatting sqref="N460">
    <cfRule type="cellIs" dxfId="25083" priority="11449" operator="between">
      <formula>4.501</formula>
      <formula>6</formula>
    </cfRule>
    <cfRule type="cellIs" dxfId="25082" priority="11450" operator="between">
      <formula>3.001</formula>
      <formula>4.5</formula>
    </cfRule>
    <cfRule type="cellIs" dxfId="25081" priority="11451" operator="between">
      <formula>2.001</formula>
      <formula>3</formula>
    </cfRule>
    <cfRule type="cellIs" dxfId="25080" priority="11452" operator="between">
      <formula>0</formula>
      <formula>2</formula>
    </cfRule>
  </conditionalFormatting>
  <conditionalFormatting sqref="N459">
    <cfRule type="cellIs" dxfId="25079" priority="11436" operator="between">
      <formula>6</formula>
      <formula>4.5</formula>
    </cfRule>
  </conditionalFormatting>
  <conditionalFormatting sqref="N459">
    <cfRule type="cellIs" dxfId="25078" priority="11435" operator="between">
      <formula>6</formula>
      <formula>4.495</formula>
    </cfRule>
  </conditionalFormatting>
  <conditionalFormatting sqref="N459">
    <cfRule type="cellIs" dxfId="25077" priority="11434" operator="between">
      <formula>4.5</formula>
      <formula>3.495</formula>
    </cfRule>
  </conditionalFormatting>
  <conditionalFormatting sqref="N459">
    <cfRule type="cellIs" dxfId="25076" priority="11432" operator="between">
      <formula>3.5</formula>
      <formula>2.495</formula>
    </cfRule>
    <cfRule type="cellIs" dxfId="25075" priority="11433" operator="between">
      <formula>3.5</formula>
      <formula>2.495</formula>
    </cfRule>
  </conditionalFormatting>
  <conditionalFormatting sqref="N459">
    <cfRule type="cellIs" dxfId="25074" priority="11431" operator="between">
      <formula>3.5</formula>
      <formula>2.495</formula>
    </cfRule>
  </conditionalFormatting>
  <conditionalFormatting sqref="N459">
    <cfRule type="cellIs" dxfId="25073" priority="11430" operator="between">
      <formula>3.5</formula>
      <formula>2.494</formula>
    </cfRule>
  </conditionalFormatting>
  <conditionalFormatting sqref="N459">
    <cfRule type="cellIs" dxfId="25072" priority="11429" operator="between">
      <formula>2.5</formula>
      <formula>0</formula>
    </cfRule>
  </conditionalFormatting>
  <conditionalFormatting sqref="N459">
    <cfRule type="cellIs" dxfId="25071" priority="11425" operator="between">
      <formula>4.501</formula>
      <formula>6</formula>
    </cfRule>
    <cfRule type="cellIs" dxfId="25070" priority="11426" operator="between">
      <formula>3.001</formula>
      <formula>4.5</formula>
    </cfRule>
    <cfRule type="cellIs" dxfId="25069" priority="11427" operator="between">
      <formula>2.001</formula>
      <formula>3</formula>
    </cfRule>
    <cfRule type="cellIs" dxfId="25068" priority="11428" operator="between">
      <formula>0</formula>
      <formula>2</formula>
    </cfRule>
  </conditionalFormatting>
  <conditionalFormatting sqref="N469">
    <cfRule type="cellIs" dxfId="25067" priority="11424" operator="between">
      <formula>6</formula>
      <formula>4.5</formula>
    </cfRule>
  </conditionalFormatting>
  <conditionalFormatting sqref="N469">
    <cfRule type="cellIs" dxfId="25066" priority="11423" operator="between">
      <formula>6</formula>
      <formula>4.495</formula>
    </cfRule>
  </conditionalFormatting>
  <conditionalFormatting sqref="N469">
    <cfRule type="cellIs" dxfId="25065" priority="11422" operator="between">
      <formula>4.5</formula>
      <formula>3.495</formula>
    </cfRule>
  </conditionalFormatting>
  <conditionalFormatting sqref="N469">
    <cfRule type="cellIs" dxfId="25064" priority="11420" operator="between">
      <formula>3.5</formula>
      <formula>2.495</formula>
    </cfRule>
    <cfRule type="cellIs" dxfId="25063" priority="11421" operator="between">
      <formula>3.5</formula>
      <formula>2.495</formula>
    </cfRule>
  </conditionalFormatting>
  <conditionalFormatting sqref="N469">
    <cfRule type="cellIs" dxfId="25062" priority="11419" operator="between">
      <formula>3.5</formula>
      <formula>2.495</formula>
    </cfRule>
  </conditionalFormatting>
  <conditionalFormatting sqref="N469">
    <cfRule type="cellIs" dxfId="25061" priority="11418" operator="between">
      <formula>3.5</formula>
      <formula>2.494</formula>
    </cfRule>
  </conditionalFormatting>
  <conditionalFormatting sqref="N469">
    <cfRule type="cellIs" dxfId="25060" priority="11417" operator="between">
      <formula>2.5</formula>
      <formula>0</formula>
    </cfRule>
  </conditionalFormatting>
  <conditionalFormatting sqref="N469">
    <cfRule type="cellIs" dxfId="25059" priority="11413" operator="between">
      <formula>4.501</formula>
      <formula>6</formula>
    </cfRule>
    <cfRule type="cellIs" dxfId="25058" priority="11414" operator="between">
      <formula>3.001</formula>
      <formula>4.5</formula>
    </cfRule>
    <cfRule type="cellIs" dxfId="25057" priority="11415" operator="between">
      <formula>2.001</formula>
      <formula>3</formula>
    </cfRule>
    <cfRule type="cellIs" dxfId="25056" priority="11416" operator="between">
      <formula>0</formula>
      <formula>2</formula>
    </cfRule>
  </conditionalFormatting>
  <conditionalFormatting sqref="N468">
    <cfRule type="cellIs" dxfId="25055" priority="11412" operator="between">
      <formula>6</formula>
      <formula>4.5</formula>
    </cfRule>
  </conditionalFormatting>
  <conditionalFormatting sqref="N468">
    <cfRule type="cellIs" dxfId="25054" priority="11411" operator="between">
      <formula>6</formula>
      <formula>4.495</formula>
    </cfRule>
  </conditionalFormatting>
  <conditionalFormatting sqref="N468">
    <cfRule type="cellIs" dxfId="25053" priority="11410" operator="between">
      <formula>4.5</formula>
      <formula>3.495</formula>
    </cfRule>
  </conditionalFormatting>
  <conditionalFormatting sqref="N468">
    <cfRule type="cellIs" dxfId="25052" priority="11408" operator="between">
      <formula>3.5</formula>
      <formula>2.495</formula>
    </cfRule>
    <cfRule type="cellIs" dxfId="25051" priority="11409" operator="between">
      <formula>3.5</formula>
      <formula>2.495</formula>
    </cfRule>
  </conditionalFormatting>
  <conditionalFormatting sqref="N468">
    <cfRule type="cellIs" dxfId="25050" priority="11407" operator="between">
      <formula>3.5</formula>
      <formula>2.495</formula>
    </cfRule>
  </conditionalFormatting>
  <conditionalFormatting sqref="N468">
    <cfRule type="cellIs" dxfId="25049" priority="11406" operator="between">
      <formula>3.5</formula>
      <formula>2.494</formula>
    </cfRule>
  </conditionalFormatting>
  <conditionalFormatting sqref="N468">
    <cfRule type="cellIs" dxfId="25048" priority="11405" operator="between">
      <formula>2.5</formula>
      <formula>0</formula>
    </cfRule>
  </conditionalFormatting>
  <conditionalFormatting sqref="N468">
    <cfRule type="cellIs" dxfId="25047" priority="11401" operator="between">
      <formula>4.501</formula>
      <formula>6</formula>
    </cfRule>
    <cfRule type="cellIs" dxfId="25046" priority="11402" operator="between">
      <formula>3.001</formula>
      <formula>4.5</formula>
    </cfRule>
    <cfRule type="cellIs" dxfId="25045" priority="11403" operator="between">
      <formula>2.001</formula>
      <formula>3</formula>
    </cfRule>
    <cfRule type="cellIs" dxfId="25044" priority="11404" operator="between">
      <formula>0</formula>
      <formula>2</formula>
    </cfRule>
  </conditionalFormatting>
  <conditionalFormatting sqref="N467">
    <cfRule type="cellIs" dxfId="25043" priority="11400" operator="between">
      <formula>6</formula>
      <formula>4.5</formula>
    </cfRule>
  </conditionalFormatting>
  <conditionalFormatting sqref="N467">
    <cfRule type="cellIs" dxfId="25042" priority="11399" operator="between">
      <formula>6</formula>
      <formula>4.495</formula>
    </cfRule>
  </conditionalFormatting>
  <conditionalFormatting sqref="N467">
    <cfRule type="cellIs" dxfId="25041" priority="11398" operator="between">
      <formula>4.5</formula>
      <formula>3.495</formula>
    </cfRule>
  </conditionalFormatting>
  <conditionalFormatting sqref="N467">
    <cfRule type="cellIs" dxfId="25040" priority="11396" operator="between">
      <formula>3.5</formula>
      <formula>2.495</formula>
    </cfRule>
    <cfRule type="cellIs" dxfId="25039" priority="11397" operator="between">
      <formula>3.5</formula>
      <formula>2.495</formula>
    </cfRule>
  </conditionalFormatting>
  <conditionalFormatting sqref="N467">
    <cfRule type="cellIs" dxfId="25038" priority="11395" operator="between">
      <formula>3.5</formula>
      <formula>2.495</formula>
    </cfRule>
  </conditionalFormatting>
  <conditionalFormatting sqref="N467">
    <cfRule type="cellIs" dxfId="25037" priority="11394" operator="between">
      <formula>3.5</formula>
      <formula>2.494</formula>
    </cfRule>
  </conditionalFormatting>
  <conditionalFormatting sqref="N467">
    <cfRule type="cellIs" dxfId="25036" priority="11393" operator="between">
      <formula>2.5</formula>
      <formula>0</formula>
    </cfRule>
  </conditionalFormatting>
  <conditionalFormatting sqref="N467">
    <cfRule type="cellIs" dxfId="25035" priority="11389" operator="between">
      <formula>4.501</formula>
      <formula>6</formula>
    </cfRule>
    <cfRule type="cellIs" dxfId="25034" priority="11390" operator="between">
      <formula>3.001</formula>
      <formula>4.5</formula>
    </cfRule>
    <cfRule type="cellIs" dxfId="25033" priority="11391" operator="between">
      <formula>2.001</formula>
      <formula>3</formula>
    </cfRule>
    <cfRule type="cellIs" dxfId="25032" priority="11392" operator="between">
      <formula>0</formula>
      <formula>2</formula>
    </cfRule>
  </conditionalFormatting>
  <conditionalFormatting sqref="N465">
    <cfRule type="cellIs" dxfId="25031" priority="11388" operator="between">
      <formula>6</formula>
      <formula>4.5</formula>
    </cfRule>
  </conditionalFormatting>
  <conditionalFormatting sqref="N465">
    <cfRule type="cellIs" dxfId="25030" priority="11387" operator="between">
      <formula>6</formula>
      <formula>4.495</formula>
    </cfRule>
  </conditionalFormatting>
  <conditionalFormatting sqref="N465">
    <cfRule type="cellIs" dxfId="25029" priority="11386" operator="between">
      <formula>4.5</formula>
      <formula>3.495</formula>
    </cfRule>
  </conditionalFormatting>
  <conditionalFormatting sqref="N465">
    <cfRule type="cellIs" dxfId="25028" priority="11384" operator="between">
      <formula>3.5</formula>
      <formula>2.495</formula>
    </cfRule>
    <cfRule type="cellIs" dxfId="25027" priority="11385" operator="between">
      <formula>3.5</formula>
      <formula>2.495</formula>
    </cfRule>
  </conditionalFormatting>
  <conditionalFormatting sqref="N465">
    <cfRule type="cellIs" dxfId="25026" priority="11383" operator="between">
      <formula>3.5</formula>
      <formula>2.495</formula>
    </cfRule>
  </conditionalFormatting>
  <conditionalFormatting sqref="N465">
    <cfRule type="cellIs" dxfId="25025" priority="11382" operator="between">
      <formula>3.5</formula>
      <formula>2.494</formula>
    </cfRule>
  </conditionalFormatting>
  <conditionalFormatting sqref="N465">
    <cfRule type="cellIs" dxfId="25024" priority="11381" operator="between">
      <formula>2.5</formula>
      <formula>0</formula>
    </cfRule>
  </conditionalFormatting>
  <conditionalFormatting sqref="N465">
    <cfRule type="cellIs" dxfId="25023" priority="11377" operator="between">
      <formula>4.501</formula>
      <formula>6</formula>
    </cfRule>
    <cfRule type="cellIs" dxfId="25022" priority="11378" operator="between">
      <formula>3.001</formula>
      <formula>4.5</formula>
    </cfRule>
    <cfRule type="cellIs" dxfId="25021" priority="11379" operator="between">
      <formula>2.001</formula>
      <formula>3</formula>
    </cfRule>
    <cfRule type="cellIs" dxfId="25020" priority="11380" operator="between">
      <formula>0</formula>
      <formula>2</formula>
    </cfRule>
  </conditionalFormatting>
  <conditionalFormatting sqref="N464">
    <cfRule type="cellIs" dxfId="25019" priority="11376" operator="between">
      <formula>6</formula>
      <formula>4.5</formula>
    </cfRule>
  </conditionalFormatting>
  <conditionalFormatting sqref="N464">
    <cfRule type="cellIs" dxfId="25018" priority="11375" operator="between">
      <formula>6</formula>
      <formula>4.495</formula>
    </cfRule>
  </conditionalFormatting>
  <conditionalFormatting sqref="N464">
    <cfRule type="cellIs" dxfId="25017" priority="11374" operator="between">
      <formula>4.5</formula>
      <formula>3.495</formula>
    </cfRule>
  </conditionalFormatting>
  <conditionalFormatting sqref="N464">
    <cfRule type="cellIs" dxfId="25016" priority="11372" operator="between">
      <formula>3.5</formula>
      <formula>2.495</formula>
    </cfRule>
    <cfRule type="cellIs" dxfId="25015" priority="11373" operator="between">
      <formula>3.5</formula>
      <formula>2.495</formula>
    </cfRule>
  </conditionalFormatting>
  <conditionalFormatting sqref="N464">
    <cfRule type="cellIs" dxfId="25014" priority="11371" operator="between">
      <formula>3.5</formula>
      <formula>2.495</formula>
    </cfRule>
  </conditionalFormatting>
  <conditionalFormatting sqref="N464">
    <cfRule type="cellIs" dxfId="25013" priority="11370" operator="between">
      <formula>3.5</formula>
      <formula>2.494</formula>
    </cfRule>
  </conditionalFormatting>
  <conditionalFormatting sqref="N464">
    <cfRule type="cellIs" dxfId="25012" priority="11369" operator="between">
      <formula>2.5</formula>
      <formula>0</formula>
    </cfRule>
  </conditionalFormatting>
  <conditionalFormatting sqref="N464">
    <cfRule type="cellIs" dxfId="25011" priority="11365" operator="between">
      <formula>4.501</formula>
      <formula>6</formula>
    </cfRule>
    <cfRule type="cellIs" dxfId="25010" priority="11366" operator="between">
      <formula>3.001</formula>
      <formula>4.5</formula>
    </cfRule>
    <cfRule type="cellIs" dxfId="25009" priority="11367" operator="between">
      <formula>2.001</formula>
      <formula>3</formula>
    </cfRule>
    <cfRule type="cellIs" dxfId="25008" priority="11368" operator="between">
      <formula>0</formula>
      <formula>2</formula>
    </cfRule>
  </conditionalFormatting>
  <conditionalFormatting sqref="N466">
    <cfRule type="cellIs" dxfId="25007" priority="11364" operator="between">
      <formula>6</formula>
      <formula>4.5</formula>
    </cfRule>
  </conditionalFormatting>
  <conditionalFormatting sqref="N466">
    <cfRule type="cellIs" dxfId="25006" priority="11363" operator="between">
      <formula>6</formula>
      <formula>4.495</formula>
    </cfRule>
  </conditionalFormatting>
  <conditionalFormatting sqref="N466">
    <cfRule type="cellIs" dxfId="25005" priority="11362" operator="between">
      <formula>4.5</formula>
      <formula>3.495</formula>
    </cfRule>
  </conditionalFormatting>
  <conditionalFormatting sqref="N466">
    <cfRule type="cellIs" dxfId="25004" priority="11360" operator="between">
      <formula>3.5</formula>
      <formula>2.495</formula>
    </cfRule>
    <cfRule type="cellIs" dxfId="25003" priority="11361" operator="between">
      <formula>3.5</formula>
      <formula>2.495</formula>
    </cfRule>
  </conditionalFormatting>
  <conditionalFormatting sqref="N466">
    <cfRule type="cellIs" dxfId="25002" priority="11359" operator="between">
      <formula>3.5</formula>
      <formula>2.495</formula>
    </cfRule>
  </conditionalFormatting>
  <conditionalFormatting sqref="N466">
    <cfRule type="cellIs" dxfId="25001" priority="11358" operator="between">
      <formula>3.5</formula>
      <formula>2.494</formula>
    </cfRule>
  </conditionalFormatting>
  <conditionalFormatting sqref="N466">
    <cfRule type="cellIs" dxfId="25000" priority="11357" operator="between">
      <formula>2.5</formula>
      <formula>0</formula>
    </cfRule>
  </conditionalFormatting>
  <conditionalFormatting sqref="N466">
    <cfRule type="cellIs" dxfId="24999" priority="11353" operator="between">
      <formula>4.501</formula>
      <formula>6</formula>
    </cfRule>
    <cfRule type="cellIs" dxfId="24998" priority="11354" operator="between">
      <formula>3.001</formula>
      <formula>4.5</formula>
    </cfRule>
    <cfRule type="cellIs" dxfId="24997" priority="11355" operator="between">
      <formula>2.001</formula>
      <formula>3</formula>
    </cfRule>
    <cfRule type="cellIs" dxfId="24996" priority="11356" operator="between">
      <formula>0</formula>
      <formula>2</formula>
    </cfRule>
  </conditionalFormatting>
  <conditionalFormatting sqref="N474">
    <cfRule type="cellIs" dxfId="24995" priority="11352" operator="between">
      <formula>6</formula>
      <formula>4.5</formula>
    </cfRule>
  </conditionalFormatting>
  <conditionalFormatting sqref="N474">
    <cfRule type="cellIs" dxfId="24994" priority="11351" operator="between">
      <formula>6</formula>
      <formula>4.495</formula>
    </cfRule>
  </conditionalFormatting>
  <conditionalFormatting sqref="N474">
    <cfRule type="cellIs" dxfId="24993" priority="11350" operator="between">
      <formula>4.5</formula>
      <formula>3.495</formula>
    </cfRule>
  </conditionalFormatting>
  <conditionalFormatting sqref="N474">
    <cfRule type="cellIs" dxfId="24992" priority="11348" operator="between">
      <formula>3.5</formula>
      <formula>2.495</formula>
    </cfRule>
    <cfRule type="cellIs" dxfId="24991" priority="11349" operator="between">
      <formula>3.5</formula>
      <formula>2.495</formula>
    </cfRule>
  </conditionalFormatting>
  <conditionalFormatting sqref="N474">
    <cfRule type="cellIs" dxfId="24990" priority="11347" operator="between">
      <formula>3.5</formula>
      <formula>2.495</formula>
    </cfRule>
  </conditionalFormatting>
  <conditionalFormatting sqref="N474">
    <cfRule type="cellIs" dxfId="24989" priority="11346" operator="between">
      <formula>3.5</formula>
      <formula>2.494</formula>
    </cfRule>
  </conditionalFormatting>
  <conditionalFormatting sqref="N474">
    <cfRule type="cellIs" dxfId="24988" priority="11345" operator="between">
      <formula>2.5</formula>
      <formula>0</formula>
    </cfRule>
  </conditionalFormatting>
  <conditionalFormatting sqref="N474">
    <cfRule type="cellIs" dxfId="24987" priority="11341" operator="between">
      <formula>4.501</formula>
      <formula>6</formula>
    </cfRule>
    <cfRule type="cellIs" dxfId="24986" priority="11342" operator="between">
      <formula>3.001</formula>
      <formula>4.5</formula>
    </cfRule>
    <cfRule type="cellIs" dxfId="24985" priority="11343" operator="between">
      <formula>2.001</formula>
      <formula>3</formula>
    </cfRule>
    <cfRule type="cellIs" dxfId="24984" priority="11344" operator="between">
      <formula>0</formula>
      <formula>2</formula>
    </cfRule>
  </conditionalFormatting>
  <conditionalFormatting sqref="N473">
    <cfRule type="cellIs" dxfId="24983" priority="11340" operator="between">
      <formula>6</formula>
      <formula>4.5</formula>
    </cfRule>
  </conditionalFormatting>
  <conditionalFormatting sqref="N473">
    <cfRule type="cellIs" dxfId="24982" priority="11339" operator="between">
      <formula>6</formula>
      <formula>4.495</formula>
    </cfRule>
  </conditionalFormatting>
  <conditionalFormatting sqref="N473">
    <cfRule type="cellIs" dxfId="24981" priority="11338" operator="between">
      <formula>4.5</formula>
      <formula>3.495</formula>
    </cfRule>
  </conditionalFormatting>
  <conditionalFormatting sqref="N473">
    <cfRule type="cellIs" dxfId="24980" priority="11336" operator="between">
      <formula>3.5</formula>
      <formula>2.495</formula>
    </cfRule>
    <cfRule type="cellIs" dxfId="24979" priority="11337" operator="between">
      <formula>3.5</formula>
      <formula>2.495</formula>
    </cfRule>
  </conditionalFormatting>
  <conditionalFormatting sqref="N473">
    <cfRule type="cellIs" dxfId="24978" priority="11335" operator="between">
      <formula>3.5</formula>
      <formula>2.495</formula>
    </cfRule>
  </conditionalFormatting>
  <conditionalFormatting sqref="N473">
    <cfRule type="cellIs" dxfId="24977" priority="11334" operator="between">
      <formula>3.5</formula>
      <formula>2.494</formula>
    </cfRule>
  </conditionalFormatting>
  <conditionalFormatting sqref="N473">
    <cfRule type="cellIs" dxfId="24976" priority="11333" operator="between">
      <formula>2.5</formula>
      <formula>0</formula>
    </cfRule>
  </conditionalFormatting>
  <conditionalFormatting sqref="N473">
    <cfRule type="cellIs" dxfId="24975" priority="11329" operator="between">
      <formula>4.501</formula>
      <formula>6</formula>
    </cfRule>
    <cfRule type="cellIs" dxfId="24974" priority="11330" operator="between">
      <formula>3.001</formula>
      <formula>4.5</formula>
    </cfRule>
    <cfRule type="cellIs" dxfId="24973" priority="11331" operator="between">
      <formula>2.001</formula>
      <formula>3</formula>
    </cfRule>
    <cfRule type="cellIs" dxfId="24972" priority="11332" operator="between">
      <formula>0</formula>
      <formula>2</formula>
    </cfRule>
  </conditionalFormatting>
  <conditionalFormatting sqref="N472">
    <cfRule type="cellIs" dxfId="24971" priority="11328" operator="between">
      <formula>6</formula>
      <formula>4.5</formula>
    </cfRule>
  </conditionalFormatting>
  <conditionalFormatting sqref="N472">
    <cfRule type="cellIs" dxfId="24970" priority="11327" operator="between">
      <formula>6</formula>
      <formula>4.495</formula>
    </cfRule>
  </conditionalFormatting>
  <conditionalFormatting sqref="N472">
    <cfRule type="cellIs" dxfId="24969" priority="11326" operator="between">
      <formula>4.5</formula>
      <formula>3.495</formula>
    </cfRule>
  </conditionalFormatting>
  <conditionalFormatting sqref="N472">
    <cfRule type="cellIs" dxfId="24968" priority="11324" operator="between">
      <formula>3.5</formula>
      <formula>2.495</formula>
    </cfRule>
    <cfRule type="cellIs" dxfId="24967" priority="11325" operator="between">
      <formula>3.5</formula>
      <formula>2.495</formula>
    </cfRule>
  </conditionalFormatting>
  <conditionalFormatting sqref="N472">
    <cfRule type="cellIs" dxfId="24966" priority="11323" operator="between">
      <formula>3.5</formula>
      <formula>2.495</formula>
    </cfRule>
  </conditionalFormatting>
  <conditionalFormatting sqref="N472">
    <cfRule type="cellIs" dxfId="24965" priority="11322" operator="between">
      <formula>3.5</formula>
      <formula>2.494</formula>
    </cfRule>
  </conditionalFormatting>
  <conditionalFormatting sqref="N472">
    <cfRule type="cellIs" dxfId="24964" priority="11321" operator="between">
      <formula>2.5</formula>
      <formula>0</formula>
    </cfRule>
  </conditionalFormatting>
  <conditionalFormatting sqref="N472">
    <cfRule type="cellIs" dxfId="24963" priority="11317" operator="between">
      <formula>4.501</formula>
      <formula>6</formula>
    </cfRule>
    <cfRule type="cellIs" dxfId="24962" priority="11318" operator="between">
      <formula>3.001</formula>
      <formula>4.5</formula>
    </cfRule>
    <cfRule type="cellIs" dxfId="24961" priority="11319" operator="between">
      <formula>2.001</formula>
      <formula>3</formula>
    </cfRule>
    <cfRule type="cellIs" dxfId="24960" priority="11320" operator="between">
      <formula>0</formula>
      <formula>2</formula>
    </cfRule>
  </conditionalFormatting>
  <conditionalFormatting sqref="N470">
    <cfRule type="cellIs" dxfId="24959" priority="11316" operator="between">
      <formula>6</formula>
      <formula>4.5</formula>
    </cfRule>
  </conditionalFormatting>
  <conditionalFormatting sqref="N470">
    <cfRule type="cellIs" dxfId="24958" priority="11315" operator="between">
      <formula>6</formula>
      <formula>4.495</formula>
    </cfRule>
  </conditionalFormatting>
  <conditionalFormatting sqref="N470">
    <cfRule type="cellIs" dxfId="24957" priority="11314" operator="between">
      <formula>4.5</formula>
      <formula>3.495</formula>
    </cfRule>
  </conditionalFormatting>
  <conditionalFormatting sqref="N470">
    <cfRule type="cellIs" dxfId="24956" priority="11312" operator="between">
      <formula>3.5</formula>
      <formula>2.495</formula>
    </cfRule>
    <cfRule type="cellIs" dxfId="24955" priority="11313" operator="between">
      <formula>3.5</formula>
      <formula>2.495</formula>
    </cfRule>
  </conditionalFormatting>
  <conditionalFormatting sqref="N470">
    <cfRule type="cellIs" dxfId="24954" priority="11311" operator="between">
      <formula>3.5</formula>
      <formula>2.495</formula>
    </cfRule>
  </conditionalFormatting>
  <conditionalFormatting sqref="N470">
    <cfRule type="cellIs" dxfId="24953" priority="11310" operator="between">
      <formula>3.5</formula>
      <formula>2.494</formula>
    </cfRule>
  </conditionalFormatting>
  <conditionalFormatting sqref="N470">
    <cfRule type="cellIs" dxfId="24952" priority="11309" operator="between">
      <formula>2.5</formula>
      <formula>0</formula>
    </cfRule>
  </conditionalFormatting>
  <conditionalFormatting sqref="N470">
    <cfRule type="cellIs" dxfId="24951" priority="11305" operator="between">
      <formula>4.501</formula>
      <formula>6</formula>
    </cfRule>
    <cfRule type="cellIs" dxfId="24950" priority="11306" operator="between">
      <formula>3.001</formula>
      <formula>4.5</formula>
    </cfRule>
    <cfRule type="cellIs" dxfId="24949" priority="11307" operator="between">
      <formula>2.001</formula>
      <formula>3</formula>
    </cfRule>
    <cfRule type="cellIs" dxfId="24948" priority="11308" operator="between">
      <formula>0</formula>
      <formula>2</formula>
    </cfRule>
  </conditionalFormatting>
  <conditionalFormatting sqref="N471">
    <cfRule type="cellIs" dxfId="24947" priority="11292" operator="between">
      <formula>6</formula>
      <formula>4.5</formula>
    </cfRule>
  </conditionalFormatting>
  <conditionalFormatting sqref="N471">
    <cfRule type="cellIs" dxfId="24946" priority="11291" operator="between">
      <formula>6</formula>
      <formula>4.495</formula>
    </cfRule>
  </conditionalFormatting>
  <conditionalFormatting sqref="N471">
    <cfRule type="cellIs" dxfId="24945" priority="11290" operator="between">
      <formula>4.5</formula>
      <formula>3.495</formula>
    </cfRule>
  </conditionalFormatting>
  <conditionalFormatting sqref="N471">
    <cfRule type="cellIs" dxfId="24944" priority="11288" operator="between">
      <formula>3.5</formula>
      <formula>2.495</formula>
    </cfRule>
    <cfRule type="cellIs" dxfId="24943" priority="11289" operator="between">
      <formula>3.5</formula>
      <formula>2.495</formula>
    </cfRule>
  </conditionalFormatting>
  <conditionalFormatting sqref="N471">
    <cfRule type="cellIs" dxfId="24942" priority="11287" operator="between">
      <formula>3.5</formula>
      <formula>2.495</formula>
    </cfRule>
  </conditionalFormatting>
  <conditionalFormatting sqref="N471">
    <cfRule type="cellIs" dxfId="24941" priority="11286" operator="between">
      <formula>3.5</formula>
      <formula>2.494</formula>
    </cfRule>
  </conditionalFormatting>
  <conditionalFormatting sqref="N471">
    <cfRule type="cellIs" dxfId="24940" priority="11285" operator="between">
      <formula>2.5</formula>
      <formula>0</formula>
    </cfRule>
  </conditionalFormatting>
  <conditionalFormatting sqref="N471">
    <cfRule type="cellIs" dxfId="24939" priority="11281" operator="between">
      <formula>4.501</formula>
      <formula>6</formula>
    </cfRule>
    <cfRule type="cellIs" dxfId="24938" priority="11282" operator="between">
      <formula>3.001</formula>
      <formula>4.5</formula>
    </cfRule>
    <cfRule type="cellIs" dxfId="24937" priority="11283" operator="between">
      <formula>2.001</formula>
      <formula>3</formula>
    </cfRule>
    <cfRule type="cellIs" dxfId="24936" priority="11284" operator="between">
      <formula>0</formula>
      <formula>2</formula>
    </cfRule>
  </conditionalFormatting>
  <conditionalFormatting sqref="N478">
    <cfRule type="cellIs" dxfId="24935" priority="11280" operator="between">
      <formula>6</formula>
      <formula>4.5</formula>
    </cfRule>
  </conditionalFormatting>
  <conditionalFormatting sqref="N478">
    <cfRule type="cellIs" dxfId="24934" priority="11279" operator="between">
      <formula>6</formula>
      <formula>4.495</formula>
    </cfRule>
  </conditionalFormatting>
  <conditionalFormatting sqref="N478">
    <cfRule type="cellIs" dxfId="24933" priority="11278" operator="between">
      <formula>4.5</formula>
      <formula>3.495</formula>
    </cfRule>
  </conditionalFormatting>
  <conditionalFormatting sqref="N478">
    <cfRule type="cellIs" dxfId="24932" priority="11276" operator="between">
      <formula>3.5</formula>
      <formula>2.495</formula>
    </cfRule>
    <cfRule type="cellIs" dxfId="24931" priority="11277" operator="between">
      <formula>3.5</formula>
      <formula>2.495</formula>
    </cfRule>
  </conditionalFormatting>
  <conditionalFormatting sqref="N478">
    <cfRule type="cellIs" dxfId="24930" priority="11275" operator="between">
      <formula>3.5</formula>
      <formula>2.495</formula>
    </cfRule>
  </conditionalFormatting>
  <conditionalFormatting sqref="N478">
    <cfRule type="cellIs" dxfId="24929" priority="11274" operator="between">
      <formula>3.5</formula>
      <formula>2.494</formula>
    </cfRule>
  </conditionalFormatting>
  <conditionalFormatting sqref="N478">
    <cfRule type="cellIs" dxfId="24928" priority="11273" operator="between">
      <formula>2.5</formula>
      <formula>0</formula>
    </cfRule>
  </conditionalFormatting>
  <conditionalFormatting sqref="N478">
    <cfRule type="cellIs" dxfId="24927" priority="11269" operator="between">
      <formula>4.501</formula>
      <formula>6</formula>
    </cfRule>
    <cfRule type="cellIs" dxfId="24926" priority="11270" operator="between">
      <formula>3.001</formula>
      <formula>4.5</formula>
    </cfRule>
    <cfRule type="cellIs" dxfId="24925" priority="11271" operator="between">
      <formula>2.001</formula>
      <formula>3</formula>
    </cfRule>
    <cfRule type="cellIs" dxfId="24924" priority="11272" operator="between">
      <formula>0</formula>
      <formula>2</formula>
    </cfRule>
  </conditionalFormatting>
  <conditionalFormatting sqref="N477">
    <cfRule type="cellIs" dxfId="24923" priority="11268" operator="between">
      <formula>6</formula>
      <formula>4.5</formula>
    </cfRule>
  </conditionalFormatting>
  <conditionalFormatting sqref="N477">
    <cfRule type="cellIs" dxfId="24922" priority="11267" operator="between">
      <formula>6</formula>
      <formula>4.495</formula>
    </cfRule>
  </conditionalFormatting>
  <conditionalFormatting sqref="N477">
    <cfRule type="cellIs" dxfId="24921" priority="11266" operator="between">
      <formula>4.5</formula>
      <formula>3.495</formula>
    </cfRule>
  </conditionalFormatting>
  <conditionalFormatting sqref="N477">
    <cfRule type="cellIs" dxfId="24920" priority="11264" operator="between">
      <formula>3.5</formula>
      <formula>2.495</formula>
    </cfRule>
    <cfRule type="cellIs" dxfId="24919" priority="11265" operator="between">
      <formula>3.5</formula>
      <formula>2.495</formula>
    </cfRule>
  </conditionalFormatting>
  <conditionalFormatting sqref="N477">
    <cfRule type="cellIs" dxfId="24918" priority="11263" operator="between">
      <formula>3.5</formula>
      <formula>2.495</formula>
    </cfRule>
  </conditionalFormatting>
  <conditionalFormatting sqref="N477">
    <cfRule type="cellIs" dxfId="24917" priority="11262" operator="between">
      <formula>3.5</formula>
      <formula>2.494</formula>
    </cfRule>
  </conditionalFormatting>
  <conditionalFormatting sqref="N477">
    <cfRule type="cellIs" dxfId="24916" priority="11261" operator="between">
      <formula>2.5</formula>
      <formula>0</formula>
    </cfRule>
  </conditionalFormatting>
  <conditionalFormatting sqref="N477">
    <cfRule type="cellIs" dxfId="24915" priority="11257" operator="between">
      <formula>4.501</formula>
      <formula>6</formula>
    </cfRule>
    <cfRule type="cellIs" dxfId="24914" priority="11258" operator="between">
      <formula>3.001</formula>
      <formula>4.5</formula>
    </cfRule>
    <cfRule type="cellIs" dxfId="24913" priority="11259" operator="between">
      <formula>2.001</formula>
      <formula>3</formula>
    </cfRule>
    <cfRule type="cellIs" dxfId="24912" priority="11260" operator="between">
      <formula>0</formula>
      <formula>2</formula>
    </cfRule>
  </conditionalFormatting>
  <conditionalFormatting sqref="N476">
    <cfRule type="cellIs" dxfId="24911" priority="11256" operator="between">
      <formula>6</formula>
      <formula>4.5</formula>
    </cfRule>
  </conditionalFormatting>
  <conditionalFormatting sqref="N476">
    <cfRule type="cellIs" dxfId="24910" priority="11255" operator="between">
      <formula>6</formula>
      <formula>4.495</formula>
    </cfRule>
  </conditionalFormatting>
  <conditionalFormatting sqref="N476">
    <cfRule type="cellIs" dxfId="24909" priority="11254" operator="between">
      <formula>4.5</formula>
      <formula>3.495</formula>
    </cfRule>
  </conditionalFormatting>
  <conditionalFormatting sqref="N476">
    <cfRule type="cellIs" dxfId="24908" priority="11252" operator="between">
      <formula>3.5</formula>
      <formula>2.495</formula>
    </cfRule>
    <cfRule type="cellIs" dxfId="24907" priority="11253" operator="between">
      <formula>3.5</formula>
      <formula>2.495</formula>
    </cfRule>
  </conditionalFormatting>
  <conditionalFormatting sqref="N476">
    <cfRule type="cellIs" dxfId="24906" priority="11251" operator="between">
      <formula>3.5</formula>
      <formula>2.495</formula>
    </cfRule>
  </conditionalFormatting>
  <conditionalFormatting sqref="N476">
    <cfRule type="cellIs" dxfId="24905" priority="11250" operator="between">
      <formula>3.5</formula>
      <formula>2.494</formula>
    </cfRule>
  </conditionalFormatting>
  <conditionalFormatting sqref="N476">
    <cfRule type="cellIs" dxfId="24904" priority="11249" operator="between">
      <formula>2.5</formula>
      <formula>0</formula>
    </cfRule>
  </conditionalFormatting>
  <conditionalFormatting sqref="N476">
    <cfRule type="cellIs" dxfId="24903" priority="11245" operator="between">
      <formula>4.501</formula>
      <formula>6</formula>
    </cfRule>
    <cfRule type="cellIs" dxfId="24902" priority="11246" operator="between">
      <formula>3.001</formula>
      <formula>4.5</formula>
    </cfRule>
    <cfRule type="cellIs" dxfId="24901" priority="11247" operator="between">
      <formula>2.001</formula>
      <formula>3</formula>
    </cfRule>
    <cfRule type="cellIs" dxfId="24900" priority="11248" operator="between">
      <formula>0</formula>
      <formula>2</formula>
    </cfRule>
  </conditionalFormatting>
  <conditionalFormatting sqref="N475">
    <cfRule type="cellIs" dxfId="24899" priority="11244" operator="between">
      <formula>6</formula>
      <formula>4.5</formula>
    </cfRule>
  </conditionalFormatting>
  <conditionalFormatting sqref="N475">
    <cfRule type="cellIs" dxfId="24898" priority="11243" operator="between">
      <formula>6</formula>
      <formula>4.495</formula>
    </cfRule>
  </conditionalFormatting>
  <conditionalFormatting sqref="N475">
    <cfRule type="cellIs" dxfId="24897" priority="11242" operator="between">
      <formula>4.5</formula>
      <formula>3.495</formula>
    </cfRule>
  </conditionalFormatting>
  <conditionalFormatting sqref="N475">
    <cfRule type="cellIs" dxfId="24896" priority="11240" operator="between">
      <formula>3.5</formula>
      <formula>2.495</formula>
    </cfRule>
    <cfRule type="cellIs" dxfId="24895" priority="11241" operator="between">
      <formula>3.5</formula>
      <formula>2.495</formula>
    </cfRule>
  </conditionalFormatting>
  <conditionalFormatting sqref="N475">
    <cfRule type="cellIs" dxfId="24894" priority="11239" operator="between">
      <formula>3.5</formula>
      <formula>2.495</formula>
    </cfRule>
  </conditionalFormatting>
  <conditionalFormatting sqref="N475">
    <cfRule type="cellIs" dxfId="24893" priority="11238" operator="between">
      <formula>3.5</formula>
      <formula>2.494</formula>
    </cfRule>
  </conditionalFormatting>
  <conditionalFormatting sqref="N475">
    <cfRule type="cellIs" dxfId="24892" priority="11237" operator="between">
      <formula>2.5</formula>
      <formula>0</formula>
    </cfRule>
  </conditionalFormatting>
  <conditionalFormatting sqref="N475">
    <cfRule type="cellIs" dxfId="24891" priority="11233" operator="between">
      <formula>4.501</formula>
      <formula>6</formula>
    </cfRule>
    <cfRule type="cellIs" dxfId="24890" priority="11234" operator="between">
      <formula>3.001</formula>
      <formula>4.5</formula>
    </cfRule>
    <cfRule type="cellIs" dxfId="24889" priority="11235" operator="between">
      <formula>2.001</formula>
      <formula>3</formula>
    </cfRule>
    <cfRule type="cellIs" dxfId="24888" priority="11236" operator="between">
      <formula>0</formula>
      <formula>2</formula>
    </cfRule>
  </conditionalFormatting>
  <conditionalFormatting sqref="N483">
    <cfRule type="cellIs" dxfId="24887" priority="11220" operator="between">
      <formula>6</formula>
      <formula>4.5</formula>
    </cfRule>
  </conditionalFormatting>
  <conditionalFormatting sqref="N483">
    <cfRule type="cellIs" dxfId="24886" priority="11219" operator="between">
      <formula>6</formula>
      <formula>4.495</formula>
    </cfRule>
  </conditionalFormatting>
  <conditionalFormatting sqref="N483">
    <cfRule type="cellIs" dxfId="24885" priority="11218" operator="between">
      <formula>4.5</formula>
      <formula>3.495</formula>
    </cfRule>
  </conditionalFormatting>
  <conditionalFormatting sqref="N483">
    <cfRule type="cellIs" dxfId="24884" priority="11216" operator="between">
      <formula>3.5</formula>
      <formula>2.495</formula>
    </cfRule>
    <cfRule type="cellIs" dxfId="24883" priority="11217" operator="between">
      <formula>3.5</formula>
      <formula>2.495</formula>
    </cfRule>
  </conditionalFormatting>
  <conditionalFormatting sqref="N483">
    <cfRule type="cellIs" dxfId="24882" priority="11215" operator="between">
      <formula>3.5</formula>
      <formula>2.495</formula>
    </cfRule>
  </conditionalFormatting>
  <conditionalFormatting sqref="N483">
    <cfRule type="cellIs" dxfId="24881" priority="11214" operator="between">
      <formula>3.5</formula>
      <formula>2.494</formula>
    </cfRule>
  </conditionalFormatting>
  <conditionalFormatting sqref="N483">
    <cfRule type="cellIs" dxfId="24880" priority="11213" operator="between">
      <formula>2.5</formula>
      <formula>0</formula>
    </cfRule>
  </conditionalFormatting>
  <conditionalFormatting sqref="N483">
    <cfRule type="cellIs" dxfId="24879" priority="11209" operator="between">
      <formula>4.501</formula>
      <formula>6</formula>
    </cfRule>
    <cfRule type="cellIs" dxfId="24878" priority="11210" operator="between">
      <formula>3.001</formula>
      <formula>4.5</formula>
    </cfRule>
    <cfRule type="cellIs" dxfId="24877" priority="11211" operator="between">
      <formula>2.001</formula>
      <formula>3</formula>
    </cfRule>
    <cfRule type="cellIs" dxfId="24876" priority="11212" operator="between">
      <formula>0</formula>
      <formula>2</formula>
    </cfRule>
  </conditionalFormatting>
  <conditionalFormatting sqref="N482">
    <cfRule type="cellIs" dxfId="24875" priority="11208" operator="between">
      <formula>6</formula>
      <formula>4.5</formula>
    </cfRule>
  </conditionalFormatting>
  <conditionalFormatting sqref="N482">
    <cfRule type="cellIs" dxfId="24874" priority="11207" operator="between">
      <formula>6</formula>
      <formula>4.495</formula>
    </cfRule>
  </conditionalFormatting>
  <conditionalFormatting sqref="N482">
    <cfRule type="cellIs" dxfId="24873" priority="11206" operator="between">
      <formula>4.5</formula>
      <formula>3.495</formula>
    </cfRule>
  </conditionalFormatting>
  <conditionalFormatting sqref="N482">
    <cfRule type="cellIs" dxfId="24872" priority="11204" operator="between">
      <formula>3.5</formula>
      <formula>2.495</formula>
    </cfRule>
    <cfRule type="cellIs" dxfId="24871" priority="11205" operator="between">
      <formula>3.5</formula>
      <formula>2.495</formula>
    </cfRule>
  </conditionalFormatting>
  <conditionalFormatting sqref="N482">
    <cfRule type="cellIs" dxfId="24870" priority="11203" operator="between">
      <formula>3.5</formula>
      <formula>2.495</formula>
    </cfRule>
  </conditionalFormatting>
  <conditionalFormatting sqref="N482">
    <cfRule type="cellIs" dxfId="24869" priority="11202" operator="between">
      <formula>3.5</formula>
      <formula>2.494</formula>
    </cfRule>
  </conditionalFormatting>
  <conditionalFormatting sqref="N482">
    <cfRule type="cellIs" dxfId="24868" priority="11201" operator="between">
      <formula>2.5</formula>
      <formula>0</formula>
    </cfRule>
  </conditionalFormatting>
  <conditionalFormatting sqref="N482">
    <cfRule type="cellIs" dxfId="24867" priority="11197" operator="between">
      <formula>4.501</formula>
      <formula>6</formula>
    </cfRule>
    <cfRule type="cellIs" dxfId="24866" priority="11198" operator="between">
      <formula>3.001</formula>
      <formula>4.5</formula>
    </cfRule>
    <cfRule type="cellIs" dxfId="24865" priority="11199" operator="between">
      <formula>2.001</formula>
      <formula>3</formula>
    </cfRule>
    <cfRule type="cellIs" dxfId="24864" priority="11200" operator="between">
      <formula>0</formula>
      <formula>2</formula>
    </cfRule>
  </conditionalFormatting>
  <conditionalFormatting sqref="N481">
    <cfRule type="cellIs" dxfId="24863" priority="11196" operator="between">
      <formula>6</formula>
      <formula>4.5</formula>
    </cfRule>
  </conditionalFormatting>
  <conditionalFormatting sqref="N481">
    <cfRule type="cellIs" dxfId="24862" priority="11195" operator="between">
      <formula>6</formula>
      <formula>4.495</formula>
    </cfRule>
  </conditionalFormatting>
  <conditionalFormatting sqref="N481">
    <cfRule type="cellIs" dxfId="24861" priority="11194" operator="between">
      <formula>4.5</formula>
      <formula>3.495</formula>
    </cfRule>
  </conditionalFormatting>
  <conditionalFormatting sqref="N481">
    <cfRule type="cellIs" dxfId="24860" priority="11192" operator="between">
      <formula>3.5</formula>
      <formula>2.495</formula>
    </cfRule>
    <cfRule type="cellIs" dxfId="24859" priority="11193" operator="between">
      <formula>3.5</formula>
      <formula>2.495</formula>
    </cfRule>
  </conditionalFormatting>
  <conditionalFormatting sqref="N481">
    <cfRule type="cellIs" dxfId="24858" priority="11191" operator="between">
      <formula>3.5</formula>
      <formula>2.495</formula>
    </cfRule>
  </conditionalFormatting>
  <conditionalFormatting sqref="N481">
    <cfRule type="cellIs" dxfId="24857" priority="11190" operator="between">
      <formula>3.5</formula>
      <formula>2.494</formula>
    </cfRule>
  </conditionalFormatting>
  <conditionalFormatting sqref="N481">
    <cfRule type="cellIs" dxfId="24856" priority="11189" operator="between">
      <formula>2.5</formula>
      <formula>0</formula>
    </cfRule>
  </conditionalFormatting>
  <conditionalFormatting sqref="N481">
    <cfRule type="cellIs" dxfId="24855" priority="11185" operator="between">
      <formula>4.501</formula>
      <formula>6</formula>
    </cfRule>
    <cfRule type="cellIs" dxfId="24854" priority="11186" operator="between">
      <formula>3.001</formula>
      <formula>4.5</formula>
    </cfRule>
    <cfRule type="cellIs" dxfId="24853" priority="11187" operator="between">
      <formula>2.001</formula>
      <formula>3</formula>
    </cfRule>
    <cfRule type="cellIs" dxfId="24852" priority="11188" operator="between">
      <formula>0</formula>
      <formula>2</formula>
    </cfRule>
  </conditionalFormatting>
  <conditionalFormatting sqref="N479">
    <cfRule type="cellIs" dxfId="24851" priority="11184" operator="between">
      <formula>6</formula>
      <formula>4.5</formula>
    </cfRule>
  </conditionalFormatting>
  <conditionalFormatting sqref="N479">
    <cfRule type="cellIs" dxfId="24850" priority="11183" operator="between">
      <formula>6</formula>
      <formula>4.495</formula>
    </cfRule>
  </conditionalFormatting>
  <conditionalFormatting sqref="N479">
    <cfRule type="cellIs" dxfId="24849" priority="11182" operator="between">
      <formula>4.5</formula>
      <formula>3.495</formula>
    </cfRule>
  </conditionalFormatting>
  <conditionalFormatting sqref="N479">
    <cfRule type="cellIs" dxfId="24848" priority="11180" operator="between">
      <formula>3.5</formula>
      <formula>2.495</formula>
    </cfRule>
    <cfRule type="cellIs" dxfId="24847" priority="11181" operator="between">
      <formula>3.5</formula>
      <formula>2.495</formula>
    </cfRule>
  </conditionalFormatting>
  <conditionalFormatting sqref="N479">
    <cfRule type="cellIs" dxfId="24846" priority="11179" operator="between">
      <formula>3.5</formula>
      <formula>2.495</formula>
    </cfRule>
  </conditionalFormatting>
  <conditionalFormatting sqref="N479">
    <cfRule type="cellIs" dxfId="24845" priority="11178" operator="between">
      <formula>3.5</formula>
      <formula>2.494</formula>
    </cfRule>
  </conditionalFormatting>
  <conditionalFormatting sqref="N479">
    <cfRule type="cellIs" dxfId="24844" priority="11177" operator="between">
      <formula>2.5</formula>
      <formula>0</formula>
    </cfRule>
  </conditionalFormatting>
  <conditionalFormatting sqref="N479">
    <cfRule type="cellIs" dxfId="24843" priority="11173" operator="between">
      <formula>4.501</formula>
      <formula>6</formula>
    </cfRule>
    <cfRule type="cellIs" dxfId="24842" priority="11174" operator="between">
      <formula>3.001</formula>
      <formula>4.5</formula>
    </cfRule>
    <cfRule type="cellIs" dxfId="24841" priority="11175" operator="between">
      <formula>2.001</formula>
      <formula>3</formula>
    </cfRule>
    <cfRule type="cellIs" dxfId="24840" priority="11176" operator="between">
      <formula>0</formula>
      <formula>2</formula>
    </cfRule>
  </conditionalFormatting>
  <conditionalFormatting sqref="N480">
    <cfRule type="cellIs" dxfId="24839" priority="11160" operator="between">
      <formula>6</formula>
      <formula>4.5</formula>
    </cfRule>
  </conditionalFormatting>
  <conditionalFormatting sqref="N480">
    <cfRule type="cellIs" dxfId="24838" priority="11159" operator="between">
      <formula>6</formula>
      <formula>4.495</formula>
    </cfRule>
  </conditionalFormatting>
  <conditionalFormatting sqref="N480">
    <cfRule type="cellIs" dxfId="24837" priority="11158" operator="between">
      <formula>4.5</formula>
      <formula>3.495</formula>
    </cfRule>
  </conditionalFormatting>
  <conditionalFormatting sqref="N480">
    <cfRule type="cellIs" dxfId="24836" priority="11156" operator="between">
      <formula>3.5</formula>
      <formula>2.495</formula>
    </cfRule>
    <cfRule type="cellIs" dxfId="24835" priority="11157" operator="between">
      <formula>3.5</formula>
      <formula>2.495</formula>
    </cfRule>
  </conditionalFormatting>
  <conditionalFormatting sqref="N480">
    <cfRule type="cellIs" dxfId="24834" priority="11155" operator="between">
      <formula>3.5</formula>
      <formula>2.495</formula>
    </cfRule>
  </conditionalFormatting>
  <conditionalFormatting sqref="N480">
    <cfRule type="cellIs" dxfId="24833" priority="11154" operator="between">
      <formula>3.5</formula>
      <formula>2.494</formula>
    </cfRule>
  </conditionalFormatting>
  <conditionalFormatting sqref="N480">
    <cfRule type="cellIs" dxfId="24832" priority="11153" operator="between">
      <formula>2.5</formula>
      <formula>0</formula>
    </cfRule>
  </conditionalFormatting>
  <conditionalFormatting sqref="N480">
    <cfRule type="cellIs" dxfId="24831" priority="11149" operator="between">
      <formula>4.501</formula>
      <formula>6</formula>
    </cfRule>
    <cfRule type="cellIs" dxfId="24830" priority="11150" operator="between">
      <formula>3.001</formula>
      <formula>4.5</formula>
    </cfRule>
    <cfRule type="cellIs" dxfId="24829" priority="11151" operator="between">
      <formula>2.001</formula>
      <formula>3</formula>
    </cfRule>
    <cfRule type="cellIs" dxfId="24828" priority="11152" operator="between">
      <formula>0</formula>
      <formula>2</formula>
    </cfRule>
  </conditionalFormatting>
  <conditionalFormatting sqref="N488">
    <cfRule type="cellIs" dxfId="24827" priority="11148" operator="between">
      <formula>6</formula>
      <formula>4.5</formula>
    </cfRule>
  </conditionalFormatting>
  <conditionalFormatting sqref="N488">
    <cfRule type="cellIs" dxfId="24826" priority="11147" operator="between">
      <formula>6</formula>
      <formula>4.495</formula>
    </cfRule>
  </conditionalFormatting>
  <conditionalFormatting sqref="N488">
    <cfRule type="cellIs" dxfId="24825" priority="11146" operator="between">
      <formula>4.5</formula>
      <formula>3.495</formula>
    </cfRule>
  </conditionalFormatting>
  <conditionalFormatting sqref="N488">
    <cfRule type="cellIs" dxfId="24824" priority="11144" operator="between">
      <formula>3.5</formula>
      <formula>2.495</formula>
    </cfRule>
    <cfRule type="cellIs" dxfId="24823" priority="11145" operator="between">
      <formula>3.5</formula>
      <formula>2.495</formula>
    </cfRule>
  </conditionalFormatting>
  <conditionalFormatting sqref="N488">
    <cfRule type="cellIs" dxfId="24822" priority="11143" operator="between">
      <formula>3.5</formula>
      <formula>2.495</formula>
    </cfRule>
  </conditionalFormatting>
  <conditionalFormatting sqref="N488">
    <cfRule type="cellIs" dxfId="24821" priority="11142" operator="between">
      <formula>3.5</formula>
      <formula>2.494</formula>
    </cfRule>
  </conditionalFormatting>
  <conditionalFormatting sqref="N488">
    <cfRule type="cellIs" dxfId="24820" priority="11141" operator="between">
      <formula>2.5</formula>
      <formula>0</formula>
    </cfRule>
  </conditionalFormatting>
  <conditionalFormatting sqref="N488">
    <cfRule type="cellIs" dxfId="24819" priority="11137" operator="between">
      <formula>4.501</formula>
      <formula>6</formula>
    </cfRule>
    <cfRule type="cellIs" dxfId="24818" priority="11138" operator="between">
      <formula>3.001</formula>
      <formula>4.5</formula>
    </cfRule>
    <cfRule type="cellIs" dxfId="24817" priority="11139" operator="between">
      <formula>2.001</formula>
      <formula>3</formula>
    </cfRule>
    <cfRule type="cellIs" dxfId="24816" priority="11140" operator="between">
      <formula>0</formula>
      <formula>2</formula>
    </cfRule>
  </conditionalFormatting>
  <conditionalFormatting sqref="N487">
    <cfRule type="cellIs" dxfId="24815" priority="11136" operator="between">
      <formula>6</formula>
      <formula>4.5</formula>
    </cfRule>
  </conditionalFormatting>
  <conditionalFormatting sqref="N487">
    <cfRule type="cellIs" dxfId="24814" priority="11135" operator="between">
      <formula>6</formula>
      <formula>4.495</formula>
    </cfRule>
  </conditionalFormatting>
  <conditionalFormatting sqref="N487">
    <cfRule type="cellIs" dxfId="24813" priority="11134" operator="between">
      <formula>4.5</formula>
      <formula>3.495</formula>
    </cfRule>
  </conditionalFormatting>
  <conditionalFormatting sqref="N487">
    <cfRule type="cellIs" dxfId="24812" priority="11132" operator="between">
      <formula>3.5</formula>
      <formula>2.495</formula>
    </cfRule>
    <cfRule type="cellIs" dxfId="24811" priority="11133" operator="between">
      <formula>3.5</formula>
      <formula>2.495</formula>
    </cfRule>
  </conditionalFormatting>
  <conditionalFormatting sqref="N487">
    <cfRule type="cellIs" dxfId="24810" priority="11131" operator="between">
      <formula>3.5</formula>
      <formula>2.495</formula>
    </cfRule>
  </conditionalFormatting>
  <conditionalFormatting sqref="N487">
    <cfRule type="cellIs" dxfId="24809" priority="11130" operator="between">
      <formula>3.5</formula>
      <formula>2.494</formula>
    </cfRule>
  </conditionalFormatting>
  <conditionalFormatting sqref="N487">
    <cfRule type="cellIs" dxfId="24808" priority="11129" operator="between">
      <formula>2.5</formula>
      <formula>0</formula>
    </cfRule>
  </conditionalFormatting>
  <conditionalFormatting sqref="N487">
    <cfRule type="cellIs" dxfId="24807" priority="11125" operator="between">
      <formula>4.501</formula>
      <formula>6</formula>
    </cfRule>
    <cfRule type="cellIs" dxfId="24806" priority="11126" operator="between">
      <formula>3.001</formula>
      <formula>4.5</formula>
    </cfRule>
    <cfRule type="cellIs" dxfId="24805" priority="11127" operator="between">
      <formula>2.001</formula>
      <formula>3</formula>
    </cfRule>
    <cfRule type="cellIs" dxfId="24804" priority="11128" operator="between">
      <formula>0</formula>
      <formula>2</formula>
    </cfRule>
  </conditionalFormatting>
  <conditionalFormatting sqref="N486">
    <cfRule type="cellIs" dxfId="24803" priority="11124" operator="between">
      <formula>6</formula>
      <formula>4.5</formula>
    </cfRule>
  </conditionalFormatting>
  <conditionalFormatting sqref="N486">
    <cfRule type="cellIs" dxfId="24802" priority="11123" operator="between">
      <formula>6</formula>
      <formula>4.495</formula>
    </cfRule>
  </conditionalFormatting>
  <conditionalFormatting sqref="N486">
    <cfRule type="cellIs" dxfId="24801" priority="11122" operator="between">
      <formula>4.5</formula>
      <formula>3.495</formula>
    </cfRule>
  </conditionalFormatting>
  <conditionalFormatting sqref="N486">
    <cfRule type="cellIs" dxfId="24800" priority="11120" operator="between">
      <formula>3.5</formula>
      <formula>2.495</formula>
    </cfRule>
    <cfRule type="cellIs" dxfId="24799" priority="11121" operator="between">
      <formula>3.5</formula>
      <formula>2.495</formula>
    </cfRule>
  </conditionalFormatting>
  <conditionalFormatting sqref="N486">
    <cfRule type="cellIs" dxfId="24798" priority="11119" operator="between">
      <formula>3.5</formula>
      <formula>2.495</formula>
    </cfRule>
  </conditionalFormatting>
  <conditionalFormatting sqref="N486">
    <cfRule type="cellIs" dxfId="24797" priority="11118" operator="between">
      <formula>3.5</formula>
      <formula>2.494</formula>
    </cfRule>
  </conditionalFormatting>
  <conditionalFormatting sqref="N486">
    <cfRule type="cellIs" dxfId="24796" priority="11117" operator="between">
      <formula>2.5</formula>
      <formula>0</formula>
    </cfRule>
  </conditionalFormatting>
  <conditionalFormatting sqref="N486">
    <cfRule type="cellIs" dxfId="24795" priority="11113" operator="between">
      <formula>4.501</formula>
      <formula>6</formula>
    </cfRule>
    <cfRule type="cellIs" dxfId="24794" priority="11114" operator="between">
      <formula>3.001</formula>
      <formula>4.5</formula>
    </cfRule>
    <cfRule type="cellIs" dxfId="24793" priority="11115" operator="between">
      <formula>2.001</formula>
      <formula>3</formula>
    </cfRule>
    <cfRule type="cellIs" dxfId="24792" priority="11116" operator="between">
      <formula>0</formula>
      <formula>2</formula>
    </cfRule>
  </conditionalFormatting>
  <conditionalFormatting sqref="N484">
    <cfRule type="cellIs" dxfId="24791" priority="11112" operator="between">
      <formula>6</formula>
      <formula>4.5</formula>
    </cfRule>
  </conditionalFormatting>
  <conditionalFormatting sqref="N484">
    <cfRule type="cellIs" dxfId="24790" priority="11111" operator="between">
      <formula>6</formula>
      <formula>4.495</formula>
    </cfRule>
  </conditionalFormatting>
  <conditionalFormatting sqref="N484">
    <cfRule type="cellIs" dxfId="24789" priority="11110" operator="between">
      <formula>4.5</formula>
      <formula>3.495</formula>
    </cfRule>
  </conditionalFormatting>
  <conditionalFormatting sqref="N484">
    <cfRule type="cellIs" dxfId="24788" priority="11108" operator="between">
      <formula>3.5</formula>
      <formula>2.495</formula>
    </cfRule>
    <cfRule type="cellIs" dxfId="24787" priority="11109" operator="between">
      <formula>3.5</formula>
      <formula>2.495</formula>
    </cfRule>
  </conditionalFormatting>
  <conditionalFormatting sqref="N484">
    <cfRule type="cellIs" dxfId="24786" priority="11107" operator="between">
      <formula>3.5</formula>
      <formula>2.495</formula>
    </cfRule>
  </conditionalFormatting>
  <conditionalFormatting sqref="N484">
    <cfRule type="cellIs" dxfId="24785" priority="11106" operator="between">
      <formula>3.5</formula>
      <formula>2.494</formula>
    </cfRule>
  </conditionalFormatting>
  <conditionalFormatting sqref="N484">
    <cfRule type="cellIs" dxfId="24784" priority="11105" operator="between">
      <formula>2.5</formula>
      <formula>0</formula>
    </cfRule>
  </conditionalFormatting>
  <conditionalFormatting sqref="N484">
    <cfRule type="cellIs" dxfId="24783" priority="11101" operator="between">
      <formula>4.501</formula>
      <formula>6</formula>
    </cfRule>
    <cfRule type="cellIs" dxfId="24782" priority="11102" operator="between">
      <formula>3.001</formula>
      <formula>4.5</formula>
    </cfRule>
    <cfRule type="cellIs" dxfId="24781" priority="11103" operator="between">
      <formula>2.001</formula>
      <formula>3</formula>
    </cfRule>
    <cfRule type="cellIs" dxfId="24780" priority="11104" operator="between">
      <formula>0</formula>
      <formula>2</formula>
    </cfRule>
  </conditionalFormatting>
  <conditionalFormatting sqref="N485">
    <cfRule type="cellIs" dxfId="24779" priority="11100" operator="between">
      <formula>6</formula>
      <formula>4.5</formula>
    </cfRule>
  </conditionalFormatting>
  <conditionalFormatting sqref="N485">
    <cfRule type="cellIs" dxfId="24778" priority="11099" operator="between">
      <formula>6</formula>
      <formula>4.495</formula>
    </cfRule>
  </conditionalFormatting>
  <conditionalFormatting sqref="N485">
    <cfRule type="cellIs" dxfId="24777" priority="11098" operator="between">
      <formula>4.5</formula>
      <formula>3.495</formula>
    </cfRule>
  </conditionalFormatting>
  <conditionalFormatting sqref="N485">
    <cfRule type="cellIs" dxfId="24776" priority="11096" operator="between">
      <formula>3.5</formula>
      <formula>2.495</formula>
    </cfRule>
    <cfRule type="cellIs" dxfId="24775" priority="11097" operator="between">
      <formula>3.5</formula>
      <formula>2.495</formula>
    </cfRule>
  </conditionalFormatting>
  <conditionalFormatting sqref="N485">
    <cfRule type="cellIs" dxfId="24774" priority="11095" operator="between">
      <formula>3.5</formula>
      <formula>2.495</formula>
    </cfRule>
  </conditionalFormatting>
  <conditionalFormatting sqref="N485">
    <cfRule type="cellIs" dxfId="24773" priority="11094" operator="between">
      <formula>3.5</formula>
      <formula>2.494</formula>
    </cfRule>
  </conditionalFormatting>
  <conditionalFormatting sqref="N485">
    <cfRule type="cellIs" dxfId="24772" priority="11093" operator="between">
      <formula>2.5</formula>
      <formula>0</formula>
    </cfRule>
  </conditionalFormatting>
  <conditionalFormatting sqref="N485">
    <cfRule type="cellIs" dxfId="24771" priority="11089" operator="between">
      <formula>4.501</formula>
      <formula>6</formula>
    </cfRule>
    <cfRule type="cellIs" dxfId="24770" priority="11090" operator="between">
      <formula>3.001</formula>
      <formula>4.5</formula>
    </cfRule>
    <cfRule type="cellIs" dxfId="24769" priority="11091" operator="between">
      <formula>2.001</formula>
      <formula>3</formula>
    </cfRule>
    <cfRule type="cellIs" dxfId="24768" priority="11092" operator="between">
      <formula>0</formula>
      <formula>2</formula>
    </cfRule>
  </conditionalFormatting>
  <conditionalFormatting sqref="N493">
    <cfRule type="cellIs" dxfId="24767" priority="11088" operator="between">
      <formula>6</formula>
      <formula>4.5</formula>
    </cfRule>
  </conditionalFormatting>
  <conditionalFormatting sqref="N493">
    <cfRule type="cellIs" dxfId="24766" priority="11087" operator="between">
      <formula>6</formula>
      <formula>4.495</formula>
    </cfRule>
  </conditionalFormatting>
  <conditionalFormatting sqref="N493">
    <cfRule type="cellIs" dxfId="24765" priority="11086" operator="between">
      <formula>4.5</formula>
      <formula>3.495</formula>
    </cfRule>
  </conditionalFormatting>
  <conditionalFormatting sqref="N493">
    <cfRule type="cellIs" dxfId="24764" priority="11084" operator="between">
      <formula>3.5</formula>
      <formula>2.495</formula>
    </cfRule>
    <cfRule type="cellIs" dxfId="24763" priority="11085" operator="between">
      <formula>3.5</formula>
      <formula>2.495</formula>
    </cfRule>
  </conditionalFormatting>
  <conditionalFormatting sqref="N493">
    <cfRule type="cellIs" dxfId="24762" priority="11083" operator="between">
      <formula>3.5</formula>
      <formula>2.495</formula>
    </cfRule>
  </conditionalFormatting>
  <conditionalFormatting sqref="N493">
    <cfRule type="cellIs" dxfId="24761" priority="11082" operator="between">
      <formula>3.5</formula>
      <formula>2.494</formula>
    </cfRule>
  </conditionalFormatting>
  <conditionalFormatting sqref="N493">
    <cfRule type="cellIs" dxfId="24760" priority="11081" operator="between">
      <formula>2.5</formula>
      <formula>0</formula>
    </cfRule>
  </conditionalFormatting>
  <conditionalFormatting sqref="N493">
    <cfRule type="cellIs" dxfId="24759" priority="11077" operator="between">
      <formula>4.501</formula>
      <formula>6</formula>
    </cfRule>
    <cfRule type="cellIs" dxfId="24758" priority="11078" operator="between">
      <formula>3.001</formula>
      <formula>4.5</formula>
    </cfRule>
    <cfRule type="cellIs" dxfId="24757" priority="11079" operator="between">
      <formula>2.001</formula>
      <formula>3</formula>
    </cfRule>
    <cfRule type="cellIs" dxfId="24756" priority="11080" operator="between">
      <formula>0</formula>
      <formula>2</formula>
    </cfRule>
  </conditionalFormatting>
  <conditionalFormatting sqref="N492">
    <cfRule type="cellIs" dxfId="24755" priority="11076" operator="between">
      <formula>6</formula>
      <formula>4.5</formula>
    </cfRule>
  </conditionalFormatting>
  <conditionalFormatting sqref="N492">
    <cfRule type="cellIs" dxfId="24754" priority="11075" operator="between">
      <formula>6</formula>
      <formula>4.495</formula>
    </cfRule>
  </conditionalFormatting>
  <conditionalFormatting sqref="N492">
    <cfRule type="cellIs" dxfId="24753" priority="11074" operator="between">
      <formula>4.5</formula>
      <formula>3.495</formula>
    </cfRule>
  </conditionalFormatting>
  <conditionalFormatting sqref="N492">
    <cfRule type="cellIs" dxfId="24752" priority="11072" operator="between">
      <formula>3.5</formula>
      <formula>2.495</formula>
    </cfRule>
    <cfRule type="cellIs" dxfId="24751" priority="11073" operator="between">
      <formula>3.5</formula>
      <formula>2.495</formula>
    </cfRule>
  </conditionalFormatting>
  <conditionalFormatting sqref="N492">
    <cfRule type="cellIs" dxfId="24750" priority="11071" operator="between">
      <formula>3.5</formula>
      <formula>2.495</formula>
    </cfRule>
  </conditionalFormatting>
  <conditionalFormatting sqref="N492">
    <cfRule type="cellIs" dxfId="24749" priority="11070" operator="between">
      <formula>3.5</formula>
      <formula>2.494</formula>
    </cfRule>
  </conditionalFormatting>
  <conditionalFormatting sqref="N492">
    <cfRule type="cellIs" dxfId="24748" priority="11069" operator="between">
      <formula>2.5</formula>
      <formula>0</formula>
    </cfRule>
  </conditionalFormatting>
  <conditionalFormatting sqref="N492">
    <cfRule type="cellIs" dxfId="24747" priority="11065" operator="between">
      <formula>4.501</formula>
      <formula>6</formula>
    </cfRule>
    <cfRule type="cellIs" dxfId="24746" priority="11066" operator="between">
      <formula>3.001</formula>
      <formula>4.5</formula>
    </cfRule>
    <cfRule type="cellIs" dxfId="24745" priority="11067" operator="between">
      <formula>2.001</formula>
      <formula>3</formula>
    </cfRule>
    <cfRule type="cellIs" dxfId="24744" priority="11068" operator="between">
      <formula>0</formula>
      <formula>2</formula>
    </cfRule>
  </conditionalFormatting>
  <conditionalFormatting sqref="N490">
    <cfRule type="cellIs" dxfId="24743" priority="11064" operator="between">
      <formula>6</formula>
      <formula>4.5</formula>
    </cfRule>
  </conditionalFormatting>
  <conditionalFormatting sqref="N490">
    <cfRule type="cellIs" dxfId="24742" priority="11063" operator="between">
      <formula>6</formula>
      <formula>4.495</formula>
    </cfRule>
  </conditionalFormatting>
  <conditionalFormatting sqref="N490">
    <cfRule type="cellIs" dxfId="24741" priority="11062" operator="between">
      <formula>4.5</formula>
      <formula>3.495</formula>
    </cfRule>
  </conditionalFormatting>
  <conditionalFormatting sqref="N490">
    <cfRule type="cellIs" dxfId="24740" priority="11060" operator="between">
      <formula>3.5</formula>
      <formula>2.495</formula>
    </cfRule>
    <cfRule type="cellIs" dxfId="24739" priority="11061" operator="between">
      <formula>3.5</formula>
      <formula>2.495</formula>
    </cfRule>
  </conditionalFormatting>
  <conditionalFormatting sqref="N490">
    <cfRule type="cellIs" dxfId="24738" priority="11059" operator="between">
      <formula>3.5</formula>
      <formula>2.495</formula>
    </cfRule>
  </conditionalFormatting>
  <conditionalFormatting sqref="N490">
    <cfRule type="cellIs" dxfId="24737" priority="11058" operator="between">
      <formula>3.5</formula>
      <formula>2.494</formula>
    </cfRule>
  </conditionalFormatting>
  <conditionalFormatting sqref="N490">
    <cfRule type="cellIs" dxfId="24736" priority="11057" operator="between">
      <formula>2.5</formula>
      <formula>0</formula>
    </cfRule>
  </conditionalFormatting>
  <conditionalFormatting sqref="N490">
    <cfRule type="cellIs" dxfId="24735" priority="11053" operator="between">
      <formula>4.501</formula>
      <formula>6</formula>
    </cfRule>
    <cfRule type="cellIs" dxfId="24734" priority="11054" operator="between">
      <formula>3.001</formula>
      <formula>4.5</formula>
    </cfRule>
    <cfRule type="cellIs" dxfId="24733" priority="11055" operator="between">
      <formula>2.001</formula>
      <formula>3</formula>
    </cfRule>
    <cfRule type="cellIs" dxfId="24732" priority="11056" operator="between">
      <formula>0</formula>
      <formula>2</formula>
    </cfRule>
  </conditionalFormatting>
  <conditionalFormatting sqref="N489">
    <cfRule type="cellIs" dxfId="24731" priority="11052" operator="between">
      <formula>6</formula>
      <formula>4.5</formula>
    </cfRule>
  </conditionalFormatting>
  <conditionalFormatting sqref="N489">
    <cfRule type="cellIs" dxfId="24730" priority="11051" operator="between">
      <formula>6</formula>
      <formula>4.495</formula>
    </cfRule>
  </conditionalFormatting>
  <conditionalFormatting sqref="N489">
    <cfRule type="cellIs" dxfId="24729" priority="11050" operator="between">
      <formula>4.5</formula>
      <formula>3.495</formula>
    </cfRule>
  </conditionalFormatting>
  <conditionalFormatting sqref="N489">
    <cfRule type="cellIs" dxfId="24728" priority="11048" operator="between">
      <formula>3.5</formula>
      <formula>2.495</formula>
    </cfRule>
    <cfRule type="cellIs" dxfId="24727" priority="11049" operator="between">
      <formula>3.5</formula>
      <formula>2.495</formula>
    </cfRule>
  </conditionalFormatting>
  <conditionalFormatting sqref="N489">
    <cfRule type="cellIs" dxfId="24726" priority="11047" operator="between">
      <formula>3.5</formula>
      <formula>2.495</formula>
    </cfRule>
  </conditionalFormatting>
  <conditionalFormatting sqref="N489">
    <cfRule type="cellIs" dxfId="24725" priority="11046" operator="between">
      <formula>3.5</formula>
      <formula>2.494</formula>
    </cfRule>
  </conditionalFormatting>
  <conditionalFormatting sqref="N489">
    <cfRule type="cellIs" dxfId="24724" priority="11045" operator="between">
      <formula>2.5</formula>
      <formula>0</formula>
    </cfRule>
  </conditionalFormatting>
  <conditionalFormatting sqref="N489">
    <cfRule type="cellIs" dxfId="24723" priority="11041" operator="between">
      <formula>4.501</formula>
      <formula>6</formula>
    </cfRule>
    <cfRule type="cellIs" dxfId="24722" priority="11042" operator="between">
      <formula>3.001</formula>
      <formula>4.5</formula>
    </cfRule>
    <cfRule type="cellIs" dxfId="24721" priority="11043" operator="between">
      <formula>2.001</formula>
      <formula>3</formula>
    </cfRule>
    <cfRule type="cellIs" dxfId="24720" priority="11044" operator="between">
      <formula>0</formula>
      <formula>2</formula>
    </cfRule>
  </conditionalFormatting>
  <conditionalFormatting sqref="N491">
    <cfRule type="cellIs" dxfId="24719" priority="11028" operator="between">
      <formula>6</formula>
      <formula>4.5</formula>
    </cfRule>
  </conditionalFormatting>
  <conditionalFormatting sqref="N491">
    <cfRule type="cellIs" dxfId="24718" priority="11027" operator="between">
      <formula>6</formula>
      <formula>4.495</formula>
    </cfRule>
  </conditionalFormatting>
  <conditionalFormatting sqref="N491">
    <cfRule type="cellIs" dxfId="24717" priority="11026" operator="between">
      <formula>4.5</formula>
      <formula>3.495</formula>
    </cfRule>
  </conditionalFormatting>
  <conditionalFormatting sqref="N491">
    <cfRule type="cellIs" dxfId="24716" priority="11024" operator="between">
      <formula>3.5</formula>
      <formula>2.495</formula>
    </cfRule>
    <cfRule type="cellIs" dxfId="24715" priority="11025" operator="between">
      <formula>3.5</formula>
      <formula>2.495</formula>
    </cfRule>
  </conditionalFormatting>
  <conditionalFormatting sqref="N491">
    <cfRule type="cellIs" dxfId="24714" priority="11023" operator="between">
      <formula>3.5</formula>
      <formula>2.495</formula>
    </cfRule>
  </conditionalFormatting>
  <conditionalFormatting sqref="N491">
    <cfRule type="cellIs" dxfId="24713" priority="11022" operator="between">
      <formula>3.5</formula>
      <formula>2.494</formula>
    </cfRule>
  </conditionalFormatting>
  <conditionalFormatting sqref="N491">
    <cfRule type="cellIs" dxfId="24712" priority="11021" operator="between">
      <formula>2.5</formula>
      <formula>0</formula>
    </cfRule>
  </conditionalFormatting>
  <conditionalFormatting sqref="N491">
    <cfRule type="cellIs" dxfId="24711" priority="11017" operator="between">
      <formula>4.501</formula>
      <formula>6</formula>
    </cfRule>
    <cfRule type="cellIs" dxfId="24710" priority="11018" operator="between">
      <formula>3.001</formula>
      <formula>4.5</formula>
    </cfRule>
    <cfRule type="cellIs" dxfId="24709" priority="11019" operator="between">
      <formula>2.001</formula>
      <formula>3</formula>
    </cfRule>
    <cfRule type="cellIs" dxfId="24708" priority="11020" operator="between">
      <formula>0</formula>
      <formula>2</formula>
    </cfRule>
  </conditionalFormatting>
  <conditionalFormatting sqref="N497">
    <cfRule type="cellIs" dxfId="24707" priority="11016" operator="between">
      <formula>6</formula>
      <formula>4.5</formula>
    </cfRule>
  </conditionalFormatting>
  <conditionalFormatting sqref="N497">
    <cfRule type="cellIs" dxfId="24706" priority="11015" operator="between">
      <formula>6</formula>
      <formula>4.495</formula>
    </cfRule>
  </conditionalFormatting>
  <conditionalFormatting sqref="N497">
    <cfRule type="cellIs" dxfId="24705" priority="11014" operator="between">
      <formula>4.5</formula>
      <formula>3.495</formula>
    </cfRule>
  </conditionalFormatting>
  <conditionalFormatting sqref="N497">
    <cfRule type="cellIs" dxfId="24704" priority="11012" operator="between">
      <formula>3.5</formula>
      <formula>2.495</formula>
    </cfRule>
    <cfRule type="cellIs" dxfId="24703" priority="11013" operator="between">
      <formula>3.5</formula>
      <formula>2.495</formula>
    </cfRule>
  </conditionalFormatting>
  <conditionalFormatting sqref="N497">
    <cfRule type="cellIs" dxfId="24702" priority="11011" operator="between">
      <formula>3.5</formula>
      <formula>2.495</formula>
    </cfRule>
  </conditionalFormatting>
  <conditionalFormatting sqref="N497">
    <cfRule type="cellIs" dxfId="24701" priority="11010" operator="between">
      <formula>3.5</formula>
      <formula>2.494</formula>
    </cfRule>
  </conditionalFormatting>
  <conditionalFormatting sqref="N497">
    <cfRule type="cellIs" dxfId="24700" priority="11009" operator="between">
      <formula>2.5</formula>
      <formula>0</formula>
    </cfRule>
  </conditionalFormatting>
  <conditionalFormatting sqref="N497">
    <cfRule type="cellIs" dxfId="24699" priority="11005" operator="between">
      <formula>4.501</formula>
      <formula>6</formula>
    </cfRule>
    <cfRule type="cellIs" dxfId="24698" priority="11006" operator="between">
      <formula>3.001</formula>
      <formula>4.5</formula>
    </cfRule>
    <cfRule type="cellIs" dxfId="24697" priority="11007" operator="between">
      <formula>2.001</formula>
      <formula>3</formula>
    </cfRule>
    <cfRule type="cellIs" dxfId="24696" priority="11008" operator="between">
      <formula>0</formula>
      <formula>2</formula>
    </cfRule>
  </conditionalFormatting>
  <conditionalFormatting sqref="N495">
    <cfRule type="cellIs" dxfId="24695" priority="10992" operator="between">
      <formula>6</formula>
      <formula>4.5</formula>
    </cfRule>
  </conditionalFormatting>
  <conditionalFormatting sqref="N495">
    <cfRule type="cellIs" dxfId="24694" priority="10991" operator="between">
      <formula>6</formula>
      <formula>4.495</formula>
    </cfRule>
  </conditionalFormatting>
  <conditionalFormatting sqref="N495">
    <cfRule type="cellIs" dxfId="24693" priority="10990" operator="between">
      <formula>4.5</formula>
      <formula>3.495</formula>
    </cfRule>
  </conditionalFormatting>
  <conditionalFormatting sqref="N495">
    <cfRule type="cellIs" dxfId="24692" priority="10988" operator="between">
      <formula>3.5</formula>
      <formula>2.495</formula>
    </cfRule>
    <cfRule type="cellIs" dxfId="24691" priority="10989" operator="between">
      <formula>3.5</formula>
      <formula>2.495</formula>
    </cfRule>
  </conditionalFormatting>
  <conditionalFormatting sqref="N495">
    <cfRule type="cellIs" dxfId="24690" priority="10987" operator="between">
      <formula>3.5</formula>
      <formula>2.495</formula>
    </cfRule>
  </conditionalFormatting>
  <conditionalFormatting sqref="N495">
    <cfRule type="cellIs" dxfId="24689" priority="10986" operator="between">
      <formula>3.5</formula>
      <formula>2.494</formula>
    </cfRule>
  </conditionalFormatting>
  <conditionalFormatting sqref="N495">
    <cfRule type="cellIs" dxfId="24688" priority="10985" operator="between">
      <formula>2.5</formula>
      <formula>0</formula>
    </cfRule>
  </conditionalFormatting>
  <conditionalFormatting sqref="N495">
    <cfRule type="cellIs" dxfId="24687" priority="10981" operator="between">
      <formula>4.501</formula>
      <formula>6</formula>
    </cfRule>
    <cfRule type="cellIs" dxfId="24686" priority="10982" operator="between">
      <formula>3.001</formula>
      <formula>4.5</formula>
    </cfRule>
    <cfRule type="cellIs" dxfId="24685" priority="10983" operator="between">
      <formula>2.001</formula>
      <formula>3</formula>
    </cfRule>
    <cfRule type="cellIs" dxfId="24684" priority="10984" operator="between">
      <formula>0</formula>
      <formula>2</formula>
    </cfRule>
  </conditionalFormatting>
  <conditionalFormatting sqref="N494">
    <cfRule type="cellIs" dxfId="24683" priority="10980" operator="between">
      <formula>6</formula>
      <formula>4.5</formula>
    </cfRule>
  </conditionalFormatting>
  <conditionalFormatting sqref="N494">
    <cfRule type="cellIs" dxfId="24682" priority="10979" operator="between">
      <formula>6</formula>
      <formula>4.495</formula>
    </cfRule>
  </conditionalFormatting>
  <conditionalFormatting sqref="N494">
    <cfRule type="cellIs" dxfId="24681" priority="10978" operator="between">
      <formula>4.5</formula>
      <formula>3.495</formula>
    </cfRule>
  </conditionalFormatting>
  <conditionalFormatting sqref="N494">
    <cfRule type="cellIs" dxfId="24680" priority="10976" operator="between">
      <formula>3.5</formula>
      <formula>2.495</formula>
    </cfRule>
    <cfRule type="cellIs" dxfId="24679" priority="10977" operator="between">
      <formula>3.5</formula>
      <formula>2.495</formula>
    </cfRule>
  </conditionalFormatting>
  <conditionalFormatting sqref="N494">
    <cfRule type="cellIs" dxfId="24678" priority="10975" operator="between">
      <formula>3.5</formula>
      <formula>2.495</formula>
    </cfRule>
  </conditionalFormatting>
  <conditionalFormatting sqref="N494">
    <cfRule type="cellIs" dxfId="24677" priority="10974" operator="between">
      <formula>3.5</formula>
      <formula>2.494</formula>
    </cfRule>
  </conditionalFormatting>
  <conditionalFormatting sqref="N494">
    <cfRule type="cellIs" dxfId="24676" priority="10973" operator="between">
      <formula>2.5</formula>
      <formula>0</formula>
    </cfRule>
  </conditionalFormatting>
  <conditionalFormatting sqref="N494">
    <cfRule type="cellIs" dxfId="24675" priority="10969" operator="between">
      <formula>4.501</formula>
      <formula>6</formula>
    </cfRule>
    <cfRule type="cellIs" dxfId="24674" priority="10970" operator="between">
      <formula>3.001</formula>
      <formula>4.5</formula>
    </cfRule>
    <cfRule type="cellIs" dxfId="24673" priority="10971" operator="between">
      <formula>2.001</formula>
      <formula>3</formula>
    </cfRule>
    <cfRule type="cellIs" dxfId="24672" priority="10972" operator="between">
      <formula>0</formula>
      <formula>2</formula>
    </cfRule>
  </conditionalFormatting>
  <conditionalFormatting sqref="N496">
    <cfRule type="cellIs" dxfId="24671" priority="10968" operator="between">
      <formula>6</formula>
      <formula>4.5</formula>
    </cfRule>
  </conditionalFormatting>
  <conditionalFormatting sqref="N496">
    <cfRule type="cellIs" dxfId="24670" priority="10967" operator="between">
      <formula>6</formula>
      <formula>4.495</formula>
    </cfRule>
  </conditionalFormatting>
  <conditionalFormatting sqref="N496">
    <cfRule type="cellIs" dxfId="24669" priority="10966" operator="between">
      <formula>4.5</formula>
      <formula>3.495</formula>
    </cfRule>
  </conditionalFormatting>
  <conditionalFormatting sqref="N496">
    <cfRule type="cellIs" dxfId="24668" priority="10964" operator="between">
      <formula>3.5</formula>
      <formula>2.495</formula>
    </cfRule>
    <cfRule type="cellIs" dxfId="24667" priority="10965" operator="between">
      <formula>3.5</formula>
      <formula>2.495</formula>
    </cfRule>
  </conditionalFormatting>
  <conditionalFormatting sqref="N496">
    <cfRule type="cellIs" dxfId="24666" priority="10963" operator="between">
      <formula>3.5</formula>
      <formula>2.495</formula>
    </cfRule>
  </conditionalFormatting>
  <conditionalFormatting sqref="N496">
    <cfRule type="cellIs" dxfId="24665" priority="10962" operator="between">
      <formula>3.5</formula>
      <formula>2.494</formula>
    </cfRule>
  </conditionalFormatting>
  <conditionalFormatting sqref="N496">
    <cfRule type="cellIs" dxfId="24664" priority="10961" operator="between">
      <formula>2.5</formula>
      <formula>0</formula>
    </cfRule>
  </conditionalFormatting>
  <conditionalFormatting sqref="N496">
    <cfRule type="cellIs" dxfId="24663" priority="10957" operator="between">
      <formula>4.501</formula>
      <formula>6</formula>
    </cfRule>
    <cfRule type="cellIs" dxfId="24662" priority="10958" operator="between">
      <formula>3.001</formula>
      <formula>4.5</formula>
    </cfRule>
    <cfRule type="cellIs" dxfId="24661" priority="10959" operator="between">
      <formula>2.001</formula>
      <formula>3</formula>
    </cfRule>
    <cfRule type="cellIs" dxfId="24660" priority="10960" operator="between">
      <formula>0</formula>
      <formula>2</formula>
    </cfRule>
  </conditionalFormatting>
  <conditionalFormatting sqref="N503">
    <cfRule type="cellIs" dxfId="24659" priority="10956" operator="between">
      <formula>6</formula>
      <formula>4.5</formula>
    </cfRule>
  </conditionalFormatting>
  <conditionalFormatting sqref="N503">
    <cfRule type="cellIs" dxfId="24658" priority="10955" operator="between">
      <formula>6</formula>
      <formula>4.495</formula>
    </cfRule>
  </conditionalFormatting>
  <conditionalFormatting sqref="N503">
    <cfRule type="cellIs" dxfId="24657" priority="10954" operator="between">
      <formula>4.5</formula>
      <formula>3.495</formula>
    </cfRule>
  </conditionalFormatting>
  <conditionalFormatting sqref="N503">
    <cfRule type="cellIs" dxfId="24656" priority="10952" operator="between">
      <formula>3.5</formula>
      <formula>2.495</formula>
    </cfRule>
    <cfRule type="cellIs" dxfId="24655" priority="10953" operator="between">
      <formula>3.5</formula>
      <formula>2.495</formula>
    </cfRule>
  </conditionalFormatting>
  <conditionalFormatting sqref="N503">
    <cfRule type="cellIs" dxfId="24654" priority="10951" operator="between">
      <formula>3.5</formula>
      <formula>2.495</formula>
    </cfRule>
  </conditionalFormatting>
  <conditionalFormatting sqref="N503">
    <cfRule type="cellIs" dxfId="24653" priority="10950" operator="between">
      <formula>3.5</formula>
      <formula>2.494</formula>
    </cfRule>
  </conditionalFormatting>
  <conditionalFormatting sqref="N503">
    <cfRule type="cellIs" dxfId="24652" priority="10949" operator="between">
      <formula>2.5</formula>
      <formula>0</formula>
    </cfRule>
  </conditionalFormatting>
  <conditionalFormatting sqref="N503">
    <cfRule type="cellIs" dxfId="24651" priority="10945" operator="between">
      <formula>4.501</formula>
      <formula>6</formula>
    </cfRule>
    <cfRule type="cellIs" dxfId="24650" priority="10946" operator="between">
      <formula>3.001</formula>
      <formula>4.5</formula>
    </cfRule>
    <cfRule type="cellIs" dxfId="24649" priority="10947" operator="between">
      <formula>2.001</formula>
      <formula>3</formula>
    </cfRule>
    <cfRule type="cellIs" dxfId="24648" priority="10948" operator="between">
      <formula>0</formula>
      <formula>2</formula>
    </cfRule>
  </conditionalFormatting>
  <conditionalFormatting sqref="N500">
    <cfRule type="cellIs" dxfId="24647" priority="10944" operator="between">
      <formula>6</formula>
      <formula>4.5</formula>
    </cfRule>
  </conditionalFormatting>
  <conditionalFormatting sqref="N500">
    <cfRule type="cellIs" dxfId="24646" priority="10943" operator="between">
      <formula>6</formula>
      <formula>4.495</formula>
    </cfRule>
  </conditionalFormatting>
  <conditionalFormatting sqref="N500">
    <cfRule type="cellIs" dxfId="24645" priority="10942" operator="between">
      <formula>4.5</formula>
      <formula>3.495</formula>
    </cfRule>
  </conditionalFormatting>
  <conditionalFormatting sqref="N500">
    <cfRule type="cellIs" dxfId="24644" priority="10940" operator="between">
      <formula>3.5</formula>
      <formula>2.495</formula>
    </cfRule>
    <cfRule type="cellIs" dxfId="24643" priority="10941" operator="between">
      <formula>3.5</formula>
      <formula>2.495</formula>
    </cfRule>
  </conditionalFormatting>
  <conditionalFormatting sqref="N500">
    <cfRule type="cellIs" dxfId="24642" priority="10939" operator="between">
      <formula>3.5</formula>
      <formula>2.495</formula>
    </cfRule>
  </conditionalFormatting>
  <conditionalFormatting sqref="N500">
    <cfRule type="cellIs" dxfId="24641" priority="10938" operator="between">
      <formula>3.5</formula>
      <formula>2.494</formula>
    </cfRule>
  </conditionalFormatting>
  <conditionalFormatting sqref="N500">
    <cfRule type="cellIs" dxfId="24640" priority="10937" operator="between">
      <formula>2.5</formula>
      <formula>0</formula>
    </cfRule>
  </conditionalFormatting>
  <conditionalFormatting sqref="N500">
    <cfRule type="cellIs" dxfId="24639" priority="10933" operator="between">
      <formula>4.501</formula>
      <formula>6</formula>
    </cfRule>
    <cfRule type="cellIs" dxfId="24638" priority="10934" operator="between">
      <formula>3.001</formula>
      <formula>4.5</formula>
    </cfRule>
    <cfRule type="cellIs" dxfId="24637" priority="10935" operator="between">
      <formula>2.001</formula>
      <formula>3</formula>
    </cfRule>
    <cfRule type="cellIs" dxfId="24636" priority="10936" operator="between">
      <formula>0</formula>
      <formula>2</formula>
    </cfRule>
  </conditionalFormatting>
  <conditionalFormatting sqref="N498">
    <cfRule type="cellIs" dxfId="24635" priority="10932" operator="between">
      <formula>6</formula>
      <formula>4.5</formula>
    </cfRule>
  </conditionalFormatting>
  <conditionalFormatting sqref="N498">
    <cfRule type="cellIs" dxfId="24634" priority="10931" operator="between">
      <formula>6</formula>
      <formula>4.495</formula>
    </cfRule>
  </conditionalFormatting>
  <conditionalFormatting sqref="N498">
    <cfRule type="cellIs" dxfId="24633" priority="10930" operator="between">
      <formula>4.5</formula>
      <formula>3.495</formula>
    </cfRule>
  </conditionalFormatting>
  <conditionalFormatting sqref="N498">
    <cfRule type="cellIs" dxfId="24632" priority="10928" operator="between">
      <formula>3.5</formula>
      <formula>2.495</formula>
    </cfRule>
    <cfRule type="cellIs" dxfId="24631" priority="10929" operator="between">
      <formula>3.5</formula>
      <formula>2.495</formula>
    </cfRule>
  </conditionalFormatting>
  <conditionalFormatting sqref="N498">
    <cfRule type="cellIs" dxfId="24630" priority="10927" operator="between">
      <formula>3.5</formula>
      <formula>2.495</formula>
    </cfRule>
  </conditionalFormatting>
  <conditionalFormatting sqref="N498">
    <cfRule type="cellIs" dxfId="24629" priority="10926" operator="between">
      <formula>3.5</formula>
      <formula>2.494</formula>
    </cfRule>
  </conditionalFormatting>
  <conditionalFormatting sqref="N498">
    <cfRule type="cellIs" dxfId="24628" priority="10925" operator="between">
      <formula>2.5</formula>
      <formula>0</formula>
    </cfRule>
  </conditionalFormatting>
  <conditionalFormatting sqref="N498">
    <cfRule type="cellIs" dxfId="24627" priority="10921" operator="between">
      <formula>4.501</formula>
      <formula>6</formula>
    </cfRule>
    <cfRule type="cellIs" dxfId="24626" priority="10922" operator="between">
      <formula>3.001</formula>
      <formula>4.5</formula>
    </cfRule>
    <cfRule type="cellIs" dxfId="24625" priority="10923" operator="between">
      <formula>2.001</formula>
      <formula>3</formula>
    </cfRule>
    <cfRule type="cellIs" dxfId="24624" priority="10924" operator="between">
      <formula>0</formula>
      <formula>2</formula>
    </cfRule>
  </conditionalFormatting>
  <conditionalFormatting sqref="N502">
    <cfRule type="cellIs" dxfId="24623" priority="10920" operator="between">
      <formula>6</formula>
      <formula>4.5</formula>
    </cfRule>
  </conditionalFormatting>
  <conditionalFormatting sqref="N502">
    <cfRule type="cellIs" dxfId="24622" priority="10919" operator="between">
      <formula>6</formula>
      <formula>4.495</formula>
    </cfRule>
  </conditionalFormatting>
  <conditionalFormatting sqref="N502">
    <cfRule type="cellIs" dxfId="24621" priority="10918" operator="between">
      <formula>4.5</formula>
      <formula>3.495</formula>
    </cfRule>
  </conditionalFormatting>
  <conditionalFormatting sqref="N502">
    <cfRule type="cellIs" dxfId="24620" priority="10916" operator="between">
      <formula>3.5</formula>
      <formula>2.495</formula>
    </cfRule>
    <cfRule type="cellIs" dxfId="24619" priority="10917" operator="between">
      <formula>3.5</formula>
      <formula>2.495</formula>
    </cfRule>
  </conditionalFormatting>
  <conditionalFormatting sqref="N502">
    <cfRule type="cellIs" dxfId="24618" priority="10915" operator="between">
      <formula>3.5</formula>
      <formula>2.495</formula>
    </cfRule>
  </conditionalFormatting>
  <conditionalFormatting sqref="N502">
    <cfRule type="cellIs" dxfId="24617" priority="10914" operator="between">
      <formula>3.5</formula>
      <formula>2.494</formula>
    </cfRule>
  </conditionalFormatting>
  <conditionalFormatting sqref="N502">
    <cfRule type="cellIs" dxfId="24616" priority="10913" operator="between">
      <formula>2.5</formula>
      <formula>0</formula>
    </cfRule>
  </conditionalFormatting>
  <conditionalFormatting sqref="N502">
    <cfRule type="cellIs" dxfId="24615" priority="10909" operator="between">
      <formula>4.501</formula>
      <formula>6</formula>
    </cfRule>
    <cfRule type="cellIs" dxfId="24614" priority="10910" operator="between">
      <formula>3.001</formula>
      <formula>4.5</formula>
    </cfRule>
    <cfRule type="cellIs" dxfId="24613" priority="10911" operator="between">
      <formula>2.001</formula>
      <formula>3</formula>
    </cfRule>
    <cfRule type="cellIs" dxfId="24612" priority="10912" operator="between">
      <formula>0</formula>
      <formula>2</formula>
    </cfRule>
  </conditionalFormatting>
  <conditionalFormatting sqref="N501">
    <cfRule type="cellIs" dxfId="24611" priority="10908" operator="between">
      <formula>6</formula>
      <formula>4.5</formula>
    </cfRule>
  </conditionalFormatting>
  <conditionalFormatting sqref="N501">
    <cfRule type="cellIs" dxfId="24610" priority="10907" operator="between">
      <formula>6</formula>
      <formula>4.495</formula>
    </cfRule>
  </conditionalFormatting>
  <conditionalFormatting sqref="N501">
    <cfRule type="cellIs" dxfId="24609" priority="10906" operator="between">
      <formula>4.5</formula>
      <formula>3.495</formula>
    </cfRule>
  </conditionalFormatting>
  <conditionalFormatting sqref="N501">
    <cfRule type="cellIs" dxfId="24608" priority="10904" operator="between">
      <formula>3.5</formula>
      <formula>2.495</formula>
    </cfRule>
    <cfRule type="cellIs" dxfId="24607" priority="10905" operator="between">
      <formula>3.5</formula>
      <formula>2.495</formula>
    </cfRule>
  </conditionalFormatting>
  <conditionalFormatting sqref="N501">
    <cfRule type="cellIs" dxfId="24606" priority="10903" operator="between">
      <formula>3.5</formula>
      <formula>2.495</formula>
    </cfRule>
  </conditionalFormatting>
  <conditionalFormatting sqref="N501">
    <cfRule type="cellIs" dxfId="24605" priority="10902" operator="between">
      <formula>3.5</formula>
      <formula>2.494</formula>
    </cfRule>
  </conditionalFormatting>
  <conditionalFormatting sqref="N501">
    <cfRule type="cellIs" dxfId="24604" priority="10901" operator="between">
      <formula>2.5</formula>
      <formula>0</formula>
    </cfRule>
  </conditionalFormatting>
  <conditionalFormatting sqref="N501">
    <cfRule type="cellIs" dxfId="24603" priority="10897" operator="between">
      <formula>4.501</formula>
      <formula>6</formula>
    </cfRule>
    <cfRule type="cellIs" dxfId="24602" priority="10898" operator="between">
      <formula>3.001</formula>
      <formula>4.5</formula>
    </cfRule>
    <cfRule type="cellIs" dxfId="24601" priority="10899" operator="between">
      <formula>2.001</formula>
      <formula>3</formula>
    </cfRule>
    <cfRule type="cellIs" dxfId="24600" priority="10900" operator="between">
      <formula>0</formula>
      <formula>2</formula>
    </cfRule>
  </conditionalFormatting>
  <conditionalFormatting sqref="N499">
    <cfRule type="cellIs" dxfId="24599" priority="10896" operator="between">
      <formula>6</formula>
      <formula>4.5</formula>
    </cfRule>
  </conditionalFormatting>
  <conditionalFormatting sqref="N499">
    <cfRule type="cellIs" dxfId="24598" priority="10895" operator="between">
      <formula>6</formula>
      <formula>4.495</formula>
    </cfRule>
  </conditionalFormatting>
  <conditionalFormatting sqref="N499">
    <cfRule type="cellIs" dxfId="24597" priority="10894" operator="between">
      <formula>4.5</formula>
      <formula>3.495</formula>
    </cfRule>
  </conditionalFormatting>
  <conditionalFormatting sqref="N499">
    <cfRule type="cellIs" dxfId="24596" priority="10892" operator="between">
      <formula>3.5</formula>
      <formula>2.495</formula>
    </cfRule>
    <cfRule type="cellIs" dxfId="24595" priority="10893" operator="between">
      <formula>3.5</formula>
      <formula>2.495</formula>
    </cfRule>
  </conditionalFormatting>
  <conditionalFormatting sqref="N499">
    <cfRule type="cellIs" dxfId="24594" priority="10891" operator="between">
      <formula>3.5</formula>
      <formula>2.495</formula>
    </cfRule>
  </conditionalFormatting>
  <conditionalFormatting sqref="N499">
    <cfRule type="cellIs" dxfId="24593" priority="10890" operator="between">
      <formula>3.5</formula>
      <formula>2.494</formula>
    </cfRule>
  </conditionalFormatting>
  <conditionalFormatting sqref="N499">
    <cfRule type="cellIs" dxfId="24592" priority="10889" operator="between">
      <formula>2.5</formula>
      <formula>0</formula>
    </cfRule>
  </conditionalFormatting>
  <conditionalFormatting sqref="N499">
    <cfRule type="cellIs" dxfId="24591" priority="10885" operator="between">
      <formula>4.501</formula>
      <formula>6</formula>
    </cfRule>
    <cfRule type="cellIs" dxfId="24590" priority="10886" operator="between">
      <formula>3.001</formula>
      <formula>4.5</formula>
    </cfRule>
    <cfRule type="cellIs" dxfId="24589" priority="10887" operator="between">
      <formula>2.001</formula>
      <formula>3</formula>
    </cfRule>
    <cfRule type="cellIs" dxfId="24588" priority="10888" operator="between">
      <formula>0</formula>
      <formula>2</formula>
    </cfRule>
  </conditionalFormatting>
  <conditionalFormatting sqref="N510">
    <cfRule type="cellIs" dxfId="24587" priority="10884" operator="between">
      <formula>6</formula>
      <formula>4.5</formula>
    </cfRule>
  </conditionalFormatting>
  <conditionalFormatting sqref="N510">
    <cfRule type="cellIs" dxfId="24586" priority="10883" operator="between">
      <formula>6</formula>
      <formula>4.495</formula>
    </cfRule>
  </conditionalFormatting>
  <conditionalFormatting sqref="N510">
    <cfRule type="cellIs" dxfId="24585" priority="10882" operator="between">
      <formula>4.5</formula>
      <formula>3.495</formula>
    </cfRule>
  </conditionalFormatting>
  <conditionalFormatting sqref="N510">
    <cfRule type="cellIs" dxfId="24584" priority="10880" operator="between">
      <formula>3.5</formula>
      <formula>2.495</formula>
    </cfRule>
    <cfRule type="cellIs" dxfId="24583" priority="10881" operator="between">
      <formula>3.5</formula>
      <formula>2.495</formula>
    </cfRule>
  </conditionalFormatting>
  <conditionalFormatting sqref="N510">
    <cfRule type="cellIs" dxfId="24582" priority="10879" operator="between">
      <formula>3.5</formula>
      <formula>2.495</formula>
    </cfRule>
  </conditionalFormatting>
  <conditionalFormatting sqref="N510">
    <cfRule type="cellIs" dxfId="24581" priority="10878" operator="between">
      <formula>3.5</formula>
      <formula>2.494</formula>
    </cfRule>
  </conditionalFormatting>
  <conditionalFormatting sqref="N510">
    <cfRule type="cellIs" dxfId="24580" priority="10877" operator="between">
      <formula>2.5</formula>
      <formula>0</formula>
    </cfRule>
  </conditionalFormatting>
  <conditionalFormatting sqref="N510">
    <cfRule type="cellIs" dxfId="24579" priority="10873" operator="between">
      <formula>4.501</formula>
      <formula>6</formula>
    </cfRule>
    <cfRule type="cellIs" dxfId="24578" priority="10874" operator="between">
      <formula>3.001</formula>
      <formula>4.5</formula>
    </cfRule>
    <cfRule type="cellIs" dxfId="24577" priority="10875" operator="between">
      <formula>2.001</formula>
      <formula>3</formula>
    </cfRule>
    <cfRule type="cellIs" dxfId="24576" priority="10876" operator="between">
      <formula>0</formula>
      <formula>2</formula>
    </cfRule>
  </conditionalFormatting>
  <conditionalFormatting sqref="N507">
    <cfRule type="cellIs" dxfId="24575" priority="10872" operator="between">
      <formula>6</formula>
      <formula>4.5</formula>
    </cfRule>
  </conditionalFormatting>
  <conditionalFormatting sqref="N507">
    <cfRule type="cellIs" dxfId="24574" priority="10871" operator="between">
      <formula>6</formula>
      <formula>4.495</formula>
    </cfRule>
  </conditionalFormatting>
  <conditionalFormatting sqref="N507">
    <cfRule type="cellIs" dxfId="24573" priority="10870" operator="between">
      <formula>4.5</formula>
      <formula>3.495</formula>
    </cfRule>
  </conditionalFormatting>
  <conditionalFormatting sqref="N507">
    <cfRule type="cellIs" dxfId="24572" priority="10868" operator="between">
      <formula>3.5</formula>
      <formula>2.495</formula>
    </cfRule>
    <cfRule type="cellIs" dxfId="24571" priority="10869" operator="between">
      <formula>3.5</formula>
      <formula>2.495</formula>
    </cfRule>
  </conditionalFormatting>
  <conditionalFormatting sqref="N507">
    <cfRule type="cellIs" dxfId="24570" priority="10867" operator="between">
      <formula>3.5</formula>
      <formula>2.495</formula>
    </cfRule>
  </conditionalFormatting>
  <conditionalFormatting sqref="N507">
    <cfRule type="cellIs" dxfId="24569" priority="10866" operator="between">
      <formula>3.5</formula>
      <formula>2.494</formula>
    </cfRule>
  </conditionalFormatting>
  <conditionalFormatting sqref="N507">
    <cfRule type="cellIs" dxfId="24568" priority="10865" operator="between">
      <formula>2.5</formula>
      <formula>0</formula>
    </cfRule>
  </conditionalFormatting>
  <conditionalFormatting sqref="N507">
    <cfRule type="cellIs" dxfId="24567" priority="10861" operator="between">
      <formula>4.501</formula>
      <formula>6</formula>
    </cfRule>
    <cfRule type="cellIs" dxfId="24566" priority="10862" operator="between">
      <formula>3.001</formula>
      <formula>4.5</formula>
    </cfRule>
    <cfRule type="cellIs" dxfId="24565" priority="10863" operator="between">
      <formula>2.001</formula>
      <formula>3</formula>
    </cfRule>
    <cfRule type="cellIs" dxfId="24564" priority="10864" operator="between">
      <formula>0</formula>
      <formula>2</formula>
    </cfRule>
  </conditionalFormatting>
  <conditionalFormatting sqref="N504">
    <cfRule type="cellIs" dxfId="24563" priority="10860" operator="between">
      <formula>6</formula>
      <formula>4.5</formula>
    </cfRule>
  </conditionalFormatting>
  <conditionalFormatting sqref="N504">
    <cfRule type="cellIs" dxfId="24562" priority="10859" operator="between">
      <formula>6</formula>
      <formula>4.495</formula>
    </cfRule>
  </conditionalFormatting>
  <conditionalFormatting sqref="N504">
    <cfRule type="cellIs" dxfId="24561" priority="10858" operator="between">
      <formula>4.5</formula>
      <formula>3.495</formula>
    </cfRule>
  </conditionalFormatting>
  <conditionalFormatting sqref="N504">
    <cfRule type="cellIs" dxfId="24560" priority="10856" operator="between">
      <formula>3.5</formula>
      <formula>2.495</formula>
    </cfRule>
    <cfRule type="cellIs" dxfId="24559" priority="10857" operator="between">
      <formula>3.5</formula>
      <formula>2.495</formula>
    </cfRule>
  </conditionalFormatting>
  <conditionalFormatting sqref="N504">
    <cfRule type="cellIs" dxfId="24558" priority="10855" operator="between">
      <formula>3.5</formula>
      <formula>2.495</formula>
    </cfRule>
  </conditionalFormatting>
  <conditionalFormatting sqref="N504">
    <cfRule type="cellIs" dxfId="24557" priority="10854" operator="between">
      <formula>3.5</formula>
      <formula>2.494</formula>
    </cfRule>
  </conditionalFormatting>
  <conditionalFormatting sqref="N504">
    <cfRule type="cellIs" dxfId="24556" priority="10853" operator="between">
      <formula>2.5</formula>
      <formula>0</formula>
    </cfRule>
  </conditionalFormatting>
  <conditionalFormatting sqref="N504">
    <cfRule type="cellIs" dxfId="24555" priority="10849" operator="between">
      <formula>4.501</formula>
      <formula>6</formula>
    </cfRule>
    <cfRule type="cellIs" dxfId="24554" priority="10850" operator="between">
      <formula>3.001</formula>
      <formula>4.5</formula>
    </cfRule>
    <cfRule type="cellIs" dxfId="24553" priority="10851" operator="between">
      <formula>2.001</formula>
      <formula>3</formula>
    </cfRule>
    <cfRule type="cellIs" dxfId="24552" priority="10852" operator="between">
      <formula>0</formula>
      <formula>2</formula>
    </cfRule>
  </conditionalFormatting>
  <conditionalFormatting sqref="N509">
    <cfRule type="cellIs" dxfId="24551" priority="10848" operator="between">
      <formula>6</formula>
      <formula>4.5</formula>
    </cfRule>
  </conditionalFormatting>
  <conditionalFormatting sqref="N509">
    <cfRule type="cellIs" dxfId="24550" priority="10847" operator="between">
      <formula>6</formula>
      <formula>4.495</formula>
    </cfRule>
  </conditionalFormatting>
  <conditionalFormatting sqref="N509">
    <cfRule type="cellIs" dxfId="24549" priority="10846" operator="between">
      <formula>4.5</formula>
      <formula>3.495</formula>
    </cfRule>
  </conditionalFormatting>
  <conditionalFormatting sqref="N509">
    <cfRule type="cellIs" dxfId="24548" priority="10844" operator="between">
      <formula>3.5</formula>
      <formula>2.495</formula>
    </cfRule>
    <cfRule type="cellIs" dxfId="24547" priority="10845" operator="between">
      <formula>3.5</formula>
      <formula>2.495</formula>
    </cfRule>
  </conditionalFormatting>
  <conditionalFormatting sqref="N509">
    <cfRule type="cellIs" dxfId="24546" priority="10843" operator="between">
      <formula>3.5</formula>
      <formula>2.495</formula>
    </cfRule>
  </conditionalFormatting>
  <conditionalFormatting sqref="N509">
    <cfRule type="cellIs" dxfId="24545" priority="10842" operator="between">
      <formula>3.5</formula>
      <formula>2.494</formula>
    </cfRule>
  </conditionalFormatting>
  <conditionalFormatting sqref="N509">
    <cfRule type="cellIs" dxfId="24544" priority="10841" operator="between">
      <formula>2.5</formula>
      <formula>0</formula>
    </cfRule>
  </conditionalFormatting>
  <conditionalFormatting sqref="N509">
    <cfRule type="cellIs" dxfId="24543" priority="10837" operator="between">
      <formula>4.501</formula>
      <formula>6</formula>
    </cfRule>
    <cfRule type="cellIs" dxfId="24542" priority="10838" operator="between">
      <formula>3.001</formula>
      <formula>4.5</formula>
    </cfRule>
    <cfRule type="cellIs" dxfId="24541" priority="10839" operator="between">
      <formula>2.001</formula>
      <formula>3</formula>
    </cfRule>
    <cfRule type="cellIs" dxfId="24540" priority="10840" operator="between">
      <formula>0</formula>
      <formula>2</formula>
    </cfRule>
  </conditionalFormatting>
  <conditionalFormatting sqref="N508">
    <cfRule type="cellIs" dxfId="24539" priority="10836" operator="between">
      <formula>6</formula>
      <formula>4.5</formula>
    </cfRule>
  </conditionalFormatting>
  <conditionalFormatting sqref="N508">
    <cfRule type="cellIs" dxfId="24538" priority="10835" operator="between">
      <formula>6</formula>
      <formula>4.495</formula>
    </cfRule>
  </conditionalFormatting>
  <conditionalFormatting sqref="N508">
    <cfRule type="cellIs" dxfId="24537" priority="10834" operator="between">
      <formula>4.5</formula>
      <formula>3.495</formula>
    </cfRule>
  </conditionalFormatting>
  <conditionalFormatting sqref="N508">
    <cfRule type="cellIs" dxfId="24536" priority="10832" operator="between">
      <formula>3.5</formula>
      <formula>2.495</formula>
    </cfRule>
    <cfRule type="cellIs" dxfId="24535" priority="10833" operator="between">
      <formula>3.5</formula>
      <formula>2.495</formula>
    </cfRule>
  </conditionalFormatting>
  <conditionalFormatting sqref="N508">
    <cfRule type="cellIs" dxfId="24534" priority="10831" operator="between">
      <formula>3.5</formula>
      <formula>2.495</formula>
    </cfRule>
  </conditionalFormatting>
  <conditionalFormatting sqref="N508">
    <cfRule type="cellIs" dxfId="24533" priority="10830" operator="between">
      <formula>3.5</formula>
      <formula>2.494</formula>
    </cfRule>
  </conditionalFormatting>
  <conditionalFormatting sqref="N508">
    <cfRule type="cellIs" dxfId="24532" priority="10829" operator="between">
      <formula>2.5</formula>
      <formula>0</formula>
    </cfRule>
  </conditionalFormatting>
  <conditionalFormatting sqref="N508">
    <cfRule type="cellIs" dxfId="24531" priority="10825" operator="between">
      <formula>4.501</formula>
      <formula>6</formula>
    </cfRule>
    <cfRule type="cellIs" dxfId="24530" priority="10826" operator="between">
      <formula>3.001</formula>
      <formula>4.5</formula>
    </cfRule>
    <cfRule type="cellIs" dxfId="24529" priority="10827" operator="between">
      <formula>2.001</formula>
      <formula>3</formula>
    </cfRule>
    <cfRule type="cellIs" dxfId="24528" priority="10828" operator="between">
      <formula>0</formula>
      <formula>2</formula>
    </cfRule>
  </conditionalFormatting>
  <conditionalFormatting sqref="N505">
    <cfRule type="cellIs" dxfId="24527" priority="10824" operator="between">
      <formula>6</formula>
      <formula>4.5</formula>
    </cfRule>
  </conditionalFormatting>
  <conditionalFormatting sqref="N505">
    <cfRule type="cellIs" dxfId="24526" priority="10823" operator="between">
      <formula>6</formula>
      <formula>4.495</formula>
    </cfRule>
  </conditionalFormatting>
  <conditionalFormatting sqref="N505">
    <cfRule type="cellIs" dxfId="24525" priority="10822" operator="between">
      <formula>4.5</formula>
      <formula>3.495</formula>
    </cfRule>
  </conditionalFormatting>
  <conditionalFormatting sqref="N505">
    <cfRule type="cellIs" dxfId="24524" priority="10820" operator="between">
      <formula>3.5</formula>
      <formula>2.495</formula>
    </cfRule>
    <cfRule type="cellIs" dxfId="24523" priority="10821" operator="between">
      <formula>3.5</formula>
      <formula>2.495</formula>
    </cfRule>
  </conditionalFormatting>
  <conditionalFormatting sqref="N505">
    <cfRule type="cellIs" dxfId="24522" priority="10819" operator="between">
      <formula>3.5</formula>
      <formula>2.495</formula>
    </cfRule>
  </conditionalFormatting>
  <conditionalFormatting sqref="N505">
    <cfRule type="cellIs" dxfId="24521" priority="10818" operator="between">
      <formula>3.5</formula>
      <formula>2.494</formula>
    </cfRule>
  </conditionalFormatting>
  <conditionalFormatting sqref="N505">
    <cfRule type="cellIs" dxfId="24520" priority="10817" operator="between">
      <formula>2.5</formula>
      <formula>0</formula>
    </cfRule>
  </conditionalFormatting>
  <conditionalFormatting sqref="N505">
    <cfRule type="cellIs" dxfId="24519" priority="10813" operator="between">
      <formula>4.501</formula>
      <formula>6</formula>
    </cfRule>
    <cfRule type="cellIs" dxfId="24518" priority="10814" operator="between">
      <formula>3.001</formula>
      <formula>4.5</formula>
    </cfRule>
    <cfRule type="cellIs" dxfId="24517" priority="10815" operator="between">
      <formula>2.001</formula>
      <formula>3</formula>
    </cfRule>
    <cfRule type="cellIs" dxfId="24516" priority="10816" operator="between">
      <formula>0</formula>
      <formula>2</formula>
    </cfRule>
  </conditionalFormatting>
  <conditionalFormatting sqref="N506">
    <cfRule type="cellIs" dxfId="24515" priority="10812" operator="between">
      <formula>6</formula>
      <formula>4.5</formula>
    </cfRule>
  </conditionalFormatting>
  <conditionalFormatting sqref="N506">
    <cfRule type="cellIs" dxfId="24514" priority="10811" operator="between">
      <formula>6</formula>
      <formula>4.495</formula>
    </cfRule>
  </conditionalFormatting>
  <conditionalFormatting sqref="N506">
    <cfRule type="cellIs" dxfId="24513" priority="10810" operator="between">
      <formula>4.5</formula>
      <formula>3.495</formula>
    </cfRule>
  </conditionalFormatting>
  <conditionalFormatting sqref="N506">
    <cfRule type="cellIs" dxfId="24512" priority="10808" operator="between">
      <formula>3.5</formula>
      <formula>2.495</formula>
    </cfRule>
    <cfRule type="cellIs" dxfId="24511" priority="10809" operator="between">
      <formula>3.5</formula>
      <formula>2.495</formula>
    </cfRule>
  </conditionalFormatting>
  <conditionalFormatting sqref="N506">
    <cfRule type="cellIs" dxfId="24510" priority="10807" operator="between">
      <formula>3.5</formula>
      <formula>2.495</formula>
    </cfRule>
  </conditionalFormatting>
  <conditionalFormatting sqref="N506">
    <cfRule type="cellIs" dxfId="24509" priority="10806" operator="between">
      <formula>3.5</formula>
      <formula>2.494</formula>
    </cfRule>
  </conditionalFormatting>
  <conditionalFormatting sqref="N506">
    <cfRule type="cellIs" dxfId="24508" priority="10805" operator="between">
      <formula>2.5</formula>
      <formula>0</formula>
    </cfRule>
  </conditionalFormatting>
  <conditionalFormatting sqref="N506">
    <cfRule type="cellIs" dxfId="24507" priority="10801" operator="between">
      <formula>4.501</formula>
      <formula>6</formula>
    </cfRule>
    <cfRule type="cellIs" dxfId="24506" priority="10802" operator="between">
      <formula>3.001</formula>
      <formula>4.5</formula>
    </cfRule>
    <cfRule type="cellIs" dxfId="24505" priority="10803" operator="between">
      <formula>2.001</formula>
      <formula>3</formula>
    </cfRule>
    <cfRule type="cellIs" dxfId="24504" priority="10804" operator="between">
      <formula>0</formula>
      <formula>2</formula>
    </cfRule>
  </conditionalFormatting>
  <conditionalFormatting sqref="N515">
    <cfRule type="cellIs" dxfId="24503" priority="10800" operator="between">
      <formula>6</formula>
      <formula>4.5</formula>
    </cfRule>
  </conditionalFormatting>
  <conditionalFormatting sqref="N515">
    <cfRule type="cellIs" dxfId="24502" priority="10799" operator="between">
      <formula>6</formula>
      <formula>4.495</formula>
    </cfRule>
  </conditionalFormatting>
  <conditionalFormatting sqref="N515">
    <cfRule type="cellIs" dxfId="24501" priority="10798" operator="between">
      <formula>4.5</formula>
      <formula>3.495</formula>
    </cfRule>
  </conditionalFormatting>
  <conditionalFormatting sqref="N515">
    <cfRule type="cellIs" dxfId="24500" priority="10796" operator="between">
      <formula>3.5</formula>
      <formula>2.495</formula>
    </cfRule>
    <cfRule type="cellIs" dxfId="24499" priority="10797" operator="between">
      <formula>3.5</formula>
      <formula>2.495</formula>
    </cfRule>
  </conditionalFormatting>
  <conditionalFormatting sqref="N515">
    <cfRule type="cellIs" dxfId="24498" priority="10795" operator="between">
      <formula>3.5</formula>
      <formula>2.495</formula>
    </cfRule>
  </conditionalFormatting>
  <conditionalFormatting sqref="N515">
    <cfRule type="cellIs" dxfId="24497" priority="10794" operator="between">
      <formula>3.5</formula>
      <formula>2.494</formula>
    </cfRule>
  </conditionalFormatting>
  <conditionalFormatting sqref="N515">
    <cfRule type="cellIs" dxfId="24496" priority="10793" operator="between">
      <formula>2.5</formula>
      <formula>0</formula>
    </cfRule>
  </conditionalFormatting>
  <conditionalFormatting sqref="N515">
    <cfRule type="cellIs" dxfId="24495" priority="10789" operator="between">
      <formula>4.501</formula>
      <formula>6</formula>
    </cfRule>
    <cfRule type="cellIs" dxfId="24494" priority="10790" operator="between">
      <formula>3.001</formula>
      <formula>4.5</formula>
    </cfRule>
    <cfRule type="cellIs" dxfId="24493" priority="10791" operator="between">
      <formula>2.001</formula>
      <formula>3</formula>
    </cfRule>
    <cfRule type="cellIs" dxfId="24492" priority="10792" operator="between">
      <formula>0</formula>
      <formula>2</formula>
    </cfRule>
  </conditionalFormatting>
  <conditionalFormatting sqref="N521">
    <cfRule type="cellIs" dxfId="24491" priority="10716" operator="between">
      <formula>6</formula>
      <formula>4.5</formula>
    </cfRule>
  </conditionalFormatting>
  <conditionalFormatting sqref="N521">
    <cfRule type="cellIs" dxfId="24490" priority="10715" operator="between">
      <formula>6</formula>
      <formula>4.495</formula>
    </cfRule>
  </conditionalFormatting>
  <conditionalFormatting sqref="N521">
    <cfRule type="cellIs" dxfId="24489" priority="10714" operator="between">
      <formula>4.5</formula>
      <formula>3.495</formula>
    </cfRule>
  </conditionalFormatting>
  <conditionalFormatting sqref="N521">
    <cfRule type="cellIs" dxfId="24488" priority="10712" operator="between">
      <formula>3.5</formula>
      <formula>2.495</formula>
    </cfRule>
    <cfRule type="cellIs" dxfId="24487" priority="10713" operator="between">
      <formula>3.5</formula>
      <formula>2.495</formula>
    </cfRule>
  </conditionalFormatting>
  <conditionalFormatting sqref="N521">
    <cfRule type="cellIs" dxfId="24486" priority="10711" operator="between">
      <formula>3.5</formula>
      <formula>2.495</formula>
    </cfRule>
  </conditionalFormatting>
  <conditionalFormatting sqref="N521">
    <cfRule type="cellIs" dxfId="24485" priority="10710" operator="between">
      <formula>3.5</formula>
      <formula>2.494</formula>
    </cfRule>
  </conditionalFormatting>
  <conditionalFormatting sqref="N521">
    <cfRule type="cellIs" dxfId="24484" priority="10709" operator="between">
      <formula>2.5</formula>
      <formula>0</formula>
    </cfRule>
  </conditionalFormatting>
  <conditionalFormatting sqref="N521">
    <cfRule type="cellIs" dxfId="24483" priority="10705" operator="between">
      <formula>4.501</formula>
      <formula>6</formula>
    </cfRule>
    <cfRule type="cellIs" dxfId="24482" priority="10706" operator="between">
      <formula>3.001</formula>
      <formula>4.5</formula>
    </cfRule>
    <cfRule type="cellIs" dxfId="24481" priority="10707" operator="between">
      <formula>2.001</formula>
      <formula>3</formula>
    </cfRule>
    <cfRule type="cellIs" dxfId="24480" priority="10708" operator="between">
      <formula>0</formula>
      <formula>2</formula>
    </cfRule>
  </conditionalFormatting>
  <conditionalFormatting sqref="N516">
    <cfRule type="cellIs" dxfId="24479" priority="10692" operator="between">
      <formula>6</formula>
      <formula>4.5</formula>
    </cfRule>
  </conditionalFormatting>
  <conditionalFormatting sqref="N516">
    <cfRule type="cellIs" dxfId="24478" priority="10691" operator="between">
      <formula>6</formula>
      <formula>4.495</formula>
    </cfRule>
  </conditionalFormatting>
  <conditionalFormatting sqref="N516">
    <cfRule type="cellIs" dxfId="24477" priority="10690" operator="between">
      <formula>4.5</formula>
      <formula>3.495</formula>
    </cfRule>
  </conditionalFormatting>
  <conditionalFormatting sqref="N516">
    <cfRule type="cellIs" dxfId="24476" priority="10688" operator="between">
      <formula>3.5</formula>
      <formula>2.495</formula>
    </cfRule>
    <cfRule type="cellIs" dxfId="24475" priority="10689" operator="between">
      <formula>3.5</formula>
      <formula>2.495</formula>
    </cfRule>
  </conditionalFormatting>
  <conditionalFormatting sqref="N516">
    <cfRule type="cellIs" dxfId="24474" priority="10687" operator="between">
      <formula>3.5</formula>
      <formula>2.495</formula>
    </cfRule>
  </conditionalFormatting>
  <conditionalFormatting sqref="N516">
    <cfRule type="cellIs" dxfId="24473" priority="10686" operator="between">
      <formula>3.5</formula>
      <formula>2.494</formula>
    </cfRule>
  </conditionalFormatting>
  <conditionalFormatting sqref="N516">
    <cfRule type="cellIs" dxfId="24472" priority="10685" operator="between">
      <formula>2.5</formula>
      <formula>0</formula>
    </cfRule>
  </conditionalFormatting>
  <conditionalFormatting sqref="N516">
    <cfRule type="cellIs" dxfId="24471" priority="10681" operator="between">
      <formula>4.501</formula>
      <formula>6</formula>
    </cfRule>
    <cfRule type="cellIs" dxfId="24470" priority="10682" operator="between">
      <formula>3.001</formula>
      <formula>4.5</formula>
    </cfRule>
    <cfRule type="cellIs" dxfId="24469" priority="10683" operator="between">
      <formula>2.001</formula>
      <formula>3</formula>
    </cfRule>
    <cfRule type="cellIs" dxfId="24468" priority="10684" operator="between">
      <formula>0</formula>
      <formula>2</formula>
    </cfRule>
  </conditionalFormatting>
  <conditionalFormatting sqref="N520">
    <cfRule type="cellIs" dxfId="24467" priority="10680" operator="between">
      <formula>6</formula>
      <formula>4.5</formula>
    </cfRule>
  </conditionalFormatting>
  <conditionalFormatting sqref="N520">
    <cfRule type="cellIs" dxfId="24466" priority="10679" operator="between">
      <formula>6</formula>
      <formula>4.495</formula>
    </cfRule>
  </conditionalFormatting>
  <conditionalFormatting sqref="N520">
    <cfRule type="cellIs" dxfId="24465" priority="10678" operator="between">
      <formula>4.5</formula>
      <formula>3.495</formula>
    </cfRule>
  </conditionalFormatting>
  <conditionalFormatting sqref="N520">
    <cfRule type="cellIs" dxfId="24464" priority="10676" operator="between">
      <formula>3.5</formula>
      <formula>2.495</formula>
    </cfRule>
    <cfRule type="cellIs" dxfId="24463" priority="10677" operator="between">
      <formula>3.5</formula>
      <formula>2.495</formula>
    </cfRule>
  </conditionalFormatting>
  <conditionalFormatting sqref="N520">
    <cfRule type="cellIs" dxfId="24462" priority="10675" operator="between">
      <formula>3.5</formula>
      <formula>2.495</formula>
    </cfRule>
  </conditionalFormatting>
  <conditionalFormatting sqref="N520">
    <cfRule type="cellIs" dxfId="24461" priority="10674" operator="between">
      <formula>3.5</formula>
      <formula>2.494</formula>
    </cfRule>
  </conditionalFormatting>
  <conditionalFormatting sqref="N520">
    <cfRule type="cellIs" dxfId="24460" priority="10673" operator="between">
      <formula>2.5</formula>
      <formula>0</formula>
    </cfRule>
  </conditionalFormatting>
  <conditionalFormatting sqref="N520">
    <cfRule type="cellIs" dxfId="24459" priority="10669" operator="between">
      <formula>4.501</formula>
      <formula>6</formula>
    </cfRule>
    <cfRule type="cellIs" dxfId="24458" priority="10670" operator="between">
      <formula>3.001</formula>
      <formula>4.5</formula>
    </cfRule>
    <cfRule type="cellIs" dxfId="24457" priority="10671" operator="between">
      <formula>2.001</formula>
      <formula>3</formula>
    </cfRule>
    <cfRule type="cellIs" dxfId="24456" priority="10672" operator="between">
      <formula>0</formula>
      <formula>2</formula>
    </cfRule>
  </conditionalFormatting>
  <conditionalFormatting sqref="N519">
    <cfRule type="cellIs" dxfId="24455" priority="10704" operator="between">
      <formula>6</formula>
      <formula>4.5</formula>
    </cfRule>
  </conditionalFormatting>
  <conditionalFormatting sqref="N519">
    <cfRule type="cellIs" dxfId="24454" priority="10703" operator="between">
      <formula>6</formula>
      <formula>4.495</formula>
    </cfRule>
  </conditionalFormatting>
  <conditionalFormatting sqref="N519">
    <cfRule type="cellIs" dxfId="24453" priority="10702" operator="between">
      <formula>4.5</formula>
      <formula>3.495</formula>
    </cfRule>
  </conditionalFormatting>
  <conditionalFormatting sqref="N519">
    <cfRule type="cellIs" dxfId="24452" priority="10700" operator="between">
      <formula>3.5</formula>
      <formula>2.495</formula>
    </cfRule>
    <cfRule type="cellIs" dxfId="24451" priority="10701" operator="between">
      <formula>3.5</formula>
      <formula>2.495</formula>
    </cfRule>
  </conditionalFormatting>
  <conditionalFormatting sqref="N519">
    <cfRule type="cellIs" dxfId="24450" priority="10699" operator="between">
      <formula>3.5</formula>
      <formula>2.495</formula>
    </cfRule>
  </conditionalFormatting>
  <conditionalFormatting sqref="N519">
    <cfRule type="cellIs" dxfId="24449" priority="10698" operator="between">
      <formula>3.5</formula>
      <formula>2.494</formula>
    </cfRule>
  </conditionalFormatting>
  <conditionalFormatting sqref="N519">
    <cfRule type="cellIs" dxfId="24448" priority="10697" operator="between">
      <formula>2.5</formula>
      <formula>0</formula>
    </cfRule>
  </conditionalFormatting>
  <conditionalFormatting sqref="N519">
    <cfRule type="cellIs" dxfId="24447" priority="10693" operator="between">
      <formula>4.501</formula>
      <formula>6</formula>
    </cfRule>
    <cfRule type="cellIs" dxfId="24446" priority="10694" operator="between">
      <formula>3.001</formula>
      <formula>4.5</formula>
    </cfRule>
    <cfRule type="cellIs" dxfId="24445" priority="10695" operator="between">
      <formula>2.001</formula>
      <formula>3</formula>
    </cfRule>
    <cfRule type="cellIs" dxfId="24444" priority="10696" operator="between">
      <formula>0</formula>
      <formula>2</formula>
    </cfRule>
  </conditionalFormatting>
  <conditionalFormatting sqref="N517">
    <cfRule type="cellIs" dxfId="24443" priority="10668" operator="between">
      <formula>6</formula>
      <formula>4.5</formula>
    </cfRule>
  </conditionalFormatting>
  <conditionalFormatting sqref="N517">
    <cfRule type="cellIs" dxfId="24442" priority="10667" operator="between">
      <formula>6</formula>
      <formula>4.495</formula>
    </cfRule>
  </conditionalFormatting>
  <conditionalFormatting sqref="N517">
    <cfRule type="cellIs" dxfId="24441" priority="10666" operator="between">
      <formula>4.5</formula>
      <formula>3.495</formula>
    </cfRule>
  </conditionalFormatting>
  <conditionalFormatting sqref="N517">
    <cfRule type="cellIs" dxfId="24440" priority="10664" operator="between">
      <formula>3.5</formula>
      <formula>2.495</formula>
    </cfRule>
    <cfRule type="cellIs" dxfId="24439" priority="10665" operator="between">
      <formula>3.5</formula>
      <formula>2.495</formula>
    </cfRule>
  </conditionalFormatting>
  <conditionalFormatting sqref="N517">
    <cfRule type="cellIs" dxfId="24438" priority="10663" operator="between">
      <formula>3.5</formula>
      <formula>2.495</formula>
    </cfRule>
  </conditionalFormatting>
  <conditionalFormatting sqref="N517">
    <cfRule type="cellIs" dxfId="24437" priority="10662" operator="between">
      <formula>3.5</formula>
      <formula>2.494</formula>
    </cfRule>
  </conditionalFormatting>
  <conditionalFormatting sqref="N517">
    <cfRule type="cellIs" dxfId="24436" priority="10661" operator="between">
      <formula>2.5</formula>
      <formula>0</formula>
    </cfRule>
  </conditionalFormatting>
  <conditionalFormatting sqref="N517">
    <cfRule type="cellIs" dxfId="24435" priority="10657" operator="between">
      <formula>4.501</formula>
      <formula>6</formula>
    </cfRule>
    <cfRule type="cellIs" dxfId="24434" priority="10658" operator="between">
      <formula>3.001</formula>
      <formula>4.5</formula>
    </cfRule>
    <cfRule type="cellIs" dxfId="24433" priority="10659" operator="between">
      <formula>2.001</formula>
      <formula>3</formula>
    </cfRule>
    <cfRule type="cellIs" dxfId="24432" priority="10660" operator="between">
      <formula>0</formula>
      <formula>2</formula>
    </cfRule>
  </conditionalFormatting>
  <conditionalFormatting sqref="N518">
    <cfRule type="cellIs" dxfId="24431" priority="10656" operator="between">
      <formula>6</formula>
      <formula>4.5</formula>
    </cfRule>
  </conditionalFormatting>
  <conditionalFormatting sqref="N518">
    <cfRule type="cellIs" dxfId="24430" priority="10655" operator="between">
      <formula>6</formula>
      <formula>4.495</formula>
    </cfRule>
  </conditionalFormatting>
  <conditionalFormatting sqref="N518">
    <cfRule type="cellIs" dxfId="24429" priority="10654" operator="between">
      <formula>4.5</formula>
      <formula>3.495</formula>
    </cfRule>
  </conditionalFormatting>
  <conditionalFormatting sqref="N518">
    <cfRule type="cellIs" dxfId="24428" priority="10652" operator="between">
      <formula>3.5</formula>
      <formula>2.495</formula>
    </cfRule>
    <cfRule type="cellIs" dxfId="24427" priority="10653" operator="between">
      <formula>3.5</formula>
      <formula>2.495</formula>
    </cfRule>
  </conditionalFormatting>
  <conditionalFormatting sqref="N518">
    <cfRule type="cellIs" dxfId="24426" priority="10651" operator="between">
      <formula>3.5</formula>
      <formula>2.495</formula>
    </cfRule>
  </conditionalFormatting>
  <conditionalFormatting sqref="N518">
    <cfRule type="cellIs" dxfId="24425" priority="10650" operator="between">
      <formula>3.5</formula>
      <formula>2.494</formula>
    </cfRule>
  </conditionalFormatting>
  <conditionalFormatting sqref="N518">
    <cfRule type="cellIs" dxfId="24424" priority="10649" operator="between">
      <formula>2.5</formula>
      <formula>0</formula>
    </cfRule>
  </conditionalFormatting>
  <conditionalFormatting sqref="N518">
    <cfRule type="cellIs" dxfId="24423" priority="10645" operator="between">
      <formula>4.501</formula>
      <formula>6</formula>
    </cfRule>
    <cfRule type="cellIs" dxfId="24422" priority="10646" operator="between">
      <formula>3.001</formula>
      <formula>4.5</formula>
    </cfRule>
    <cfRule type="cellIs" dxfId="24421" priority="10647" operator="between">
      <formula>2.001</formula>
      <formula>3</formula>
    </cfRule>
    <cfRule type="cellIs" dxfId="24420" priority="10648" operator="between">
      <formula>0</formula>
      <formula>2</formula>
    </cfRule>
  </conditionalFormatting>
  <conditionalFormatting sqref="N528">
    <cfRule type="cellIs" dxfId="24419" priority="10644" operator="between">
      <formula>6</formula>
      <formula>4.5</formula>
    </cfRule>
  </conditionalFormatting>
  <conditionalFormatting sqref="N528">
    <cfRule type="cellIs" dxfId="24418" priority="10643" operator="between">
      <formula>6</formula>
      <formula>4.495</formula>
    </cfRule>
  </conditionalFormatting>
  <conditionalFormatting sqref="N528">
    <cfRule type="cellIs" dxfId="24417" priority="10642" operator="between">
      <formula>4.5</formula>
      <formula>3.495</formula>
    </cfRule>
  </conditionalFormatting>
  <conditionalFormatting sqref="N528">
    <cfRule type="cellIs" dxfId="24416" priority="10640" operator="between">
      <formula>3.5</formula>
      <formula>2.495</formula>
    </cfRule>
    <cfRule type="cellIs" dxfId="24415" priority="10641" operator="between">
      <formula>3.5</formula>
      <formula>2.495</formula>
    </cfRule>
  </conditionalFormatting>
  <conditionalFormatting sqref="N528">
    <cfRule type="cellIs" dxfId="24414" priority="10639" operator="between">
      <formula>3.5</formula>
      <formula>2.495</formula>
    </cfRule>
  </conditionalFormatting>
  <conditionalFormatting sqref="N528">
    <cfRule type="cellIs" dxfId="24413" priority="10638" operator="between">
      <formula>3.5</formula>
      <formula>2.494</formula>
    </cfRule>
  </conditionalFormatting>
  <conditionalFormatting sqref="N528">
    <cfRule type="cellIs" dxfId="24412" priority="10637" operator="between">
      <formula>2.5</formula>
      <formula>0</formula>
    </cfRule>
  </conditionalFormatting>
  <conditionalFormatting sqref="N528">
    <cfRule type="cellIs" dxfId="24411" priority="10633" operator="between">
      <formula>4.501</formula>
      <formula>6</formula>
    </cfRule>
    <cfRule type="cellIs" dxfId="24410" priority="10634" operator="between">
      <formula>3.001</formula>
      <formula>4.5</formula>
    </cfRule>
    <cfRule type="cellIs" dxfId="24409" priority="10635" operator="between">
      <formula>2.001</formula>
      <formula>3</formula>
    </cfRule>
    <cfRule type="cellIs" dxfId="24408" priority="10636" operator="between">
      <formula>0</formula>
      <formula>2</formula>
    </cfRule>
  </conditionalFormatting>
  <conditionalFormatting sqref="N525">
    <cfRule type="cellIs" dxfId="24407" priority="10632" operator="between">
      <formula>6</formula>
      <formula>4.5</formula>
    </cfRule>
  </conditionalFormatting>
  <conditionalFormatting sqref="N525">
    <cfRule type="cellIs" dxfId="24406" priority="10631" operator="between">
      <formula>6</formula>
      <formula>4.495</formula>
    </cfRule>
  </conditionalFormatting>
  <conditionalFormatting sqref="N525">
    <cfRule type="cellIs" dxfId="24405" priority="10630" operator="between">
      <formula>4.5</formula>
      <formula>3.495</formula>
    </cfRule>
  </conditionalFormatting>
  <conditionalFormatting sqref="N525">
    <cfRule type="cellIs" dxfId="24404" priority="10628" operator="between">
      <formula>3.5</formula>
      <formula>2.495</formula>
    </cfRule>
    <cfRule type="cellIs" dxfId="24403" priority="10629" operator="between">
      <formula>3.5</formula>
      <formula>2.495</formula>
    </cfRule>
  </conditionalFormatting>
  <conditionalFormatting sqref="N525">
    <cfRule type="cellIs" dxfId="24402" priority="10627" operator="between">
      <formula>3.5</formula>
      <formula>2.495</formula>
    </cfRule>
  </conditionalFormatting>
  <conditionalFormatting sqref="N525">
    <cfRule type="cellIs" dxfId="24401" priority="10626" operator="between">
      <formula>3.5</formula>
      <formula>2.494</formula>
    </cfRule>
  </conditionalFormatting>
  <conditionalFormatting sqref="N525">
    <cfRule type="cellIs" dxfId="24400" priority="10625" operator="between">
      <formula>2.5</formula>
      <formula>0</formula>
    </cfRule>
  </conditionalFormatting>
  <conditionalFormatting sqref="N525">
    <cfRule type="cellIs" dxfId="24399" priority="10621" operator="between">
      <formula>4.501</formula>
      <formula>6</formula>
    </cfRule>
    <cfRule type="cellIs" dxfId="24398" priority="10622" operator="between">
      <formula>3.001</formula>
      <formula>4.5</formula>
    </cfRule>
    <cfRule type="cellIs" dxfId="24397" priority="10623" operator="between">
      <formula>2.001</formula>
      <formula>3</formula>
    </cfRule>
    <cfRule type="cellIs" dxfId="24396" priority="10624" operator="between">
      <formula>0</formula>
      <formula>2</formula>
    </cfRule>
  </conditionalFormatting>
  <conditionalFormatting sqref="N522">
    <cfRule type="cellIs" dxfId="24395" priority="10620" operator="between">
      <formula>6</formula>
      <formula>4.5</formula>
    </cfRule>
  </conditionalFormatting>
  <conditionalFormatting sqref="N522">
    <cfRule type="cellIs" dxfId="24394" priority="10619" operator="between">
      <formula>6</formula>
      <formula>4.495</formula>
    </cfRule>
  </conditionalFormatting>
  <conditionalFormatting sqref="N522">
    <cfRule type="cellIs" dxfId="24393" priority="10618" operator="between">
      <formula>4.5</formula>
      <formula>3.495</formula>
    </cfRule>
  </conditionalFormatting>
  <conditionalFormatting sqref="N522">
    <cfRule type="cellIs" dxfId="24392" priority="10616" operator="between">
      <formula>3.5</formula>
      <formula>2.495</formula>
    </cfRule>
    <cfRule type="cellIs" dxfId="24391" priority="10617" operator="between">
      <formula>3.5</formula>
      <formula>2.495</formula>
    </cfRule>
  </conditionalFormatting>
  <conditionalFormatting sqref="N522">
    <cfRule type="cellIs" dxfId="24390" priority="10615" operator="between">
      <formula>3.5</formula>
      <formula>2.495</formula>
    </cfRule>
  </conditionalFormatting>
  <conditionalFormatting sqref="N522">
    <cfRule type="cellIs" dxfId="24389" priority="10614" operator="between">
      <formula>3.5</formula>
      <formula>2.494</formula>
    </cfRule>
  </conditionalFormatting>
  <conditionalFormatting sqref="N522">
    <cfRule type="cellIs" dxfId="24388" priority="10613" operator="between">
      <formula>2.5</formula>
      <formula>0</formula>
    </cfRule>
  </conditionalFormatting>
  <conditionalFormatting sqref="N522">
    <cfRule type="cellIs" dxfId="24387" priority="10609" operator="between">
      <formula>4.501</formula>
      <formula>6</formula>
    </cfRule>
    <cfRule type="cellIs" dxfId="24386" priority="10610" operator="between">
      <formula>3.001</formula>
      <formula>4.5</formula>
    </cfRule>
    <cfRule type="cellIs" dxfId="24385" priority="10611" operator="between">
      <formula>2.001</formula>
      <formula>3</formula>
    </cfRule>
    <cfRule type="cellIs" dxfId="24384" priority="10612" operator="between">
      <formula>0</formula>
      <formula>2</formula>
    </cfRule>
  </conditionalFormatting>
  <conditionalFormatting sqref="N527">
    <cfRule type="cellIs" dxfId="24383" priority="10608" operator="between">
      <formula>6</formula>
      <formula>4.5</formula>
    </cfRule>
  </conditionalFormatting>
  <conditionalFormatting sqref="N527">
    <cfRule type="cellIs" dxfId="24382" priority="10607" operator="between">
      <formula>6</formula>
      <formula>4.495</formula>
    </cfRule>
  </conditionalFormatting>
  <conditionalFormatting sqref="N527">
    <cfRule type="cellIs" dxfId="24381" priority="10606" operator="between">
      <formula>4.5</formula>
      <formula>3.495</formula>
    </cfRule>
  </conditionalFormatting>
  <conditionalFormatting sqref="N527">
    <cfRule type="cellIs" dxfId="24380" priority="10604" operator="between">
      <formula>3.5</formula>
      <formula>2.495</formula>
    </cfRule>
    <cfRule type="cellIs" dxfId="24379" priority="10605" operator="between">
      <formula>3.5</formula>
      <formula>2.495</formula>
    </cfRule>
  </conditionalFormatting>
  <conditionalFormatting sqref="N527">
    <cfRule type="cellIs" dxfId="24378" priority="10603" operator="between">
      <formula>3.5</formula>
      <formula>2.495</formula>
    </cfRule>
  </conditionalFormatting>
  <conditionalFormatting sqref="N527">
    <cfRule type="cellIs" dxfId="24377" priority="10602" operator="between">
      <formula>3.5</formula>
      <formula>2.494</formula>
    </cfRule>
  </conditionalFormatting>
  <conditionalFormatting sqref="N527">
    <cfRule type="cellIs" dxfId="24376" priority="10601" operator="between">
      <formula>2.5</formula>
      <formula>0</formula>
    </cfRule>
  </conditionalFormatting>
  <conditionalFormatting sqref="N527">
    <cfRule type="cellIs" dxfId="24375" priority="10597" operator="between">
      <formula>4.501</formula>
      <formula>6</formula>
    </cfRule>
    <cfRule type="cellIs" dxfId="24374" priority="10598" operator="between">
      <formula>3.001</formula>
      <formula>4.5</formula>
    </cfRule>
    <cfRule type="cellIs" dxfId="24373" priority="10599" operator="between">
      <formula>2.001</formula>
      <formula>3</formula>
    </cfRule>
    <cfRule type="cellIs" dxfId="24372" priority="10600" operator="between">
      <formula>0</formula>
      <formula>2</formula>
    </cfRule>
  </conditionalFormatting>
  <conditionalFormatting sqref="N523">
    <cfRule type="cellIs" dxfId="24371" priority="10596" operator="between">
      <formula>6</formula>
      <formula>4.5</formula>
    </cfRule>
  </conditionalFormatting>
  <conditionalFormatting sqref="N523">
    <cfRule type="cellIs" dxfId="24370" priority="10595" operator="between">
      <formula>6</formula>
      <formula>4.495</formula>
    </cfRule>
  </conditionalFormatting>
  <conditionalFormatting sqref="N523">
    <cfRule type="cellIs" dxfId="24369" priority="10594" operator="between">
      <formula>4.5</formula>
      <formula>3.495</formula>
    </cfRule>
  </conditionalFormatting>
  <conditionalFormatting sqref="N523">
    <cfRule type="cellIs" dxfId="24368" priority="10592" operator="between">
      <formula>3.5</formula>
      <formula>2.495</formula>
    </cfRule>
    <cfRule type="cellIs" dxfId="24367" priority="10593" operator="between">
      <formula>3.5</formula>
      <formula>2.495</formula>
    </cfRule>
  </conditionalFormatting>
  <conditionalFormatting sqref="N523">
    <cfRule type="cellIs" dxfId="24366" priority="10591" operator="between">
      <formula>3.5</formula>
      <formula>2.495</formula>
    </cfRule>
  </conditionalFormatting>
  <conditionalFormatting sqref="N523">
    <cfRule type="cellIs" dxfId="24365" priority="10590" operator="between">
      <formula>3.5</formula>
      <formula>2.494</formula>
    </cfRule>
  </conditionalFormatting>
  <conditionalFormatting sqref="N523">
    <cfRule type="cellIs" dxfId="24364" priority="10589" operator="between">
      <formula>2.5</formula>
      <formula>0</formula>
    </cfRule>
  </conditionalFormatting>
  <conditionalFormatting sqref="N523">
    <cfRule type="cellIs" dxfId="24363" priority="10585" operator="between">
      <formula>4.501</formula>
      <formula>6</formula>
    </cfRule>
    <cfRule type="cellIs" dxfId="24362" priority="10586" operator="between">
      <formula>3.001</formula>
      <formula>4.5</formula>
    </cfRule>
    <cfRule type="cellIs" dxfId="24361" priority="10587" operator="between">
      <formula>2.001</formula>
      <formula>3</formula>
    </cfRule>
    <cfRule type="cellIs" dxfId="24360" priority="10588" operator="between">
      <formula>0</formula>
      <formula>2</formula>
    </cfRule>
  </conditionalFormatting>
  <conditionalFormatting sqref="N524">
    <cfRule type="cellIs" dxfId="24359" priority="10584" operator="between">
      <formula>6</formula>
      <formula>4.5</formula>
    </cfRule>
  </conditionalFormatting>
  <conditionalFormatting sqref="N524">
    <cfRule type="cellIs" dxfId="24358" priority="10583" operator="between">
      <formula>6</formula>
      <formula>4.495</formula>
    </cfRule>
  </conditionalFormatting>
  <conditionalFormatting sqref="N524">
    <cfRule type="cellIs" dxfId="24357" priority="10582" operator="between">
      <formula>4.5</formula>
      <formula>3.495</formula>
    </cfRule>
  </conditionalFormatting>
  <conditionalFormatting sqref="N524">
    <cfRule type="cellIs" dxfId="24356" priority="10580" operator="between">
      <formula>3.5</formula>
      <formula>2.495</formula>
    </cfRule>
    <cfRule type="cellIs" dxfId="24355" priority="10581" operator="between">
      <formula>3.5</formula>
      <formula>2.495</formula>
    </cfRule>
  </conditionalFormatting>
  <conditionalFormatting sqref="N524">
    <cfRule type="cellIs" dxfId="24354" priority="10579" operator="between">
      <formula>3.5</formula>
      <formula>2.495</formula>
    </cfRule>
  </conditionalFormatting>
  <conditionalFormatting sqref="N524">
    <cfRule type="cellIs" dxfId="24353" priority="10578" operator="between">
      <formula>3.5</formula>
      <formula>2.494</formula>
    </cfRule>
  </conditionalFormatting>
  <conditionalFormatting sqref="N524">
    <cfRule type="cellIs" dxfId="24352" priority="10577" operator="between">
      <formula>2.5</formula>
      <formula>0</formula>
    </cfRule>
  </conditionalFormatting>
  <conditionalFormatting sqref="N524">
    <cfRule type="cellIs" dxfId="24351" priority="10573" operator="between">
      <formula>4.501</formula>
      <formula>6</formula>
    </cfRule>
    <cfRule type="cellIs" dxfId="24350" priority="10574" operator="between">
      <formula>3.001</formula>
      <formula>4.5</formula>
    </cfRule>
    <cfRule type="cellIs" dxfId="24349" priority="10575" operator="between">
      <formula>2.001</formula>
      <formula>3</formula>
    </cfRule>
    <cfRule type="cellIs" dxfId="24348" priority="10576" operator="between">
      <formula>0</formula>
      <formula>2</formula>
    </cfRule>
  </conditionalFormatting>
  <conditionalFormatting sqref="N526">
    <cfRule type="cellIs" dxfId="24347" priority="10572" operator="between">
      <formula>6</formula>
      <formula>4.5</formula>
    </cfRule>
  </conditionalFormatting>
  <conditionalFormatting sqref="N526">
    <cfRule type="cellIs" dxfId="24346" priority="10571" operator="between">
      <formula>6</formula>
      <formula>4.495</formula>
    </cfRule>
  </conditionalFormatting>
  <conditionalFormatting sqref="N526">
    <cfRule type="cellIs" dxfId="24345" priority="10570" operator="between">
      <formula>4.5</formula>
      <formula>3.495</formula>
    </cfRule>
  </conditionalFormatting>
  <conditionalFormatting sqref="N526">
    <cfRule type="cellIs" dxfId="24344" priority="10568" operator="between">
      <formula>3.5</formula>
      <formula>2.495</formula>
    </cfRule>
    <cfRule type="cellIs" dxfId="24343" priority="10569" operator="between">
      <formula>3.5</formula>
      <formula>2.495</formula>
    </cfRule>
  </conditionalFormatting>
  <conditionalFormatting sqref="N526">
    <cfRule type="cellIs" dxfId="24342" priority="10567" operator="between">
      <formula>3.5</formula>
      <formula>2.495</formula>
    </cfRule>
  </conditionalFormatting>
  <conditionalFormatting sqref="N526">
    <cfRule type="cellIs" dxfId="24341" priority="10566" operator="between">
      <formula>3.5</formula>
      <formula>2.494</formula>
    </cfRule>
  </conditionalFormatting>
  <conditionalFormatting sqref="N526">
    <cfRule type="cellIs" dxfId="24340" priority="10565" operator="between">
      <formula>2.5</formula>
      <formula>0</formula>
    </cfRule>
  </conditionalFormatting>
  <conditionalFormatting sqref="N526">
    <cfRule type="cellIs" dxfId="24339" priority="10561" operator="between">
      <formula>4.501</formula>
      <formula>6</formula>
    </cfRule>
    <cfRule type="cellIs" dxfId="24338" priority="10562" operator="between">
      <formula>3.001</formula>
      <formula>4.5</formula>
    </cfRule>
    <cfRule type="cellIs" dxfId="24337" priority="10563" operator="between">
      <formula>2.001</formula>
      <formula>3</formula>
    </cfRule>
    <cfRule type="cellIs" dxfId="24336" priority="10564" operator="between">
      <formula>0</formula>
      <formula>2</formula>
    </cfRule>
  </conditionalFormatting>
  <conditionalFormatting sqref="N513">
    <cfRule type="cellIs" dxfId="24335" priority="10560" operator="between">
      <formula>6</formula>
      <formula>4.5</formula>
    </cfRule>
  </conditionalFormatting>
  <conditionalFormatting sqref="N513">
    <cfRule type="cellIs" dxfId="24334" priority="10559" operator="between">
      <formula>6</formula>
      <formula>4.495</formula>
    </cfRule>
  </conditionalFormatting>
  <conditionalFormatting sqref="N513">
    <cfRule type="cellIs" dxfId="24333" priority="10558" operator="between">
      <formula>4.5</formula>
      <formula>3.495</formula>
    </cfRule>
  </conditionalFormatting>
  <conditionalFormatting sqref="N513">
    <cfRule type="cellIs" dxfId="24332" priority="10556" operator="between">
      <formula>3.5</formula>
      <formula>2.495</formula>
    </cfRule>
    <cfRule type="cellIs" dxfId="24331" priority="10557" operator="between">
      <formula>3.5</formula>
      <formula>2.495</formula>
    </cfRule>
  </conditionalFormatting>
  <conditionalFormatting sqref="N513">
    <cfRule type="cellIs" dxfId="24330" priority="10555" operator="between">
      <formula>3.5</formula>
      <formula>2.495</formula>
    </cfRule>
  </conditionalFormatting>
  <conditionalFormatting sqref="N513">
    <cfRule type="cellIs" dxfId="24329" priority="10554" operator="between">
      <formula>3.5</formula>
      <formula>2.494</formula>
    </cfRule>
  </conditionalFormatting>
  <conditionalFormatting sqref="N513">
    <cfRule type="cellIs" dxfId="24328" priority="10553" operator="between">
      <formula>2.5</formula>
      <formula>0</formula>
    </cfRule>
  </conditionalFormatting>
  <conditionalFormatting sqref="N513">
    <cfRule type="cellIs" dxfId="24327" priority="10549" operator="between">
      <formula>4.501</formula>
      <formula>6</formula>
    </cfRule>
    <cfRule type="cellIs" dxfId="24326" priority="10550" operator="between">
      <formula>3.001</formula>
      <formula>4.5</formula>
    </cfRule>
    <cfRule type="cellIs" dxfId="24325" priority="10551" operator="between">
      <formula>2.001</formula>
      <formula>3</formula>
    </cfRule>
    <cfRule type="cellIs" dxfId="24324" priority="10552" operator="between">
      <formula>0</formula>
      <formula>2</formula>
    </cfRule>
  </conditionalFormatting>
  <conditionalFormatting sqref="N511">
    <cfRule type="cellIs" dxfId="24323" priority="10548" operator="between">
      <formula>6</formula>
      <formula>4.5</formula>
    </cfRule>
  </conditionalFormatting>
  <conditionalFormatting sqref="N511">
    <cfRule type="cellIs" dxfId="24322" priority="10547" operator="between">
      <formula>6</formula>
      <formula>4.495</formula>
    </cfRule>
  </conditionalFormatting>
  <conditionalFormatting sqref="N511">
    <cfRule type="cellIs" dxfId="24321" priority="10546" operator="between">
      <formula>4.5</formula>
      <formula>3.495</formula>
    </cfRule>
  </conditionalFormatting>
  <conditionalFormatting sqref="N511">
    <cfRule type="cellIs" dxfId="24320" priority="10544" operator="between">
      <formula>3.5</formula>
      <formula>2.495</formula>
    </cfRule>
    <cfRule type="cellIs" dxfId="24319" priority="10545" operator="between">
      <formula>3.5</formula>
      <formula>2.495</formula>
    </cfRule>
  </conditionalFormatting>
  <conditionalFormatting sqref="N511">
    <cfRule type="cellIs" dxfId="24318" priority="10543" operator="between">
      <formula>3.5</formula>
      <formula>2.495</formula>
    </cfRule>
  </conditionalFormatting>
  <conditionalFormatting sqref="N511">
    <cfRule type="cellIs" dxfId="24317" priority="10542" operator="between">
      <formula>3.5</formula>
      <formula>2.494</formula>
    </cfRule>
  </conditionalFormatting>
  <conditionalFormatting sqref="N511">
    <cfRule type="cellIs" dxfId="24316" priority="10541" operator="between">
      <formula>2.5</formula>
      <formula>0</formula>
    </cfRule>
  </conditionalFormatting>
  <conditionalFormatting sqref="N511">
    <cfRule type="cellIs" dxfId="24315" priority="10537" operator="between">
      <formula>4.501</formula>
      <formula>6</formula>
    </cfRule>
    <cfRule type="cellIs" dxfId="24314" priority="10538" operator="between">
      <formula>3.001</formula>
      <formula>4.5</formula>
    </cfRule>
    <cfRule type="cellIs" dxfId="24313" priority="10539" operator="between">
      <formula>2.001</formula>
      <formula>3</formula>
    </cfRule>
    <cfRule type="cellIs" dxfId="24312" priority="10540" operator="between">
      <formula>0</formula>
      <formula>2</formula>
    </cfRule>
  </conditionalFormatting>
  <conditionalFormatting sqref="N514">
    <cfRule type="cellIs" dxfId="24311" priority="10536" operator="between">
      <formula>6</formula>
      <formula>4.5</formula>
    </cfRule>
  </conditionalFormatting>
  <conditionalFormatting sqref="N514">
    <cfRule type="cellIs" dxfId="24310" priority="10535" operator="between">
      <formula>6</formula>
      <formula>4.495</formula>
    </cfRule>
  </conditionalFormatting>
  <conditionalFormatting sqref="N514">
    <cfRule type="cellIs" dxfId="24309" priority="10534" operator="between">
      <formula>4.5</formula>
      <formula>3.495</formula>
    </cfRule>
  </conditionalFormatting>
  <conditionalFormatting sqref="N514">
    <cfRule type="cellIs" dxfId="24308" priority="10532" operator="between">
      <formula>3.5</formula>
      <formula>2.495</formula>
    </cfRule>
    <cfRule type="cellIs" dxfId="24307" priority="10533" operator="between">
      <formula>3.5</formula>
      <formula>2.495</formula>
    </cfRule>
  </conditionalFormatting>
  <conditionalFormatting sqref="N514">
    <cfRule type="cellIs" dxfId="24306" priority="10531" operator="between">
      <formula>3.5</formula>
      <formula>2.495</formula>
    </cfRule>
  </conditionalFormatting>
  <conditionalFormatting sqref="N514">
    <cfRule type="cellIs" dxfId="24305" priority="10530" operator="between">
      <formula>3.5</formula>
      <formula>2.494</formula>
    </cfRule>
  </conditionalFormatting>
  <conditionalFormatting sqref="N514">
    <cfRule type="cellIs" dxfId="24304" priority="10529" operator="between">
      <formula>2.5</formula>
      <formula>0</formula>
    </cfRule>
  </conditionalFormatting>
  <conditionalFormatting sqref="N514">
    <cfRule type="cellIs" dxfId="24303" priority="10525" operator="between">
      <formula>4.501</formula>
      <formula>6</formula>
    </cfRule>
    <cfRule type="cellIs" dxfId="24302" priority="10526" operator="between">
      <formula>3.001</formula>
      <formula>4.5</formula>
    </cfRule>
    <cfRule type="cellIs" dxfId="24301" priority="10527" operator="between">
      <formula>2.001</formula>
      <formula>3</formula>
    </cfRule>
    <cfRule type="cellIs" dxfId="24300" priority="10528" operator="between">
      <formula>0</formula>
      <formula>2</formula>
    </cfRule>
  </conditionalFormatting>
  <conditionalFormatting sqref="N512">
    <cfRule type="cellIs" dxfId="24299" priority="10524" operator="between">
      <formula>6</formula>
      <formula>4.5</formula>
    </cfRule>
  </conditionalFormatting>
  <conditionalFormatting sqref="N512">
    <cfRule type="cellIs" dxfId="24298" priority="10523" operator="between">
      <formula>6</formula>
      <formula>4.495</formula>
    </cfRule>
  </conditionalFormatting>
  <conditionalFormatting sqref="N512">
    <cfRule type="cellIs" dxfId="24297" priority="10522" operator="between">
      <formula>4.5</formula>
      <formula>3.495</formula>
    </cfRule>
  </conditionalFormatting>
  <conditionalFormatting sqref="N512">
    <cfRule type="cellIs" dxfId="24296" priority="10520" operator="between">
      <formula>3.5</formula>
      <formula>2.495</formula>
    </cfRule>
    <cfRule type="cellIs" dxfId="24295" priority="10521" operator="between">
      <formula>3.5</formula>
      <formula>2.495</formula>
    </cfRule>
  </conditionalFormatting>
  <conditionalFormatting sqref="N512">
    <cfRule type="cellIs" dxfId="24294" priority="10519" operator="between">
      <formula>3.5</formula>
      <formula>2.495</formula>
    </cfRule>
  </conditionalFormatting>
  <conditionalFormatting sqref="N512">
    <cfRule type="cellIs" dxfId="24293" priority="10518" operator="between">
      <formula>3.5</formula>
      <formula>2.494</formula>
    </cfRule>
  </conditionalFormatting>
  <conditionalFormatting sqref="N512">
    <cfRule type="cellIs" dxfId="24292" priority="10517" operator="between">
      <formula>2.5</formula>
      <formula>0</formula>
    </cfRule>
  </conditionalFormatting>
  <conditionalFormatting sqref="N512">
    <cfRule type="cellIs" dxfId="24291" priority="10513" operator="between">
      <formula>4.501</formula>
      <formula>6</formula>
    </cfRule>
    <cfRule type="cellIs" dxfId="24290" priority="10514" operator="between">
      <formula>3.001</formula>
      <formula>4.5</formula>
    </cfRule>
    <cfRule type="cellIs" dxfId="24289" priority="10515" operator="between">
      <formula>2.001</formula>
      <formula>3</formula>
    </cfRule>
    <cfRule type="cellIs" dxfId="24288" priority="10516" operator="between">
      <formula>0</formula>
      <formula>2</formula>
    </cfRule>
  </conditionalFormatting>
  <conditionalFormatting sqref="N534">
    <cfRule type="cellIs" dxfId="24287" priority="10512" operator="between">
      <formula>6</formula>
      <formula>4.5</formula>
    </cfRule>
  </conditionalFormatting>
  <conditionalFormatting sqref="N534">
    <cfRule type="cellIs" dxfId="24286" priority="10511" operator="between">
      <formula>6</formula>
      <formula>4.495</formula>
    </cfRule>
  </conditionalFormatting>
  <conditionalFormatting sqref="N534">
    <cfRule type="cellIs" dxfId="24285" priority="10510" operator="between">
      <formula>4.5</formula>
      <formula>3.495</formula>
    </cfRule>
  </conditionalFormatting>
  <conditionalFormatting sqref="N534">
    <cfRule type="cellIs" dxfId="24284" priority="10508" operator="between">
      <formula>3.5</formula>
      <formula>2.495</formula>
    </cfRule>
    <cfRule type="cellIs" dxfId="24283" priority="10509" operator="between">
      <formula>3.5</formula>
      <formula>2.495</formula>
    </cfRule>
  </conditionalFormatting>
  <conditionalFormatting sqref="N534">
    <cfRule type="cellIs" dxfId="24282" priority="10507" operator="between">
      <formula>3.5</formula>
      <formula>2.495</formula>
    </cfRule>
  </conditionalFormatting>
  <conditionalFormatting sqref="N534">
    <cfRule type="cellIs" dxfId="24281" priority="10506" operator="between">
      <formula>3.5</formula>
      <formula>2.494</formula>
    </cfRule>
  </conditionalFormatting>
  <conditionalFormatting sqref="N534">
    <cfRule type="cellIs" dxfId="24280" priority="10505" operator="between">
      <formula>2.5</formula>
      <formula>0</formula>
    </cfRule>
  </conditionalFormatting>
  <conditionalFormatting sqref="N534">
    <cfRule type="cellIs" dxfId="24279" priority="10501" operator="between">
      <formula>4.501</formula>
      <formula>6</formula>
    </cfRule>
    <cfRule type="cellIs" dxfId="24278" priority="10502" operator="between">
      <formula>3.001</formula>
      <formula>4.5</formula>
    </cfRule>
    <cfRule type="cellIs" dxfId="24277" priority="10503" operator="between">
      <formula>2.001</formula>
      <formula>3</formula>
    </cfRule>
    <cfRule type="cellIs" dxfId="24276" priority="10504" operator="between">
      <formula>0</formula>
      <formula>2</formula>
    </cfRule>
  </conditionalFormatting>
  <conditionalFormatting sqref="N532">
    <cfRule type="cellIs" dxfId="24275" priority="10500" operator="between">
      <formula>6</formula>
      <formula>4.5</formula>
    </cfRule>
  </conditionalFormatting>
  <conditionalFormatting sqref="N532">
    <cfRule type="cellIs" dxfId="24274" priority="10499" operator="between">
      <formula>6</formula>
      <formula>4.495</formula>
    </cfRule>
  </conditionalFormatting>
  <conditionalFormatting sqref="N532">
    <cfRule type="cellIs" dxfId="24273" priority="10498" operator="between">
      <formula>4.5</formula>
      <formula>3.495</formula>
    </cfRule>
  </conditionalFormatting>
  <conditionalFormatting sqref="N532">
    <cfRule type="cellIs" dxfId="24272" priority="10496" operator="between">
      <formula>3.5</formula>
      <formula>2.495</formula>
    </cfRule>
    <cfRule type="cellIs" dxfId="24271" priority="10497" operator="between">
      <formula>3.5</formula>
      <formula>2.495</formula>
    </cfRule>
  </conditionalFormatting>
  <conditionalFormatting sqref="N532">
    <cfRule type="cellIs" dxfId="24270" priority="10495" operator="between">
      <formula>3.5</formula>
      <formula>2.495</formula>
    </cfRule>
  </conditionalFormatting>
  <conditionalFormatting sqref="N532">
    <cfRule type="cellIs" dxfId="24269" priority="10494" operator="between">
      <formula>3.5</formula>
      <formula>2.494</formula>
    </cfRule>
  </conditionalFormatting>
  <conditionalFormatting sqref="N532">
    <cfRule type="cellIs" dxfId="24268" priority="10493" operator="between">
      <formula>2.5</formula>
      <formula>0</formula>
    </cfRule>
  </conditionalFormatting>
  <conditionalFormatting sqref="N532">
    <cfRule type="cellIs" dxfId="24267" priority="10489" operator="between">
      <formula>4.501</formula>
      <formula>6</formula>
    </cfRule>
    <cfRule type="cellIs" dxfId="24266" priority="10490" operator="between">
      <formula>3.001</formula>
      <formula>4.5</formula>
    </cfRule>
    <cfRule type="cellIs" dxfId="24265" priority="10491" operator="between">
      <formula>2.001</formula>
      <formula>3</formula>
    </cfRule>
    <cfRule type="cellIs" dxfId="24264" priority="10492" operator="between">
      <formula>0</formula>
      <formula>2</formula>
    </cfRule>
  </conditionalFormatting>
  <conditionalFormatting sqref="N529">
    <cfRule type="cellIs" dxfId="24263" priority="10488" operator="between">
      <formula>6</formula>
      <formula>4.5</formula>
    </cfRule>
  </conditionalFormatting>
  <conditionalFormatting sqref="N529">
    <cfRule type="cellIs" dxfId="24262" priority="10487" operator="between">
      <formula>6</formula>
      <formula>4.495</formula>
    </cfRule>
  </conditionalFormatting>
  <conditionalFormatting sqref="N529">
    <cfRule type="cellIs" dxfId="24261" priority="10486" operator="between">
      <formula>4.5</formula>
      <formula>3.495</formula>
    </cfRule>
  </conditionalFormatting>
  <conditionalFormatting sqref="N529">
    <cfRule type="cellIs" dxfId="24260" priority="10484" operator="between">
      <formula>3.5</formula>
      <formula>2.495</formula>
    </cfRule>
    <cfRule type="cellIs" dxfId="24259" priority="10485" operator="between">
      <formula>3.5</formula>
      <formula>2.495</formula>
    </cfRule>
  </conditionalFormatting>
  <conditionalFormatting sqref="N529">
    <cfRule type="cellIs" dxfId="24258" priority="10483" operator="between">
      <formula>3.5</formula>
      <formula>2.495</formula>
    </cfRule>
  </conditionalFormatting>
  <conditionalFormatting sqref="N529">
    <cfRule type="cellIs" dxfId="24257" priority="10482" operator="between">
      <formula>3.5</formula>
      <formula>2.494</formula>
    </cfRule>
  </conditionalFormatting>
  <conditionalFormatting sqref="N529">
    <cfRule type="cellIs" dxfId="24256" priority="10481" operator="between">
      <formula>2.5</formula>
      <formula>0</formula>
    </cfRule>
  </conditionalFormatting>
  <conditionalFormatting sqref="N529">
    <cfRule type="cellIs" dxfId="24255" priority="10477" operator="between">
      <formula>4.501</formula>
      <formula>6</formula>
    </cfRule>
    <cfRule type="cellIs" dxfId="24254" priority="10478" operator="between">
      <formula>3.001</formula>
      <formula>4.5</formula>
    </cfRule>
    <cfRule type="cellIs" dxfId="24253" priority="10479" operator="between">
      <formula>2.001</formula>
      <formula>3</formula>
    </cfRule>
    <cfRule type="cellIs" dxfId="24252" priority="10480" operator="between">
      <formula>0</formula>
      <formula>2</formula>
    </cfRule>
  </conditionalFormatting>
  <conditionalFormatting sqref="N533">
    <cfRule type="cellIs" dxfId="24251" priority="10476" operator="between">
      <formula>6</formula>
      <formula>4.5</formula>
    </cfRule>
  </conditionalFormatting>
  <conditionalFormatting sqref="N533">
    <cfRule type="cellIs" dxfId="24250" priority="10475" operator="between">
      <formula>6</formula>
      <formula>4.495</formula>
    </cfRule>
  </conditionalFormatting>
  <conditionalFormatting sqref="N533">
    <cfRule type="cellIs" dxfId="24249" priority="10474" operator="between">
      <formula>4.5</formula>
      <formula>3.495</formula>
    </cfRule>
  </conditionalFormatting>
  <conditionalFormatting sqref="N533">
    <cfRule type="cellIs" dxfId="24248" priority="10472" operator="between">
      <formula>3.5</formula>
      <formula>2.495</formula>
    </cfRule>
    <cfRule type="cellIs" dxfId="24247" priority="10473" operator="between">
      <formula>3.5</formula>
      <formula>2.495</formula>
    </cfRule>
  </conditionalFormatting>
  <conditionalFormatting sqref="N533">
    <cfRule type="cellIs" dxfId="24246" priority="10471" operator="between">
      <formula>3.5</formula>
      <formula>2.495</formula>
    </cfRule>
  </conditionalFormatting>
  <conditionalFormatting sqref="N533">
    <cfRule type="cellIs" dxfId="24245" priority="10470" operator="between">
      <formula>3.5</formula>
      <formula>2.494</formula>
    </cfRule>
  </conditionalFormatting>
  <conditionalFormatting sqref="N533">
    <cfRule type="cellIs" dxfId="24244" priority="10469" operator="between">
      <formula>2.5</formula>
      <formula>0</formula>
    </cfRule>
  </conditionalFormatting>
  <conditionalFormatting sqref="N533">
    <cfRule type="cellIs" dxfId="24243" priority="10465" operator="between">
      <formula>4.501</formula>
      <formula>6</formula>
    </cfRule>
    <cfRule type="cellIs" dxfId="24242" priority="10466" operator="between">
      <formula>3.001</formula>
      <formula>4.5</formula>
    </cfRule>
    <cfRule type="cellIs" dxfId="24241" priority="10467" operator="between">
      <formula>2.001</formula>
      <formula>3</formula>
    </cfRule>
    <cfRule type="cellIs" dxfId="24240" priority="10468" operator="between">
      <formula>0</formula>
      <formula>2</formula>
    </cfRule>
  </conditionalFormatting>
  <conditionalFormatting sqref="N530">
    <cfRule type="cellIs" dxfId="24239" priority="10464" operator="between">
      <formula>6</formula>
      <formula>4.5</formula>
    </cfRule>
  </conditionalFormatting>
  <conditionalFormatting sqref="N530">
    <cfRule type="cellIs" dxfId="24238" priority="10463" operator="between">
      <formula>6</formula>
      <formula>4.495</formula>
    </cfRule>
  </conditionalFormatting>
  <conditionalFormatting sqref="N530">
    <cfRule type="cellIs" dxfId="24237" priority="10462" operator="between">
      <formula>4.5</formula>
      <formula>3.495</formula>
    </cfRule>
  </conditionalFormatting>
  <conditionalFormatting sqref="N530">
    <cfRule type="cellIs" dxfId="24236" priority="10460" operator="between">
      <formula>3.5</formula>
      <formula>2.495</formula>
    </cfRule>
    <cfRule type="cellIs" dxfId="24235" priority="10461" operator="between">
      <formula>3.5</formula>
      <formula>2.495</formula>
    </cfRule>
  </conditionalFormatting>
  <conditionalFormatting sqref="N530">
    <cfRule type="cellIs" dxfId="24234" priority="10459" operator="between">
      <formula>3.5</formula>
      <formula>2.495</formula>
    </cfRule>
  </conditionalFormatting>
  <conditionalFormatting sqref="N530">
    <cfRule type="cellIs" dxfId="24233" priority="10458" operator="between">
      <formula>3.5</formula>
      <formula>2.494</formula>
    </cfRule>
  </conditionalFormatting>
  <conditionalFormatting sqref="N530">
    <cfRule type="cellIs" dxfId="24232" priority="10457" operator="between">
      <formula>2.5</formula>
      <formula>0</formula>
    </cfRule>
  </conditionalFormatting>
  <conditionalFormatting sqref="N530">
    <cfRule type="cellIs" dxfId="24231" priority="10453" operator="between">
      <formula>4.501</formula>
      <formula>6</formula>
    </cfRule>
    <cfRule type="cellIs" dxfId="24230" priority="10454" operator="between">
      <formula>3.001</formula>
      <formula>4.5</formula>
    </cfRule>
    <cfRule type="cellIs" dxfId="24229" priority="10455" operator="between">
      <formula>2.001</formula>
      <formula>3</formula>
    </cfRule>
    <cfRule type="cellIs" dxfId="24228" priority="10456" operator="between">
      <formula>0</formula>
      <formula>2</formula>
    </cfRule>
  </conditionalFormatting>
  <conditionalFormatting sqref="N531">
    <cfRule type="cellIs" dxfId="24227" priority="10452" operator="between">
      <formula>6</formula>
      <formula>4.5</formula>
    </cfRule>
  </conditionalFormatting>
  <conditionalFormatting sqref="N531">
    <cfRule type="cellIs" dxfId="24226" priority="10451" operator="between">
      <formula>6</formula>
      <formula>4.495</formula>
    </cfRule>
  </conditionalFormatting>
  <conditionalFormatting sqref="N531">
    <cfRule type="cellIs" dxfId="24225" priority="10450" operator="between">
      <formula>4.5</formula>
      <formula>3.495</formula>
    </cfRule>
  </conditionalFormatting>
  <conditionalFormatting sqref="N531">
    <cfRule type="cellIs" dxfId="24224" priority="10448" operator="between">
      <formula>3.5</formula>
      <formula>2.495</formula>
    </cfRule>
    <cfRule type="cellIs" dxfId="24223" priority="10449" operator="between">
      <formula>3.5</formula>
      <formula>2.495</formula>
    </cfRule>
  </conditionalFormatting>
  <conditionalFormatting sqref="N531">
    <cfRule type="cellIs" dxfId="24222" priority="10447" operator="between">
      <formula>3.5</formula>
      <formula>2.495</formula>
    </cfRule>
  </conditionalFormatting>
  <conditionalFormatting sqref="N531">
    <cfRule type="cellIs" dxfId="24221" priority="10446" operator="between">
      <formula>3.5</formula>
      <formula>2.494</formula>
    </cfRule>
  </conditionalFormatting>
  <conditionalFormatting sqref="N531">
    <cfRule type="cellIs" dxfId="24220" priority="10445" operator="between">
      <formula>2.5</formula>
      <formula>0</formula>
    </cfRule>
  </conditionalFormatting>
  <conditionalFormatting sqref="N531">
    <cfRule type="cellIs" dxfId="24219" priority="10441" operator="between">
      <formula>4.501</formula>
      <formula>6</formula>
    </cfRule>
    <cfRule type="cellIs" dxfId="24218" priority="10442" operator="between">
      <formula>3.001</formula>
      <formula>4.5</formula>
    </cfRule>
    <cfRule type="cellIs" dxfId="24217" priority="10443" operator="between">
      <formula>2.001</formula>
      <formula>3</formula>
    </cfRule>
    <cfRule type="cellIs" dxfId="24216" priority="10444" operator="between">
      <formula>0</formula>
      <formula>2</formula>
    </cfRule>
  </conditionalFormatting>
  <conditionalFormatting sqref="N538">
    <cfRule type="cellIs" dxfId="24215" priority="10428" operator="between">
      <formula>6</formula>
      <formula>4.5</formula>
    </cfRule>
  </conditionalFormatting>
  <conditionalFormatting sqref="N538">
    <cfRule type="cellIs" dxfId="24214" priority="10427" operator="between">
      <formula>6</formula>
      <formula>4.495</formula>
    </cfRule>
  </conditionalFormatting>
  <conditionalFormatting sqref="N538">
    <cfRule type="cellIs" dxfId="24213" priority="10426" operator="between">
      <formula>4.5</formula>
      <formula>3.495</formula>
    </cfRule>
  </conditionalFormatting>
  <conditionalFormatting sqref="N538">
    <cfRule type="cellIs" dxfId="24212" priority="10424" operator="between">
      <formula>3.5</formula>
      <formula>2.495</formula>
    </cfRule>
    <cfRule type="cellIs" dxfId="24211" priority="10425" operator="between">
      <formula>3.5</formula>
      <formula>2.495</formula>
    </cfRule>
  </conditionalFormatting>
  <conditionalFormatting sqref="N538">
    <cfRule type="cellIs" dxfId="24210" priority="10423" operator="between">
      <formula>3.5</formula>
      <formula>2.495</formula>
    </cfRule>
  </conditionalFormatting>
  <conditionalFormatting sqref="N538">
    <cfRule type="cellIs" dxfId="24209" priority="10422" operator="between">
      <formula>3.5</formula>
      <formula>2.494</formula>
    </cfRule>
  </conditionalFormatting>
  <conditionalFormatting sqref="N538">
    <cfRule type="cellIs" dxfId="24208" priority="10421" operator="between">
      <formula>2.5</formula>
      <formula>0</formula>
    </cfRule>
  </conditionalFormatting>
  <conditionalFormatting sqref="N538">
    <cfRule type="cellIs" dxfId="24207" priority="10417" operator="between">
      <formula>4.501</formula>
      <formula>6</formula>
    </cfRule>
    <cfRule type="cellIs" dxfId="24206" priority="10418" operator="between">
      <formula>3.001</formula>
      <formula>4.5</formula>
    </cfRule>
    <cfRule type="cellIs" dxfId="24205" priority="10419" operator="between">
      <formula>2.001</formula>
      <formula>3</formula>
    </cfRule>
    <cfRule type="cellIs" dxfId="24204" priority="10420" operator="between">
      <formula>0</formula>
      <formula>2</formula>
    </cfRule>
  </conditionalFormatting>
  <conditionalFormatting sqref="N536">
    <cfRule type="cellIs" dxfId="24203" priority="10416" operator="between">
      <formula>6</formula>
      <formula>4.5</formula>
    </cfRule>
  </conditionalFormatting>
  <conditionalFormatting sqref="N536">
    <cfRule type="cellIs" dxfId="24202" priority="10415" operator="between">
      <formula>6</formula>
      <formula>4.495</formula>
    </cfRule>
  </conditionalFormatting>
  <conditionalFormatting sqref="N536">
    <cfRule type="cellIs" dxfId="24201" priority="10414" operator="between">
      <formula>4.5</formula>
      <formula>3.495</formula>
    </cfRule>
  </conditionalFormatting>
  <conditionalFormatting sqref="N536">
    <cfRule type="cellIs" dxfId="24200" priority="10412" operator="between">
      <formula>3.5</formula>
      <formula>2.495</formula>
    </cfRule>
    <cfRule type="cellIs" dxfId="24199" priority="10413" operator="between">
      <formula>3.5</formula>
      <formula>2.495</formula>
    </cfRule>
  </conditionalFormatting>
  <conditionalFormatting sqref="N536">
    <cfRule type="cellIs" dxfId="24198" priority="10411" operator="between">
      <formula>3.5</formula>
      <formula>2.495</formula>
    </cfRule>
  </conditionalFormatting>
  <conditionalFormatting sqref="N536">
    <cfRule type="cellIs" dxfId="24197" priority="10410" operator="between">
      <formula>3.5</formula>
      <formula>2.494</formula>
    </cfRule>
  </conditionalFormatting>
  <conditionalFormatting sqref="N536">
    <cfRule type="cellIs" dxfId="24196" priority="10409" operator="between">
      <formula>2.5</formula>
      <formula>0</formula>
    </cfRule>
  </conditionalFormatting>
  <conditionalFormatting sqref="N536">
    <cfRule type="cellIs" dxfId="24195" priority="10405" operator="between">
      <formula>4.501</formula>
      <formula>6</formula>
    </cfRule>
    <cfRule type="cellIs" dxfId="24194" priority="10406" operator="between">
      <formula>3.001</formula>
      <formula>4.5</formula>
    </cfRule>
    <cfRule type="cellIs" dxfId="24193" priority="10407" operator="between">
      <formula>2.001</formula>
      <formula>3</formula>
    </cfRule>
    <cfRule type="cellIs" dxfId="24192" priority="10408" operator="between">
      <formula>0</formula>
      <formula>2</formula>
    </cfRule>
  </conditionalFormatting>
  <conditionalFormatting sqref="N537">
    <cfRule type="cellIs" dxfId="24191" priority="10392" operator="between">
      <formula>6</formula>
      <formula>4.5</formula>
    </cfRule>
  </conditionalFormatting>
  <conditionalFormatting sqref="N537">
    <cfRule type="cellIs" dxfId="24190" priority="10391" operator="between">
      <formula>6</formula>
      <formula>4.495</formula>
    </cfRule>
  </conditionalFormatting>
  <conditionalFormatting sqref="N537">
    <cfRule type="cellIs" dxfId="24189" priority="10390" operator="between">
      <formula>4.5</formula>
      <formula>3.495</formula>
    </cfRule>
  </conditionalFormatting>
  <conditionalFormatting sqref="N537">
    <cfRule type="cellIs" dxfId="24188" priority="10388" operator="between">
      <formula>3.5</formula>
      <formula>2.495</formula>
    </cfRule>
    <cfRule type="cellIs" dxfId="24187" priority="10389" operator="between">
      <formula>3.5</formula>
      <formula>2.495</formula>
    </cfRule>
  </conditionalFormatting>
  <conditionalFormatting sqref="N537">
    <cfRule type="cellIs" dxfId="24186" priority="10387" operator="between">
      <formula>3.5</formula>
      <formula>2.495</formula>
    </cfRule>
  </conditionalFormatting>
  <conditionalFormatting sqref="N537">
    <cfRule type="cellIs" dxfId="24185" priority="10386" operator="between">
      <formula>3.5</formula>
      <formula>2.494</formula>
    </cfRule>
  </conditionalFormatting>
  <conditionalFormatting sqref="N537">
    <cfRule type="cellIs" dxfId="24184" priority="10385" operator="between">
      <formula>2.5</formula>
      <formula>0</formula>
    </cfRule>
  </conditionalFormatting>
  <conditionalFormatting sqref="N537">
    <cfRule type="cellIs" dxfId="24183" priority="10381" operator="between">
      <formula>4.501</formula>
      <formula>6</formula>
    </cfRule>
    <cfRule type="cellIs" dxfId="24182" priority="10382" operator="between">
      <formula>3.001</formula>
      <formula>4.5</formula>
    </cfRule>
    <cfRule type="cellIs" dxfId="24181" priority="10383" operator="between">
      <formula>2.001</formula>
      <formula>3</formula>
    </cfRule>
    <cfRule type="cellIs" dxfId="24180" priority="10384" operator="between">
      <formula>0</formula>
      <formula>2</formula>
    </cfRule>
  </conditionalFormatting>
  <conditionalFormatting sqref="N535">
    <cfRule type="cellIs" dxfId="24179" priority="10368" operator="between">
      <formula>6</formula>
      <formula>4.5</formula>
    </cfRule>
  </conditionalFormatting>
  <conditionalFormatting sqref="N535">
    <cfRule type="cellIs" dxfId="24178" priority="10367" operator="between">
      <formula>6</formula>
      <formula>4.495</formula>
    </cfRule>
  </conditionalFormatting>
  <conditionalFormatting sqref="N535">
    <cfRule type="cellIs" dxfId="24177" priority="10366" operator="between">
      <formula>4.5</formula>
      <formula>3.495</formula>
    </cfRule>
  </conditionalFormatting>
  <conditionalFormatting sqref="N535">
    <cfRule type="cellIs" dxfId="24176" priority="10364" operator="between">
      <formula>3.5</formula>
      <formula>2.495</formula>
    </cfRule>
    <cfRule type="cellIs" dxfId="24175" priority="10365" operator="between">
      <formula>3.5</formula>
      <formula>2.495</formula>
    </cfRule>
  </conditionalFormatting>
  <conditionalFormatting sqref="N535">
    <cfRule type="cellIs" dxfId="24174" priority="10363" operator="between">
      <formula>3.5</formula>
      <formula>2.495</formula>
    </cfRule>
  </conditionalFormatting>
  <conditionalFormatting sqref="N535">
    <cfRule type="cellIs" dxfId="24173" priority="10362" operator="between">
      <formula>3.5</formula>
      <formula>2.494</formula>
    </cfRule>
  </conditionalFormatting>
  <conditionalFormatting sqref="N535">
    <cfRule type="cellIs" dxfId="24172" priority="10361" operator="between">
      <formula>2.5</formula>
      <formula>0</formula>
    </cfRule>
  </conditionalFormatting>
  <conditionalFormatting sqref="N535">
    <cfRule type="cellIs" dxfId="24171" priority="10357" operator="between">
      <formula>4.501</formula>
      <formula>6</formula>
    </cfRule>
    <cfRule type="cellIs" dxfId="24170" priority="10358" operator="between">
      <formula>3.001</formula>
      <formula>4.5</formula>
    </cfRule>
    <cfRule type="cellIs" dxfId="24169" priority="10359" operator="between">
      <formula>2.001</formula>
      <formula>3</formula>
    </cfRule>
    <cfRule type="cellIs" dxfId="24168" priority="10360" operator="between">
      <formula>0</formula>
      <formula>2</formula>
    </cfRule>
  </conditionalFormatting>
  <conditionalFormatting sqref="N544">
    <cfRule type="cellIs" dxfId="24167" priority="10356" operator="between">
      <formula>6</formula>
      <formula>4.5</formula>
    </cfRule>
  </conditionalFormatting>
  <conditionalFormatting sqref="N544">
    <cfRule type="cellIs" dxfId="24166" priority="10355" operator="between">
      <formula>6</formula>
      <formula>4.495</formula>
    </cfRule>
  </conditionalFormatting>
  <conditionalFormatting sqref="N544">
    <cfRule type="cellIs" dxfId="24165" priority="10354" operator="between">
      <formula>4.5</formula>
      <formula>3.495</formula>
    </cfRule>
  </conditionalFormatting>
  <conditionalFormatting sqref="N544">
    <cfRule type="cellIs" dxfId="24164" priority="10352" operator="between">
      <formula>3.5</formula>
      <formula>2.495</formula>
    </cfRule>
    <cfRule type="cellIs" dxfId="24163" priority="10353" operator="between">
      <formula>3.5</formula>
      <formula>2.495</formula>
    </cfRule>
  </conditionalFormatting>
  <conditionalFormatting sqref="N544">
    <cfRule type="cellIs" dxfId="24162" priority="10351" operator="between">
      <formula>3.5</formula>
      <formula>2.495</formula>
    </cfRule>
  </conditionalFormatting>
  <conditionalFormatting sqref="N544">
    <cfRule type="cellIs" dxfId="24161" priority="10350" operator="between">
      <formula>3.5</formula>
      <formula>2.494</formula>
    </cfRule>
  </conditionalFormatting>
  <conditionalFormatting sqref="N544">
    <cfRule type="cellIs" dxfId="24160" priority="10349" operator="between">
      <formula>2.5</formula>
      <formula>0</formula>
    </cfRule>
  </conditionalFormatting>
  <conditionalFormatting sqref="N544">
    <cfRule type="cellIs" dxfId="24159" priority="10345" operator="between">
      <formula>4.501</formula>
      <formula>6</formula>
    </cfRule>
    <cfRule type="cellIs" dxfId="24158" priority="10346" operator="between">
      <formula>3.001</formula>
      <formula>4.5</formula>
    </cfRule>
    <cfRule type="cellIs" dxfId="24157" priority="10347" operator="between">
      <formula>2.001</formula>
      <formula>3</formula>
    </cfRule>
    <cfRule type="cellIs" dxfId="24156" priority="10348" operator="between">
      <formula>0</formula>
      <formula>2</formula>
    </cfRule>
  </conditionalFormatting>
  <conditionalFormatting sqref="N541">
    <cfRule type="cellIs" dxfId="24155" priority="10344" operator="between">
      <formula>6</formula>
      <formula>4.5</formula>
    </cfRule>
  </conditionalFormatting>
  <conditionalFormatting sqref="N541">
    <cfRule type="cellIs" dxfId="24154" priority="10343" operator="between">
      <formula>6</formula>
      <formula>4.495</formula>
    </cfRule>
  </conditionalFormatting>
  <conditionalFormatting sqref="N541">
    <cfRule type="cellIs" dxfId="24153" priority="10342" operator="between">
      <formula>4.5</formula>
      <formula>3.495</formula>
    </cfRule>
  </conditionalFormatting>
  <conditionalFormatting sqref="N541">
    <cfRule type="cellIs" dxfId="24152" priority="10340" operator="between">
      <formula>3.5</formula>
      <formula>2.495</formula>
    </cfRule>
    <cfRule type="cellIs" dxfId="24151" priority="10341" operator="between">
      <formula>3.5</formula>
      <formula>2.495</formula>
    </cfRule>
  </conditionalFormatting>
  <conditionalFormatting sqref="N541">
    <cfRule type="cellIs" dxfId="24150" priority="10339" operator="between">
      <formula>3.5</formula>
      <formula>2.495</formula>
    </cfRule>
  </conditionalFormatting>
  <conditionalFormatting sqref="N541">
    <cfRule type="cellIs" dxfId="24149" priority="10338" operator="between">
      <formula>3.5</formula>
      <formula>2.494</formula>
    </cfRule>
  </conditionalFormatting>
  <conditionalFormatting sqref="N541">
    <cfRule type="cellIs" dxfId="24148" priority="10337" operator="between">
      <formula>2.5</formula>
      <formula>0</formula>
    </cfRule>
  </conditionalFormatting>
  <conditionalFormatting sqref="N541">
    <cfRule type="cellIs" dxfId="24147" priority="10333" operator="between">
      <formula>4.501</formula>
      <formula>6</formula>
    </cfRule>
    <cfRule type="cellIs" dxfId="24146" priority="10334" operator="between">
      <formula>3.001</formula>
      <formula>4.5</formula>
    </cfRule>
    <cfRule type="cellIs" dxfId="24145" priority="10335" operator="between">
      <formula>2.001</formula>
      <formula>3</formula>
    </cfRule>
    <cfRule type="cellIs" dxfId="24144" priority="10336" operator="between">
      <formula>0</formula>
      <formula>2</formula>
    </cfRule>
  </conditionalFormatting>
  <conditionalFormatting sqref="N542">
    <cfRule type="cellIs" dxfId="24143" priority="10332" operator="between">
      <formula>6</formula>
      <formula>4.5</formula>
    </cfRule>
  </conditionalFormatting>
  <conditionalFormatting sqref="N542">
    <cfRule type="cellIs" dxfId="24142" priority="10331" operator="between">
      <formula>6</formula>
      <formula>4.495</formula>
    </cfRule>
  </conditionalFormatting>
  <conditionalFormatting sqref="N542">
    <cfRule type="cellIs" dxfId="24141" priority="10330" operator="between">
      <formula>4.5</formula>
      <formula>3.495</formula>
    </cfRule>
  </conditionalFormatting>
  <conditionalFormatting sqref="N542">
    <cfRule type="cellIs" dxfId="24140" priority="10328" operator="between">
      <formula>3.5</formula>
      <formula>2.495</formula>
    </cfRule>
    <cfRule type="cellIs" dxfId="24139" priority="10329" operator="between">
      <formula>3.5</formula>
      <formula>2.495</formula>
    </cfRule>
  </conditionalFormatting>
  <conditionalFormatting sqref="N542">
    <cfRule type="cellIs" dxfId="24138" priority="10327" operator="between">
      <formula>3.5</formula>
      <formula>2.495</formula>
    </cfRule>
  </conditionalFormatting>
  <conditionalFormatting sqref="N542">
    <cfRule type="cellIs" dxfId="24137" priority="10326" operator="between">
      <formula>3.5</formula>
      <formula>2.494</formula>
    </cfRule>
  </conditionalFormatting>
  <conditionalFormatting sqref="N542">
    <cfRule type="cellIs" dxfId="24136" priority="10325" operator="between">
      <formula>2.5</formula>
      <formula>0</formula>
    </cfRule>
  </conditionalFormatting>
  <conditionalFormatting sqref="N542">
    <cfRule type="cellIs" dxfId="24135" priority="10321" operator="between">
      <formula>4.501</formula>
      <formula>6</formula>
    </cfRule>
    <cfRule type="cellIs" dxfId="24134" priority="10322" operator="between">
      <formula>3.001</formula>
      <formula>4.5</formula>
    </cfRule>
    <cfRule type="cellIs" dxfId="24133" priority="10323" operator="between">
      <formula>2.001</formula>
      <formula>3</formula>
    </cfRule>
    <cfRule type="cellIs" dxfId="24132" priority="10324" operator="between">
      <formula>0</formula>
      <formula>2</formula>
    </cfRule>
  </conditionalFormatting>
  <conditionalFormatting sqref="N539">
    <cfRule type="cellIs" dxfId="24131" priority="10320" operator="between">
      <formula>6</formula>
      <formula>4.5</formula>
    </cfRule>
  </conditionalFormatting>
  <conditionalFormatting sqref="N539">
    <cfRule type="cellIs" dxfId="24130" priority="10319" operator="between">
      <formula>6</formula>
      <formula>4.495</formula>
    </cfRule>
  </conditionalFormatting>
  <conditionalFormatting sqref="N539">
    <cfRule type="cellIs" dxfId="24129" priority="10318" operator="between">
      <formula>4.5</formula>
      <formula>3.495</formula>
    </cfRule>
  </conditionalFormatting>
  <conditionalFormatting sqref="N539">
    <cfRule type="cellIs" dxfId="24128" priority="10316" operator="between">
      <formula>3.5</formula>
      <formula>2.495</formula>
    </cfRule>
    <cfRule type="cellIs" dxfId="24127" priority="10317" operator="between">
      <formula>3.5</formula>
      <formula>2.495</formula>
    </cfRule>
  </conditionalFormatting>
  <conditionalFormatting sqref="N539">
    <cfRule type="cellIs" dxfId="24126" priority="10315" operator="between">
      <formula>3.5</formula>
      <formula>2.495</formula>
    </cfRule>
  </conditionalFormatting>
  <conditionalFormatting sqref="N539">
    <cfRule type="cellIs" dxfId="24125" priority="10314" operator="between">
      <formula>3.5</formula>
      <formula>2.494</formula>
    </cfRule>
  </conditionalFormatting>
  <conditionalFormatting sqref="N539">
    <cfRule type="cellIs" dxfId="24124" priority="10313" operator="between">
      <formula>2.5</formula>
      <formula>0</formula>
    </cfRule>
  </conditionalFormatting>
  <conditionalFormatting sqref="N539">
    <cfRule type="cellIs" dxfId="24123" priority="10309" operator="between">
      <formula>4.501</formula>
      <formula>6</formula>
    </cfRule>
    <cfRule type="cellIs" dxfId="24122" priority="10310" operator="between">
      <formula>3.001</formula>
      <formula>4.5</formula>
    </cfRule>
    <cfRule type="cellIs" dxfId="24121" priority="10311" operator="between">
      <formula>2.001</formula>
      <formula>3</formula>
    </cfRule>
    <cfRule type="cellIs" dxfId="24120" priority="10312" operator="between">
      <formula>0</formula>
      <formula>2</formula>
    </cfRule>
  </conditionalFormatting>
  <conditionalFormatting sqref="N540">
    <cfRule type="cellIs" dxfId="24119" priority="10308" operator="between">
      <formula>6</formula>
      <formula>4.5</formula>
    </cfRule>
  </conditionalFormatting>
  <conditionalFormatting sqref="N540">
    <cfRule type="cellIs" dxfId="24118" priority="10307" operator="between">
      <formula>6</formula>
      <formula>4.495</formula>
    </cfRule>
  </conditionalFormatting>
  <conditionalFormatting sqref="N540">
    <cfRule type="cellIs" dxfId="24117" priority="10306" operator="between">
      <formula>4.5</formula>
      <formula>3.495</formula>
    </cfRule>
  </conditionalFormatting>
  <conditionalFormatting sqref="N540">
    <cfRule type="cellIs" dxfId="24116" priority="10304" operator="between">
      <formula>3.5</formula>
      <formula>2.495</formula>
    </cfRule>
    <cfRule type="cellIs" dxfId="24115" priority="10305" operator="between">
      <formula>3.5</formula>
      <formula>2.495</formula>
    </cfRule>
  </conditionalFormatting>
  <conditionalFormatting sqref="N540">
    <cfRule type="cellIs" dxfId="24114" priority="10303" operator="between">
      <formula>3.5</formula>
      <formula>2.495</formula>
    </cfRule>
  </conditionalFormatting>
  <conditionalFormatting sqref="N540">
    <cfRule type="cellIs" dxfId="24113" priority="10302" operator="between">
      <formula>3.5</formula>
      <formula>2.494</formula>
    </cfRule>
  </conditionalFormatting>
  <conditionalFormatting sqref="N540">
    <cfRule type="cellIs" dxfId="24112" priority="10301" operator="between">
      <formula>2.5</formula>
      <formula>0</formula>
    </cfRule>
  </conditionalFormatting>
  <conditionalFormatting sqref="N540">
    <cfRule type="cellIs" dxfId="24111" priority="10297" operator="between">
      <formula>4.501</formula>
      <formula>6</formula>
    </cfRule>
    <cfRule type="cellIs" dxfId="24110" priority="10298" operator="between">
      <formula>3.001</formula>
      <formula>4.5</formula>
    </cfRule>
    <cfRule type="cellIs" dxfId="24109" priority="10299" operator="between">
      <formula>2.001</formula>
      <formula>3</formula>
    </cfRule>
    <cfRule type="cellIs" dxfId="24108" priority="10300" operator="between">
      <formula>0</formula>
      <formula>2</formula>
    </cfRule>
  </conditionalFormatting>
  <conditionalFormatting sqref="N543">
    <cfRule type="cellIs" dxfId="24107" priority="10296" operator="between">
      <formula>6</formula>
      <formula>4.5</formula>
    </cfRule>
  </conditionalFormatting>
  <conditionalFormatting sqref="N543">
    <cfRule type="cellIs" dxfId="24106" priority="10295" operator="between">
      <formula>6</formula>
      <formula>4.495</formula>
    </cfRule>
  </conditionalFormatting>
  <conditionalFormatting sqref="N543">
    <cfRule type="cellIs" dxfId="24105" priority="10294" operator="between">
      <formula>4.5</formula>
      <formula>3.495</formula>
    </cfRule>
  </conditionalFormatting>
  <conditionalFormatting sqref="N543">
    <cfRule type="cellIs" dxfId="24104" priority="10292" operator="between">
      <formula>3.5</formula>
      <formula>2.495</formula>
    </cfRule>
    <cfRule type="cellIs" dxfId="24103" priority="10293" operator="between">
      <formula>3.5</formula>
      <formula>2.495</formula>
    </cfRule>
  </conditionalFormatting>
  <conditionalFormatting sqref="N543">
    <cfRule type="cellIs" dxfId="24102" priority="10291" operator="between">
      <formula>3.5</formula>
      <formula>2.495</formula>
    </cfRule>
  </conditionalFormatting>
  <conditionalFormatting sqref="N543">
    <cfRule type="cellIs" dxfId="24101" priority="10290" operator="between">
      <formula>3.5</formula>
      <formula>2.494</formula>
    </cfRule>
  </conditionalFormatting>
  <conditionalFormatting sqref="N543">
    <cfRule type="cellIs" dxfId="24100" priority="10289" operator="between">
      <formula>2.5</formula>
      <formula>0</formula>
    </cfRule>
  </conditionalFormatting>
  <conditionalFormatting sqref="N543">
    <cfRule type="cellIs" dxfId="24099" priority="10285" operator="between">
      <formula>4.501</formula>
      <formula>6</formula>
    </cfRule>
    <cfRule type="cellIs" dxfId="24098" priority="10286" operator="between">
      <formula>3.001</formula>
      <formula>4.5</formula>
    </cfRule>
    <cfRule type="cellIs" dxfId="24097" priority="10287" operator="between">
      <formula>2.001</formula>
      <formula>3</formula>
    </cfRule>
    <cfRule type="cellIs" dxfId="24096" priority="10288" operator="between">
      <formula>0</formula>
      <formula>2</formula>
    </cfRule>
  </conditionalFormatting>
  <conditionalFormatting sqref="N550">
    <cfRule type="cellIs" dxfId="24095" priority="10284" operator="between">
      <formula>6</formula>
      <formula>4.5</formula>
    </cfRule>
  </conditionalFormatting>
  <conditionalFormatting sqref="N550">
    <cfRule type="cellIs" dxfId="24094" priority="10283" operator="between">
      <formula>6</formula>
      <formula>4.495</formula>
    </cfRule>
  </conditionalFormatting>
  <conditionalFormatting sqref="N550">
    <cfRule type="cellIs" dxfId="24093" priority="10282" operator="between">
      <formula>4.5</formula>
      <formula>3.495</formula>
    </cfRule>
  </conditionalFormatting>
  <conditionalFormatting sqref="N550">
    <cfRule type="cellIs" dxfId="24092" priority="10280" operator="between">
      <formula>3.5</formula>
      <formula>2.495</formula>
    </cfRule>
    <cfRule type="cellIs" dxfId="24091" priority="10281" operator="between">
      <formula>3.5</formula>
      <formula>2.495</formula>
    </cfRule>
  </conditionalFormatting>
  <conditionalFormatting sqref="N550">
    <cfRule type="cellIs" dxfId="24090" priority="10279" operator="between">
      <formula>3.5</formula>
      <formula>2.495</formula>
    </cfRule>
  </conditionalFormatting>
  <conditionalFormatting sqref="N550">
    <cfRule type="cellIs" dxfId="24089" priority="10278" operator="between">
      <formula>3.5</formula>
      <formula>2.494</formula>
    </cfRule>
  </conditionalFormatting>
  <conditionalFormatting sqref="N550">
    <cfRule type="cellIs" dxfId="24088" priority="10277" operator="between">
      <formula>2.5</formula>
      <formula>0</formula>
    </cfRule>
  </conditionalFormatting>
  <conditionalFormatting sqref="N550">
    <cfRule type="cellIs" dxfId="24087" priority="10273" operator="between">
      <formula>4.501</formula>
      <formula>6</formula>
    </cfRule>
    <cfRule type="cellIs" dxfId="24086" priority="10274" operator="between">
      <formula>3.001</formula>
      <formula>4.5</formula>
    </cfRule>
    <cfRule type="cellIs" dxfId="24085" priority="10275" operator="between">
      <formula>2.001</formula>
      <formula>3</formula>
    </cfRule>
    <cfRule type="cellIs" dxfId="24084" priority="10276" operator="between">
      <formula>0</formula>
      <formula>2</formula>
    </cfRule>
  </conditionalFormatting>
  <conditionalFormatting sqref="N547">
    <cfRule type="cellIs" dxfId="24083" priority="10272" operator="between">
      <formula>6</formula>
      <formula>4.5</formula>
    </cfRule>
  </conditionalFormatting>
  <conditionalFormatting sqref="N547">
    <cfRule type="cellIs" dxfId="24082" priority="10271" operator="between">
      <formula>6</formula>
      <formula>4.495</formula>
    </cfRule>
  </conditionalFormatting>
  <conditionalFormatting sqref="N547">
    <cfRule type="cellIs" dxfId="24081" priority="10270" operator="between">
      <formula>4.5</formula>
      <formula>3.495</formula>
    </cfRule>
  </conditionalFormatting>
  <conditionalFormatting sqref="N547">
    <cfRule type="cellIs" dxfId="24080" priority="10268" operator="between">
      <formula>3.5</formula>
      <formula>2.495</formula>
    </cfRule>
    <cfRule type="cellIs" dxfId="24079" priority="10269" operator="between">
      <formula>3.5</formula>
      <formula>2.495</formula>
    </cfRule>
  </conditionalFormatting>
  <conditionalFormatting sqref="N547">
    <cfRule type="cellIs" dxfId="24078" priority="10267" operator="between">
      <formula>3.5</formula>
      <formula>2.495</formula>
    </cfRule>
  </conditionalFormatting>
  <conditionalFormatting sqref="N547">
    <cfRule type="cellIs" dxfId="24077" priority="10266" operator="between">
      <formula>3.5</formula>
      <formula>2.494</formula>
    </cfRule>
  </conditionalFormatting>
  <conditionalFormatting sqref="N547">
    <cfRule type="cellIs" dxfId="24076" priority="10265" operator="between">
      <formula>2.5</formula>
      <formula>0</formula>
    </cfRule>
  </conditionalFormatting>
  <conditionalFormatting sqref="N547">
    <cfRule type="cellIs" dxfId="24075" priority="10261" operator="between">
      <formula>4.501</formula>
      <formula>6</formula>
    </cfRule>
    <cfRule type="cellIs" dxfId="24074" priority="10262" operator="between">
      <formula>3.001</formula>
      <formula>4.5</formula>
    </cfRule>
    <cfRule type="cellIs" dxfId="24073" priority="10263" operator="between">
      <formula>2.001</formula>
      <formula>3</formula>
    </cfRule>
    <cfRule type="cellIs" dxfId="24072" priority="10264" operator="between">
      <formula>0</formula>
      <formula>2</formula>
    </cfRule>
  </conditionalFormatting>
  <conditionalFormatting sqref="N548">
    <cfRule type="cellIs" dxfId="24071" priority="10260" operator="between">
      <formula>6</formula>
      <formula>4.5</formula>
    </cfRule>
  </conditionalFormatting>
  <conditionalFormatting sqref="N548">
    <cfRule type="cellIs" dxfId="24070" priority="10259" operator="between">
      <formula>6</formula>
      <formula>4.495</formula>
    </cfRule>
  </conditionalFormatting>
  <conditionalFormatting sqref="N548">
    <cfRule type="cellIs" dxfId="24069" priority="10258" operator="between">
      <formula>4.5</formula>
      <formula>3.495</formula>
    </cfRule>
  </conditionalFormatting>
  <conditionalFormatting sqref="N548">
    <cfRule type="cellIs" dxfId="24068" priority="10256" operator="between">
      <formula>3.5</formula>
      <formula>2.495</formula>
    </cfRule>
    <cfRule type="cellIs" dxfId="24067" priority="10257" operator="between">
      <formula>3.5</formula>
      <formula>2.495</formula>
    </cfRule>
  </conditionalFormatting>
  <conditionalFormatting sqref="N548">
    <cfRule type="cellIs" dxfId="24066" priority="10255" operator="between">
      <formula>3.5</formula>
      <formula>2.495</formula>
    </cfRule>
  </conditionalFormatting>
  <conditionalFormatting sqref="N548">
    <cfRule type="cellIs" dxfId="24065" priority="10254" operator="between">
      <formula>3.5</formula>
      <formula>2.494</formula>
    </cfRule>
  </conditionalFormatting>
  <conditionalFormatting sqref="N548">
    <cfRule type="cellIs" dxfId="24064" priority="10253" operator="between">
      <formula>2.5</formula>
      <formula>0</formula>
    </cfRule>
  </conditionalFormatting>
  <conditionalFormatting sqref="N548">
    <cfRule type="cellIs" dxfId="24063" priority="10249" operator="between">
      <formula>4.501</formula>
      <formula>6</formula>
    </cfRule>
    <cfRule type="cellIs" dxfId="24062" priority="10250" operator="between">
      <formula>3.001</formula>
      <formula>4.5</formula>
    </cfRule>
    <cfRule type="cellIs" dxfId="24061" priority="10251" operator="between">
      <formula>2.001</formula>
      <formula>3</formula>
    </cfRule>
    <cfRule type="cellIs" dxfId="24060" priority="10252" operator="between">
      <formula>0</formula>
      <formula>2</formula>
    </cfRule>
  </conditionalFormatting>
  <conditionalFormatting sqref="N545">
    <cfRule type="cellIs" dxfId="24059" priority="10248" operator="between">
      <formula>6</formula>
      <formula>4.5</formula>
    </cfRule>
  </conditionalFormatting>
  <conditionalFormatting sqref="N545">
    <cfRule type="cellIs" dxfId="24058" priority="10247" operator="between">
      <formula>6</formula>
      <formula>4.495</formula>
    </cfRule>
  </conditionalFormatting>
  <conditionalFormatting sqref="N545">
    <cfRule type="cellIs" dxfId="24057" priority="10246" operator="between">
      <formula>4.5</formula>
      <formula>3.495</formula>
    </cfRule>
  </conditionalFormatting>
  <conditionalFormatting sqref="N545">
    <cfRule type="cellIs" dxfId="24056" priority="10244" operator="between">
      <formula>3.5</formula>
      <formula>2.495</formula>
    </cfRule>
    <cfRule type="cellIs" dxfId="24055" priority="10245" operator="between">
      <formula>3.5</formula>
      <formula>2.495</formula>
    </cfRule>
  </conditionalFormatting>
  <conditionalFormatting sqref="N545">
    <cfRule type="cellIs" dxfId="24054" priority="10243" operator="between">
      <formula>3.5</formula>
      <formula>2.495</formula>
    </cfRule>
  </conditionalFormatting>
  <conditionalFormatting sqref="N545">
    <cfRule type="cellIs" dxfId="24053" priority="10242" operator="between">
      <formula>3.5</formula>
      <formula>2.494</formula>
    </cfRule>
  </conditionalFormatting>
  <conditionalFormatting sqref="N545">
    <cfRule type="cellIs" dxfId="24052" priority="10241" operator="between">
      <formula>2.5</formula>
      <formula>0</formula>
    </cfRule>
  </conditionalFormatting>
  <conditionalFormatting sqref="N545">
    <cfRule type="cellIs" dxfId="24051" priority="10237" operator="between">
      <formula>4.501</formula>
      <formula>6</formula>
    </cfRule>
    <cfRule type="cellIs" dxfId="24050" priority="10238" operator="between">
      <formula>3.001</formula>
      <formula>4.5</formula>
    </cfRule>
    <cfRule type="cellIs" dxfId="24049" priority="10239" operator="between">
      <formula>2.001</formula>
      <formula>3</formula>
    </cfRule>
    <cfRule type="cellIs" dxfId="24048" priority="10240" operator="between">
      <formula>0</formula>
      <formula>2</formula>
    </cfRule>
  </conditionalFormatting>
  <conditionalFormatting sqref="N546">
    <cfRule type="cellIs" dxfId="24047" priority="10236" operator="between">
      <formula>6</formula>
      <formula>4.5</formula>
    </cfRule>
  </conditionalFormatting>
  <conditionalFormatting sqref="N546">
    <cfRule type="cellIs" dxfId="24046" priority="10235" operator="between">
      <formula>6</formula>
      <formula>4.495</formula>
    </cfRule>
  </conditionalFormatting>
  <conditionalFormatting sqref="N546">
    <cfRule type="cellIs" dxfId="24045" priority="10234" operator="between">
      <formula>4.5</formula>
      <formula>3.495</formula>
    </cfRule>
  </conditionalFormatting>
  <conditionalFormatting sqref="N546">
    <cfRule type="cellIs" dxfId="24044" priority="10232" operator="between">
      <formula>3.5</formula>
      <formula>2.495</formula>
    </cfRule>
    <cfRule type="cellIs" dxfId="24043" priority="10233" operator="between">
      <formula>3.5</formula>
      <formula>2.495</formula>
    </cfRule>
  </conditionalFormatting>
  <conditionalFormatting sqref="N546">
    <cfRule type="cellIs" dxfId="24042" priority="10231" operator="between">
      <formula>3.5</formula>
      <formula>2.495</formula>
    </cfRule>
  </conditionalFormatting>
  <conditionalFormatting sqref="N546">
    <cfRule type="cellIs" dxfId="24041" priority="10230" operator="between">
      <formula>3.5</formula>
      <formula>2.494</formula>
    </cfRule>
  </conditionalFormatting>
  <conditionalFormatting sqref="N546">
    <cfRule type="cellIs" dxfId="24040" priority="10229" operator="between">
      <formula>2.5</formula>
      <formula>0</formula>
    </cfRule>
  </conditionalFormatting>
  <conditionalFormatting sqref="N546">
    <cfRule type="cellIs" dxfId="24039" priority="10225" operator="between">
      <formula>4.501</formula>
      <formula>6</formula>
    </cfRule>
    <cfRule type="cellIs" dxfId="24038" priority="10226" operator="between">
      <formula>3.001</formula>
      <formula>4.5</formula>
    </cfRule>
    <cfRule type="cellIs" dxfId="24037" priority="10227" operator="between">
      <formula>2.001</formula>
      <formula>3</formula>
    </cfRule>
    <cfRule type="cellIs" dxfId="24036" priority="10228" operator="between">
      <formula>0</formula>
      <formula>2</formula>
    </cfRule>
  </conditionalFormatting>
  <conditionalFormatting sqref="N549">
    <cfRule type="cellIs" dxfId="24035" priority="10224" operator="between">
      <formula>6</formula>
      <formula>4.5</formula>
    </cfRule>
  </conditionalFormatting>
  <conditionalFormatting sqref="N549">
    <cfRule type="cellIs" dxfId="24034" priority="10223" operator="between">
      <formula>6</formula>
      <formula>4.495</formula>
    </cfRule>
  </conditionalFormatting>
  <conditionalFormatting sqref="N549">
    <cfRule type="cellIs" dxfId="24033" priority="10222" operator="between">
      <formula>4.5</formula>
      <formula>3.495</formula>
    </cfRule>
  </conditionalFormatting>
  <conditionalFormatting sqref="N549">
    <cfRule type="cellIs" dxfId="24032" priority="10220" operator="between">
      <formula>3.5</formula>
      <formula>2.495</formula>
    </cfRule>
    <cfRule type="cellIs" dxfId="24031" priority="10221" operator="between">
      <formula>3.5</formula>
      <formula>2.495</formula>
    </cfRule>
  </conditionalFormatting>
  <conditionalFormatting sqref="N549">
    <cfRule type="cellIs" dxfId="24030" priority="10219" operator="between">
      <formula>3.5</formula>
      <formula>2.495</formula>
    </cfRule>
  </conditionalFormatting>
  <conditionalFormatting sqref="N549">
    <cfRule type="cellIs" dxfId="24029" priority="10218" operator="between">
      <formula>3.5</formula>
      <formula>2.494</formula>
    </cfRule>
  </conditionalFormatting>
  <conditionalFormatting sqref="N549">
    <cfRule type="cellIs" dxfId="24028" priority="10217" operator="between">
      <formula>2.5</formula>
      <formula>0</formula>
    </cfRule>
  </conditionalFormatting>
  <conditionalFormatting sqref="N549">
    <cfRule type="cellIs" dxfId="24027" priority="10213" operator="between">
      <formula>4.501</formula>
      <formula>6</formula>
    </cfRule>
    <cfRule type="cellIs" dxfId="24026" priority="10214" operator="between">
      <formula>3.001</formula>
      <formula>4.5</formula>
    </cfRule>
    <cfRule type="cellIs" dxfId="24025" priority="10215" operator="between">
      <formula>2.001</formula>
      <formula>3</formula>
    </cfRule>
    <cfRule type="cellIs" dxfId="24024" priority="10216" operator="between">
      <formula>0</formula>
      <formula>2</formula>
    </cfRule>
  </conditionalFormatting>
  <conditionalFormatting sqref="N555">
    <cfRule type="cellIs" dxfId="24023" priority="10212" operator="between">
      <formula>6</formula>
      <formula>4.5</formula>
    </cfRule>
  </conditionalFormatting>
  <conditionalFormatting sqref="N555">
    <cfRule type="cellIs" dxfId="24022" priority="10211" operator="between">
      <formula>6</formula>
      <formula>4.495</formula>
    </cfRule>
  </conditionalFormatting>
  <conditionalFormatting sqref="N555">
    <cfRule type="cellIs" dxfId="24021" priority="10210" operator="between">
      <formula>4.5</formula>
      <formula>3.495</formula>
    </cfRule>
  </conditionalFormatting>
  <conditionalFormatting sqref="N555">
    <cfRule type="cellIs" dxfId="24020" priority="10208" operator="between">
      <formula>3.5</formula>
      <formula>2.495</formula>
    </cfRule>
    <cfRule type="cellIs" dxfId="24019" priority="10209" operator="between">
      <formula>3.5</formula>
      <formula>2.495</formula>
    </cfRule>
  </conditionalFormatting>
  <conditionalFormatting sqref="N555">
    <cfRule type="cellIs" dxfId="24018" priority="10207" operator="between">
      <formula>3.5</formula>
      <formula>2.495</formula>
    </cfRule>
  </conditionalFormatting>
  <conditionalFormatting sqref="N555">
    <cfRule type="cellIs" dxfId="24017" priority="10206" operator="between">
      <formula>3.5</formula>
      <formula>2.494</formula>
    </cfRule>
  </conditionalFormatting>
  <conditionalFormatting sqref="N555">
    <cfRule type="cellIs" dxfId="24016" priority="10205" operator="between">
      <formula>2.5</formula>
      <formula>0</formula>
    </cfRule>
  </conditionalFormatting>
  <conditionalFormatting sqref="N555">
    <cfRule type="cellIs" dxfId="24015" priority="10201" operator="between">
      <formula>4.501</formula>
      <formula>6</formula>
    </cfRule>
    <cfRule type="cellIs" dxfId="24014" priority="10202" operator="between">
      <formula>3.001</formula>
      <formula>4.5</formula>
    </cfRule>
    <cfRule type="cellIs" dxfId="24013" priority="10203" operator="between">
      <formula>2.001</formula>
      <formula>3</formula>
    </cfRule>
    <cfRule type="cellIs" dxfId="24012" priority="10204" operator="between">
      <formula>0</formula>
      <formula>2</formula>
    </cfRule>
  </conditionalFormatting>
  <conditionalFormatting sqref="N552">
    <cfRule type="cellIs" dxfId="24011" priority="10200" operator="between">
      <formula>6</formula>
      <formula>4.5</formula>
    </cfRule>
  </conditionalFormatting>
  <conditionalFormatting sqref="N552">
    <cfRule type="cellIs" dxfId="24010" priority="10199" operator="between">
      <formula>6</formula>
      <formula>4.495</formula>
    </cfRule>
  </conditionalFormatting>
  <conditionalFormatting sqref="N552">
    <cfRule type="cellIs" dxfId="24009" priority="10198" operator="between">
      <formula>4.5</formula>
      <formula>3.495</formula>
    </cfRule>
  </conditionalFormatting>
  <conditionalFormatting sqref="N552">
    <cfRule type="cellIs" dxfId="24008" priority="10196" operator="between">
      <formula>3.5</formula>
      <formula>2.495</formula>
    </cfRule>
    <cfRule type="cellIs" dxfId="24007" priority="10197" operator="between">
      <formula>3.5</formula>
      <formula>2.495</formula>
    </cfRule>
  </conditionalFormatting>
  <conditionalFormatting sqref="N552">
    <cfRule type="cellIs" dxfId="24006" priority="10195" operator="between">
      <formula>3.5</formula>
      <formula>2.495</formula>
    </cfRule>
  </conditionalFormatting>
  <conditionalFormatting sqref="N552">
    <cfRule type="cellIs" dxfId="24005" priority="10194" operator="between">
      <formula>3.5</formula>
      <formula>2.494</formula>
    </cfRule>
  </conditionalFormatting>
  <conditionalFormatting sqref="N552">
    <cfRule type="cellIs" dxfId="24004" priority="10193" operator="between">
      <formula>2.5</formula>
      <formula>0</formula>
    </cfRule>
  </conditionalFormatting>
  <conditionalFormatting sqref="N552">
    <cfRule type="cellIs" dxfId="24003" priority="10189" operator="between">
      <formula>4.501</formula>
      <formula>6</formula>
    </cfRule>
    <cfRule type="cellIs" dxfId="24002" priority="10190" operator="between">
      <formula>3.001</formula>
      <formula>4.5</formula>
    </cfRule>
    <cfRule type="cellIs" dxfId="24001" priority="10191" operator="between">
      <formula>2.001</formula>
      <formula>3</formula>
    </cfRule>
    <cfRule type="cellIs" dxfId="24000" priority="10192" operator="between">
      <formula>0</formula>
      <formula>2</formula>
    </cfRule>
  </conditionalFormatting>
  <conditionalFormatting sqref="N553">
    <cfRule type="cellIs" dxfId="23999" priority="10188" operator="between">
      <formula>6</formula>
      <formula>4.5</formula>
    </cfRule>
  </conditionalFormatting>
  <conditionalFormatting sqref="N553">
    <cfRule type="cellIs" dxfId="23998" priority="10187" operator="between">
      <formula>6</formula>
      <formula>4.495</formula>
    </cfRule>
  </conditionalFormatting>
  <conditionalFormatting sqref="N553">
    <cfRule type="cellIs" dxfId="23997" priority="10186" operator="between">
      <formula>4.5</formula>
      <formula>3.495</formula>
    </cfRule>
  </conditionalFormatting>
  <conditionalFormatting sqref="N553">
    <cfRule type="cellIs" dxfId="23996" priority="10184" operator="between">
      <formula>3.5</formula>
      <formula>2.495</formula>
    </cfRule>
    <cfRule type="cellIs" dxfId="23995" priority="10185" operator="between">
      <formula>3.5</formula>
      <formula>2.495</formula>
    </cfRule>
  </conditionalFormatting>
  <conditionalFormatting sqref="N553">
    <cfRule type="cellIs" dxfId="23994" priority="10183" operator="between">
      <formula>3.5</formula>
      <formula>2.495</formula>
    </cfRule>
  </conditionalFormatting>
  <conditionalFormatting sqref="N553">
    <cfRule type="cellIs" dxfId="23993" priority="10182" operator="between">
      <formula>3.5</formula>
      <formula>2.494</formula>
    </cfRule>
  </conditionalFormatting>
  <conditionalFormatting sqref="N553">
    <cfRule type="cellIs" dxfId="23992" priority="10181" operator="between">
      <formula>2.5</formula>
      <formula>0</formula>
    </cfRule>
  </conditionalFormatting>
  <conditionalFormatting sqref="N553">
    <cfRule type="cellIs" dxfId="23991" priority="10177" operator="between">
      <formula>4.501</formula>
      <formula>6</formula>
    </cfRule>
    <cfRule type="cellIs" dxfId="23990" priority="10178" operator="between">
      <formula>3.001</formula>
      <formula>4.5</formula>
    </cfRule>
    <cfRule type="cellIs" dxfId="23989" priority="10179" operator="between">
      <formula>2.001</formula>
      <formula>3</formula>
    </cfRule>
    <cfRule type="cellIs" dxfId="23988" priority="10180" operator="between">
      <formula>0</formula>
      <formula>2</formula>
    </cfRule>
  </conditionalFormatting>
  <conditionalFormatting sqref="N551">
    <cfRule type="cellIs" dxfId="23987" priority="10176" operator="between">
      <formula>6</formula>
      <formula>4.5</formula>
    </cfRule>
  </conditionalFormatting>
  <conditionalFormatting sqref="N551">
    <cfRule type="cellIs" dxfId="23986" priority="10175" operator="between">
      <formula>6</formula>
      <formula>4.495</formula>
    </cfRule>
  </conditionalFormatting>
  <conditionalFormatting sqref="N551">
    <cfRule type="cellIs" dxfId="23985" priority="10174" operator="between">
      <formula>4.5</formula>
      <formula>3.495</formula>
    </cfRule>
  </conditionalFormatting>
  <conditionalFormatting sqref="N551">
    <cfRule type="cellIs" dxfId="23984" priority="10172" operator="between">
      <formula>3.5</formula>
      <formula>2.495</formula>
    </cfRule>
    <cfRule type="cellIs" dxfId="23983" priority="10173" operator="between">
      <formula>3.5</formula>
      <formula>2.495</formula>
    </cfRule>
  </conditionalFormatting>
  <conditionalFormatting sqref="N551">
    <cfRule type="cellIs" dxfId="23982" priority="10171" operator="between">
      <formula>3.5</formula>
      <formula>2.495</formula>
    </cfRule>
  </conditionalFormatting>
  <conditionalFormatting sqref="N551">
    <cfRule type="cellIs" dxfId="23981" priority="10170" operator="between">
      <formula>3.5</formula>
      <formula>2.494</formula>
    </cfRule>
  </conditionalFormatting>
  <conditionalFormatting sqref="N551">
    <cfRule type="cellIs" dxfId="23980" priority="10169" operator="between">
      <formula>2.5</formula>
      <formula>0</formula>
    </cfRule>
  </conditionalFormatting>
  <conditionalFormatting sqref="N551">
    <cfRule type="cellIs" dxfId="23979" priority="10165" operator="between">
      <formula>4.501</formula>
      <formula>6</formula>
    </cfRule>
    <cfRule type="cellIs" dxfId="23978" priority="10166" operator="between">
      <formula>3.001</formula>
      <formula>4.5</formula>
    </cfRule>
    <cfRule type="cellIs" dxfId="23977" priority="10167" operator="between">
      <formula>2.001</formula>
      <formula>3</formula>
    </cfRule>
    <cfRule type="cellIs" dxfId="23976" priority="10168" operator="between">
      <formula>0</formula>
      <formula>2</formula>
    </cfRule>
  </conditionalFormatting>
  <conditionalFormatting sqref="N554">
    <cfRule type="cellIs" dxfId="23975" priority="10140" operator="between">
      <formula>6</formula>
      <formula>4.5</formula>
    </cfRule>
  </conditionalFormatting>
  <conditionalFormatting sqref="N554">
    <cfRule type="cellIs" dxfId="23974" priority="10139" operator="between">
      <formula>6</formula>
      <formula>4.495</formula>
    </cfRule>
  </conditionalFormatting>
  <conditionalFormatting sqref="N554">
    <cfRule type="cellIs" dxfId="23973" priority="10138" operator="between">
      <formula>4.5</formula>
      <formula>3.495</formula>
    </cfRule>
  </conditionalFormatting>
  <conditionalFormatting sqref="N554">
    <cfRule type="cellIs" dxfId="23972" priority="10136" operator="between">
      <formula>3.5</formula>
      <formula>2.495</formula>
    </cfRule>
    <cfRule type="cellIs" dxfId="23971" priority="10137" operator="between">
      <formula>3.5</formula>
      <formula>2.495</formula>
    </cfRule>
  </conditionalFormatting>
  <conditionalFormatting sqref="N554">
    <cfRule type="cellIs" dxfId="23970" priority="10135" operator="between">
      <formula>3.5</formula>
      <formula>2.495</formula>
    </cfRule>
  </conditionalFormatting>
  <conditionalFormatting sqref="N554">
    <cfRule type="cellIs" dxfId="23969" priority="10134" operator="between">
      <formula>3.5</formula>
      <formula>2.494</formula>
    </cfRule>
  </conditionalFormatting>
  <conditionalFormatting sqref="N554">
    <cfRule type="cellIs" dxfId="23968" priority="10133" operator="between">
      <formula>2.5</formula>
      <formula>0</formula>
    </cfRule>
  </conditionalFormatting>
  <conditionalFormatting sqref="N554">
    <cfRule type="cellIs" dxfId="23967" priority="10129" operator="between">
      <formula>4.501</formula>
      <formula>6</formula>
    </cfRule>
    <cfRule type="cellIs" dxfId="23966" priority="10130" operator="between">
      <formula>3.001</formula>
      <formula>4.5</formula>
    </cfRule>
    <cfRule type="cellIs" dxfId="23965" priority="10131" operator="between">
      <formula>2.001</formula>
      <formula>3</formula>
    </cfRule>
    <cfRule type="cellIs" dxfId="23964" priority="10132" operator="between">
      <formula>0</formula>
      <formula>2</formula>
    </cfRule>
  </conditionalFormatting>
  <conditionalFormatting sqref="N562">
    <cfRule type="cellIs" dxfId="23963" priority="10128" operator="between">
      <formula>6</formula>
      <formula>4.5</formula>
    </cfRule>
  </conditionalFormatting>
  <conditionalFormatting sqref="N562">
    <cfRule type="cellIs" dxfId="23962" priority="10127" operator="between">
      <formula>6</formula>
      <formula>4.495</formula>
    </cfRule>
  </conditionalFormatting>
  <conditionalFormatting sqref="N562">
    <cfRule type="cellIs" dxfId="23961" priority="10126" operator="between">
      <formula>4.5</formula>
      <formula>3.495</formula>
    </cfRule>
  </conditionalFormatting>
  <conditionalFormatting sqref="N562">
    <cfRule type="cellIs" dxfId="23960" priority="10124" operator="between">
      <formula>3.5</formula>
      <formula>2.495</formula>
    </cfRule>
    <cfRule type="cellIs" dxfId="23959" priority="10125" operator="between">
      <formula>3.5</formula>
      <formula>2.495</formula>
    </cfRule>
  </conditionalFormatting>
  <conditionalFormatting sqref="N562">
    <cfRule type="cellIs" dxfId="23958" priority="10123" operator="between">
      <formula>3.5</formula>
      <formula>2.495</formula>
    </cfRule>
  </conditionalFormatting>
  <conditionalFormatting sqref="N562">
    <cfRule type="cellIs" dxfId="23957" priority="10122" operator="between">
      <formula>3.5</formula>
      <formula>2.494</formula>
    </cfRule>
  </conditionalFormatting>
  <conditionalFormatting sqref="N562">
    <cfRule type="cellIs" dxfId="23956" priority="10121" operator="between">
      <formula>2.5</formula>
      <formula>0</formula>
    </cfRule>
  </conditionalFormatting>
  <conditionalFormatting sqref="N562">
    <cfRule type="cellIs" dxfId="23955" priority="10117" operator="between">
      <formula>4.501</formula>
      <formula>6</formula>
    </cfRule>
    <cfRule type="cellIs" dxfId="23954" priority="10118" operator="between">
      <formula>3.001</formula>
      <formula>4.5</formula>
    </cfRule>
    <cfRule type="cellIs" dxfId="23953" priority="10119" operator="between">
      <formula>2.001</formula>
      <formula>3</formula>
    </cfRule>
    <cfRule type="cellIs" dxfId="23952" priority="10120" operator="between">
      <formula>0</formula>
      <formula>2</formula>
    </cfRule>
  </conditionalFormatting>
  <conditionalFormatting sqref="N558">
    <cfRule type="cellIs" dxfId="23951" priority="10116" operator="between">
      <formula>6</formula>
      <formula>4.5</formula>
    </cfRule>
  </conditionalFormatting>
  <conditionalFormatting sqref="N558">
    <cfRule type="cellIs" dxfId="23950" priority="10115" operator="between">
      <formula>6</formula>
      <formula>4.495</formula>
    </cfRule>
  </conditionalFormatting>
  <conditionalFormatting sqref="N558">
    <cfRule type="cellIs" dxfId="23949" priority="10114" operator="between">
      <formula>4.5</formula>
      <formula>3.495</formula>
    </cfRule>
  </conditionalFormatting>
  <conditionalFormatting sqref="N558">
    <cfRule type="cellIs" dxfId="23948" priority="10112" operator="between">
      <formula>3.5</formula>
      <formula>2.495</formula>
    </cfRule>
    <cfRule type="cellIs" dxfId="23947" priority="10113" operator="between">
      <formula>3.5</formula>
      <formula>2.495</formula>
    </cfRule>
  </conditionalFormatting>
  <conditionalFormatting sqref="N558">
    <cfRule type="cellIs" dxfId="23946" priority="10111" operator="between">
      <formula>3.5</formula>
      <formula>2.495</formula>
    </cfRule>
  </conditionalFormatting>
  <conditionalFormatting sqref="N558">
    <cfRule type="cellIs" dxfId="23945" priority="10110" operator="between">
      <formula>3.5</formula>
      <formula>2.494</formula>
    </cfRule>
  </conditionalFormatting>
  <conditionalFormatting sqref="N558">
    <cfRule type="cellIs" dxfId="23944" priority="10109" operator="between">
      <formula>2.5</formula>
      <formula>0</formula>
    </cfRule>
  </conditionalFormatting>
  <conditionalFormatting sqref="N558">
    <cfRule type="cellIs" dxfId="23943" priority="10105" operator="between">
      <formula>4.501</formula>
      <formula>6</formula>
    </cfRule>
    <cfRule type="cellIs" dxfId="23942" priority="10106" operator="between">
      <formula>3.001</formula>
      <formula>4.5</formula>
    </cfRule>
    <cfRule type="cellIs" dxfId="23941" priority="10107" operator="between">
      <formula>2.001</formula>
      <formula>3</formula>
    </cfRule>
    <cfRule type="cellIs" dxfId="23940" priority="10108" operator="between">
      <formula>0</formula>
      <formula>2</formula>
    </cfRule>
  </conditionalFormatting>
  <conditionalFormatting sqref="N559">
    <cfRule type="cellIs" dxfId="23939" priority="10104" operator="between">
      <formula>6</formula>
      <formula>4.5</formula>
    </cfRule>
  </conditionalFormatting>
  <conditionalFormatting sqref="N559">
    <cfRule type="cellIs" dxfId="23938" priority="10103" operator="between">
      <formula>6</formula>
      <formula>4.495</formula>
    </cfRule>
  </conditionalFormatting>
  <conditionalFormatting sqref="N559">
    <cfRule type="cellIs" dxfId="23937" priority="10102" operator="between">
      <formula>4.5</formula>
      <formula>3.495</formula>
    </cfRule>
  </conditionalFormatting>
  <conditionalFormatting sqref="N559">
    <cfRule type="cellIs" dxfId="23936" priority="10100" operator="between">
      <formula>3.5</formula>
      <formula>2.495</formula>
    </cfRule>
    <cfRule type="cellIs" dxfId="23935" priority="10101" operator="between">
      <formula>3.5</formula>
      <formula>2.495</formula>
    </cfRule>
  </conditionalFormatting>
  <conditionalFormatting sqref="N559">
    <cfRule type="cellIs" dxfId="23934" priority="10099" operator="between">
      <formula>3.5</formula>
      <formula>2.495</formula>
    </cfRule>
  </conditionalFormatting>
  <conditionalFormatting sqref="N559">
    <cfRule type="cellIs" dxfId="23933" priority="10098" operator="between">
      <formula>3.5</formula>
      <formula>2.494</formula>
    </cfRule>
  </conditionalFormatting>
  <conditionalFormatting sqref="N559">
    <cfRule type="cellIs" dxfId="23932" priority="10097" operator="between">
      <formula>2.5</formula>
      <formula>0</formula>
    </cfRule>
  </conditionalFormatting>
  <conditionalFormatting sqref="N559">
    <cfRule type="cellIs" dxfId="23931" priority="10093" operator="between">
      <formula>4.501</formula>
      <formula>6</formula>
    </cfRule>
    <cfRule type="cellIs" dxfId="23930" priority="10094" operator="between">
      <formula>3.001</formula>
      <formula>4.5</formula>
    </cfRule>
    <cfRule type="cellIs" dxfId="23929" priority="10095" operator="between">
      <formula>2.001</formula>
      <formula>3</formula>
    </cfRule>
    <cfRule type="cellIs" dxfId="23928" priority="10096" operator="between">
      <formula>0</formula>
      <formula>2</formula>
    </cfRule>
  </conditionalFormatting>
  <conditionalFormatting sqref="N556">
    <cfRule type="cellIs" dxfId="23927" priority="10092" operator="between">
      <formula>6</formula>
      <formula>4.5</formula>
    </cfRule>
  </conditionalFormatting>
  <conditionalFormatting sqref="N556">
    <cfRule type="cellIs" dxfId="23926" priority="10091" operator="between">
      <formula>6</formula>
      <formula>4.495</formula>
    </cfRule>
  </conditionalFormatting>
  <conditionalFormatting sqref="N556">
    <cfRule type="cellIs" dxfId="23925" priority="10090" operator="between">
      <formula>4.5</formula>
      <formula>3.495</formula>
    </cfRule>
  </conditionalFormatting>
  <conditionalFormatting sqref="N556">
    <cfRule type="cellIs" dxfId="23924" priority="10088" operator="between">
      <formula>3.5</formula>
      <formula>2.495</formula>
    </cfRule>
    <cfRule type="cellIs" dxfId="23923" priority="10089" operator="between">
      <formula>3.5</formula>
      <formula>2.495</formula>
    </cfRule>
  </conditionalFormatting>
  <conditionalFormatting sqref="N556">
    <cfRule type="cellIs" dxfId="23922" priority="10087" operator="between">
      <formula>3.5</formula>
      <formula>2.495</formula>
    </cfRule>
  </conditionalFormatting>
  <conditionalFormatting sqref="N556">
    <cfRule type="cellIs" dxfId="23921" priority="10086" operator="between">
      <formula>3.5</formula>
      <formula>2.494</formula>
    </cfRule>
  </conditionalFormatting>
  <conditionalFormatting sqref="N556">
    <cfRule type="cellIs" dxfId="23920" priority="10085" operator="between">
      <formula>2.5</formula>
      <formula>0</formula>
    </cfRule>
  </conditionalFormatting>
  <conditionalFormatting sqref="N556">
    <cfRule type="cellIs" dxfId="23919" priority="10081" operator="between">
      <formula>4.501</formula>
      <formula>6</formula>
    </cfRule>
    <cfRule type="cellIs" dxfId="23918" priority="10082" operator="between">
      <formula>3.001</formula>
      <formula>4.5</formula>
    </cfRule>
    <cfRule type="cellIs" dxfId="23917" priority="10083" operator="between">
      <formula>2.001</formula>
      <formula>3</formula>
    </cfRule>
    <cfRule type="cellIs" dxfId="23916" priority="10084" operator="between">
      <formula>0</formula>
      <formula>2</formula>
    </cfRule>
  </conditionalFormatting>
  <conditionalFormatting sqref="N557">
    <cfRule type="cellIs" dxfId="23915" priority="10080" operator="between">
      <formula>6</formula>
      <formula>4.5</formula>
    </cfRule>
  </conditionalFormatting>
  <conditionalFormatting sqref="N557">
    <cfRule type="cellIs" dxfId="23914" priority="10079" operator="between">
      <formula>6</formula>
      <formula>4.495</formula>
    </cfRule>
  </conditionalFormatting>
  <conditionalFormatting sqref="N557">
    <cfRule type="cellIs" dxfId="23913" priority="10078" operator="between">
      <formula>4.5</formula>
      <formula>3.495</formula>
    </cfRule>
  </conditionalFormatting>
  <conditionalFormatting sqref="N557">
    <cfRule type="cellIs" dxfId="23912" priority="10076" operator="between">
      <formula>3.5</formula>
      <formula>2.495</formula>
    </cfRule>
    <cfRule type="cellIs" dxfId="23911" priority="10077" operator="between">
      <formula>3.5</formula>
      <formula>2.495</formula>
    </cfRule>
  </conditionalFormatting>
  <conditionalFormatting sqref="N557">
    <cfRule type="cellIs" dxfId="23910" priority="10075" operator="between">
      <formula>3.5</formula>
      <formula>2.495</formula>
    </cfRule>
  </conditionalFormatting>
  <conditionalFormatting sqref="N557">
    <cfRule type="cellIs" dxfId="23909" priority="10074" operator="between">
      <formula>3.5</formula>
      <formula>2.494</formula>
    </cfRule>
  </conditionalFormatting>
  <conditionalFormatting sqref="N557">
    <cfRule type="cellIs" dxfId="23908" priority="10073" operator="between">
      <formula>2.5</formula>
      <formula>0</formula>
    </cfRule>
  </conditionalFormatting>
  <conditionalFormatting sqref="N557">
    <cfRule type="cellIs" dxfId="23907" priority="10069" operator="between">
      <formula>4.501</formula>
      <formula>6</formula>
    </cfRule>
    <cfRule type="cellIs" dxfId="23906" priority="10070" operator="between">
      <formula>3.001</formula>
      <formula>4.5</formula>
    </cfRule>
    <cfRule type="cellIs" dxfId="23905" priority="10071" operator="between">
      <formula>2.001</formula>
      <formula>3</formula>
    </cfRule>
    <cfRule type="cellIs" dxfId="23904" priority="10072" operator="between">
      <formula>0</formula>
      <formula>2</formula>
    </cfRule>
  </conditionalFormatting>
  <conditionalFormatting sqref="N561">
    <cfRule type="cellIs" dxfId="23903" priority="10068" operator="between">
      <formula>6</formula>
      <formula>4.5</formula>
    </cfRule>
  </conditionalFormatting>
  <conditionalFormatting sqref="N561">
    <cfRule type="cellIs" dxfId="23902" priority="10067" operator="between">
      <formula>6</formula>
      <formula>4.495</formula>
    </cfRule>
  </conditionalFormatting>
  <conditionalFormatting sqref="N561">
    <cfRule type="cellIs" dxfId="23901" priority="10066" operator="between">
      <formula>4.5</formula>
      <formula>3.495</formula>
    </cfRule>
  </conditionalFormatting>
  <conditionalFormatting sqref="N561">
    <cfRule type="cellIs" dxfId="23900" priority="10064" operator="between">
      <formula>3.5</formula>
      <formula>2.495</formula>
    </cfRule>
    <cfRule type="cellIs" dxfId="23899" priority="10065" operator="between">
      <formula>3.5</formula>
      <formula>2.495</formula>
    </cfRule>
  </conditionalFormatting>
  <conditionalFormatting sqref="N561">
    <cfRule type="cellIs" dxfId="23898" priority="10063" operator="between">
      <formula>3.5</formula>
      <formula>2.495</formula>
    </cfRule>
  </conditionalFormatting>
  <conditionalFormatting sqref="N561">
    <cfRule type="cellIs" dxfId="23897" priority="10062" operator="between">
      <formula>3.5</formula>
      <formula>2.494</formula>
    </cfRule>
  </conditionalFormatting>
  <conditionalFormatting sqref="N561">
    <cfRule type="cellIs" dxfId="23896" priority="10061" operator="between">
      <formula>2.5</formula>
      <formula>0</formula>
    </cfRule>
  </conditionalFormatting>
  <conditionalFormatting sqref="N561">
    <cfRule type="cellIs" dxfId="23895" priority="10057" operator="between">
      <formula>4.501</formula>
      <formula>6</formula>
    </cfRule>
    <cfRule type="cellIs" dxfId="23894" priority="10058" operator="between">
      <formula>3.001</formula>
      <formula>4.5</formula>
    </cfRule>
    <cfRule type="cellIs" dxfId="23893" priority="10059" operator="between">
      <formula>2.001</formula>
      <formula>3</formula>
    </cfRule>
    <cfRule type="cellIs" dxfId="23892" priority="10060" operator="between">
      <formula>0</formula>
      <formula>2</formula>
    </cfRule>
  </conditionalFormatting>
  <conditionalFormatting sqref="N560">
    <cfRule type="cellIs" dxfId="23891" priority="10056" operator="between">
      <formula>6</formula>
      <formula>4.5</formula>
    </cfRule>
  </conditionalFormatting>
  <conditionalFormatting sqref="N560">
    <cfRule type="cellIs" dxfId="23890" priority="10055" operator="between">
      <formula>6</formula>
      <formula>4.495</formula>
    </cfRule>
  </conditionalFormatting>
  <conditionalFormatting sqref="N560">
    <cfRule type="cellIs" dxfId="23889" priority="10054" operator="between">
      <formula>4.5</formula>
      <formula>3.495</formula>
    </cfRule>
  </conditionalFormatting>
  <conditionalFormatting sqref="N560">
    <cfRule type="cellIs" dxfId="23888" priority="10052" operator="between">
      <formula>3.5</formula>
      <formula>2.495</formula>
    </cfRule>
    <cfRule type="cellIs" dxfId="23887" priority="10053" operator="between">
      <formula>3.5</formula>
      <formula>2.495</formula>
    </cfRule>
  </conditionalFormatting>
  <conditionalFormatting sqref="N560">
    <cfRule type="cellIs" dxfId="23886" priority="10051" operator="between">
      <formula>3.5</formula>
      <formula>2.495</formula>
    </cfRule>
  </conditionalFormatting>
  <conditionalFormatting sqref="N560">
    <cfRule type="cellIs" dxfId="23885" priority="10050" operator="between">
      <formula>3.5</formula>
      <formula>2.494</formula>
    </cfRule>
  </conditionalFormatting>
  <conditionalFormatting sqref="N560">
    <cfRule type="cellIs" dxfId="23884" priority="10049" operator="between">
      <formula>2.5</formula>
      <formula>0</formula>
    </cfRule>
  </conditionalFormatting>
  <conditionalFormatting sqref="N560">
    <cfRule type="cellIs" dxfId="23883" priority="10045" operator="between">
      <formula>4.501</formula>
      <formula>6</formula>
    </cfRule>
    <cfRule type="cellIs" dxfId="23882" priority="10046" operator="between">
      <formula>3.001</formula>
      <formula>4.5</formula>
    </cfRule>
    <cfRule type="cellIs" dxfId="23881" priority="10047" operator="between">
      <formula>2.001</formula>
      <formula>3</formula>
    </cfRule>
    <cfRule type="cellIs" dxfId="23880" priority="10048" operator="between">
      <formula>0</formula>
      <formula>2</formula>
    </cfRule>
  </conditionalFormatting>
  <conditionalFormatting sqref="N572">
    <cfRule type="cellIs" dxfId="23879" priority="10044" operator="between">
      <formula>6</formula>
      <formula>4.5</formula>
    </cfRule>
  </conditionalFormatting>
  <conditionalFormatting sqref="N572">
    <cfRule type="cellIs" dxfId="23878" priority="10043" operator="between">
      <formula>6</formula>
      <formula>4.495</formula>
    </cfRule>
  </conditionalFormatting>
  <conditionalFormatting sqref="N572">
    <cfRule type="cellIs" dxfId="23877" priority="10042" operator="between">
      <formula>4.5</formula>
      <formula>3.495</formula>
    </cfRule>
  </conditionalFormatting>
  <conditionalFormatting sqref="N572">
    <cfRule type="cellIs" dxfId="23876" priority="10040" operator="between">
      <formula>3.5</formula>
      <formula>2.495</formula>
    </cfRule>
    <cfRule type="cellIs" dxfId="23875" priority="10041" operator="between">
      <formula>3.5</formula>
      <formula>2.495</formula>
    </cfRule>
  </conditionalFormatting>
  <conditionalFormatting sqref="N572">
    <cfRule type="cellIs" dxfId="23874" priority="10039" operator="between">
      <formula>3.5</formula>
      <formula>2.495</formula>
    </cfRule>
  </conditionalFormatting>
  <conditionalFormatting sqref="N572">
    <cfRule type="cellIs" dxfId="23873" priority="10038" operator="between">
      <formula>3.5</formula>
      <formula>2.494</formula>
    </cfRule>
  </conditionalFormatting>
  <conditionalFormatting sqref="N572">
    <cfRule type="cellIs" dxfId="23872" priority="10037" operator="between">
      <formula>2.5</formula>
      <formula>0</formula>
    </cfRule>
  </conditionalFormatting>
  <conditionalFormatting sqref="N572">
    <cfRule type="cellIs" dxfId="23871" priority="10033" operator="between">
      <formula>4.501</formula>
      <formula>6</formula>
    </cfRule>
    <cfRule type="cellIs" dxfId="23870" priority="10034" operator="between">
      <formula>3.001</formula>
      <formula>4.5</formula>
    </cfRule>
    <cfRule type="cellIs" dxfId="23869" priority="10035" operator="between">
      <formula>2.001</formula>
      <formula>3</formula>
    </cfRule>
    <cfRule type="cellIs" dxfId="23868" priority="10036" operator="between">
      <formula>0</formula>
      <formula>2</formula>
    </cfRule>
  </conditionalFormatting>
  <conditionalFormatting sqref="N566">
    <cfRule type="cellIs" dxfId="23867" priority="10032" operator="between">
      <formula>6</formula>
      <formula>4.5</formula>
    </cfRule>
  </conditionalFormatting>
  <conditionalFormatting sqref="N566">
    <cfRule type="cellIs" dxfId="23866" priority="10031" operator="between">
      <formula>6</formula>
      <formula>4.495</formula>
    </cfRule>
  </conditionalFormatting>
  <conditionalFormatting sqref="N566">
    <cfRule type="cellIs" dxfId="23865" priority="10030" operator="between">
      <formula>4.5</formula>
      <formula>3.495</formula>
    </cfRule>
  </conditionalFormatting>
  <conditionalFormatting sqref="N566">
    <cfRule type="cellIs" dxfId="23864" priority="10028" operator="between">
      <formula>3.5</formula>
      <formula>2.495</formula>
    </cfRule>
    <cfRule type="cellIs" dxfId="23863" priority="10029" operator="between">
      <formula>3.5</formula>
      <formula>2.495</formula>
    </cfRule>
  </conditionalFormatting>
  <conditionalFormatting sqref="N566">
    <cfRule type="cellIs" dxfId="23862" priority="10027" operator="between">
      <formula>3.5</formula>
      <formula>2.495</formula>
    </cfRule>
  </conditionalFormatting>
  <conditionalFormatting sqref="N566">
    <cfRule type="cellIs" dxfId="23861" priority="10026" operator="between">
      <formula>3.5</formula>
      <formula>2.494</formula>
    </cfRule>
  </conditionalFormatting>
  <conditionalFormatting sqref="N566">
    <cfRule type="cellIs" dxfId="23860" priority="10025" operator="between">
      <formula>2.5</formula>
      <formula>0</formula>
    </cfRule>
  </conditionalFormatting>
  <conditionalFormatting sqref="N566">
    <cfRule type="cellIs" dxfId="23859" priority="10021" operator="between">
      <formula>4.501</formula>
      <formula>6</formula>
    </cfRule>
    <cfRule type="cellIs" dxfId="23858" priority="10022" operator="between">
      <formula>3.001</formula>
      <formula>4.5</formula>
    </cfRule>
    <cfRule type="cellIs" dxfId="23857" priority="10023" operator="between">
      <formula>2.001</formula>
      <formula>3</formula>
    </cfRule>
    <cfRule type="cellIs" dxfId="23856" priority="10024" operator="between">
      <formula>0</formula>
      <formula>2</formula>
    </cfRule>
  </conditionalFormatting>
  <conditionalFormatting sqref="N567">
    <cfRule type="cellIs" dxfId="23855" priority="10020" operator="between">
      <formula>6</formula>
      <formula>4.5</formula>
    </cfRule>
  </conditionalFormatting>
  <conditionalFormatting sqref="N567">
    <cfRule type="cellIs" dxfId="23854" priority="10019" operator="between">
      <formula>6</formula>
      <formula>4.495</formula>
    </cfRule>
  </conditionalFormatting>
  <conditionalFormatting sqref="N567">
    <cfRule type="cellIs" dxfId="23853" priority="10018" operator="between">
      <formula>4.5</formula>
      <formula>3.495</formula>
    </cfRule>
  </conditionalFormatting>
  <conditionalFormatting sqref="N567">
    <cfRule type="cellIs" dxfId="23852" priority="10016" operator="between">
      <formula>3.5</formula>
      <formula>2.495</formula>
    </cfRule>
    <cfRule type="cellIs" dxfId="23851" priority="10017" operator="between">
      <formula>3.5</formula>
      <formula>2.495</formula>
    </cfRule>
  </conditionalFormatting>
  <conditionalFormatting sqref="N567">
    <cfRule type="cellIs" dxfId="23850" priority="10015" operator="between">
      <formula>3.5</formula>
      <formula>2.495</formula>
    </cfRule>
  </conditionalFormatting>
  <conditionalFormatting sqref="N567">
    <cfRule type="cellIs" dxfId="23849" priority="10014" operator="between">
      <formula>3.5</formula>
      <formula>2.494</formula>
    </cfRule>
  </conditionalFormatting>
  <conditionalFormatting sqref="N567">
    <cfRule type="cellIs" dxfId="23848" priority="10013" operator="between">
      <formula>2.5</formula>
      <formula>0</formula>
    </cfRule>
  </conditionalFormatting>
  <conditionalFormatting sqref="N567">
    <cfRule type="cellIs" dxfId="23847" priority="10009" operator="between">
      <formula>4.501</formula>
      <formula>6</formula>
    </cfRule>
    <cfRule type="cellIs" dxfId="23846" priority="10010" operator="between">
      <formula>3.001</formula>
      <formula>4.5</formula>
    </cfRule>
    <cfRule type="cellIs" dxfId="23845" priority="10011" operator="between">
      <formula>2.001</formula>
      <formula>3</formula>
    </cfRule>
    <cfRule type="cellIs" dxfId="23844" priority="10012" operator="between">
      <formula>0</formula>
      <formula>2</formula>
    </cfRule>
  </conditionalFormatting>
  <conditionalFormatting sqref="N563">
    <cfRule type="cellIs" dxfId="23843" priority="10008" operator="between">
      <formula>6</formula>
      <formula>4.5</formula>
    </cfRule>
  </conditionalFormatting>
  <conditionalFormatting sqref="N563">
    <cfRule type="cellIs" dxfId="23842" priority="10007" operator="between">
      <formula>6</formula>
      <formula>4.495</formula>
    </cfRule>
  </conditionalFormatting>
  <conditionalFormatting sqref="N563">
    <cfRule type="cellIs" dxfId="23841" priority="10006" operator="between">
      <formula>4.5</formula>
      <formula>3.495</formula>
    </cfRule>
  </conditionalFormatting>
  <conditionalFormatting sqref="N563">
    <cfRule type="cellIs" dxfId="23840" priority="10004" operator="between">
      <formula>3.5</formula>
      <formula>2.495</formula>
    </cfRule>
    <cfRule type="cellIs" dxfId="23839" priority="10005" operator="between">
      <formula>3.5</formula>
      <formula>2.495</formula>
    </cfRule>
  </conditionalFormatting>
  <conditionalFormatting sqref="N563">
    <cfRule type="cellIs" dxfId="23838" priority="10003" operator="between">
      <formula>3.5</formula>
      <formula>2.495</formula>
    </cfRule>
  </conditionalFormatting>
  <conditionalFormatting sqref="N563">
    <cfRule type="cellIs" dxfId="23837" priority="10002" operator="between">
      <formula>3.5</formula>
      <formula>2.494</formula>
    </cfRule>
  </conditionalFormatting>
  <conditionalFormatting sqref="N563">
    <cfRule type="cellIs" dxfId="23836" priority="10001" operator="between">
      <formula>2.5</formula>
      <formula>0</formula>
    </cfRule>
  </conditionalFormatting>
  <conditionalFormatting sqref="N563">
    <cfRule type="cellIs" dxfId="23835" priority="9997" operator="between">
      <formula>4.501</formula>
      <formula>6</formula>
    </cfRule>
    <cfRule type="cellIs" dxfId="23834" priority="9998" operator="between">
      <formula>3.001</formula>
      <formula>4.5</formula>
    </cfRule>
    <cfRule type="cellIs" dxfId="23833" priority="9999" operator="between">
      <formula>2.001</formula>
      <formula>3</formula>
    </cfRule>
    <cfRule type="cellIs" dxfId="23832" priority="10000" operator="between">
      <formula>0</formula>
      <formula>2</formula>
    </cfRule>
  </conditionalFormatting>
  <conditionalFormatting sqref="N565">
    <cfRule type="cellIs" dxfId="23831" priority="9996" operator="between">
      <formula>6</formula>
      <formula>4.5</formula>
    </cfRule>
  </conditionalFormatting>
  <conditionalFormatting sqref="N565">
    <cfRule type="cellIs" dxfId="23830" priority="9995" operator="between">
      <formula>6</formula>
      <formula>4.495</formula>
    </cfRule>
  </conditionalFormatting>
  <conditionalFormatting sqref="N565">
    <cfRule type="cellIs" dxfId="23829" priority="9994" operator="between">
      <formula>4.5</formula>
      <formula>3.495</formula>
    </cfRule>
  </conditionalFormatting>
  <conditionalFormatting sqref="N565">
    <cfRule type="cellIs" dxfId="23828" priority="9992" operator="between">
      <formula>3.5</formula>
      <formula>2.495</formula>
    </cfRule>
    <cfRule type="cellIs" dxfId="23827" priority="9993" operator="between">
      <formula>3.5</formula>
      <formula>2.495</formula>
    </cfRule>
  </conditionalFormatting>
  <conditionalFormatting sqref="N565">
    <cfRule type="cellIs" dxfId="23826" priority="9991" operator="between">
      <formula>3.5</formula>
      <formula>2.495</formula>
    </cfRule>
  </conditionalFormatting>
  <conditionalFormatting sqref="N565">
    <cfRule type="cellIs" dxfId="23825" priority="9990" operator="between">
      <formula>3.5</formula>
      <formula>2.494</formula>
    </cfRule>
  </conditionalFormatting>
  <conditionalFormatting sqref="N565">
    <cfRule type="cellIs" dxfId="23824" priority="9989" operator="between">
      <formula>2.5</formula>
      <formula>0</formula>
    </cfRule>
  </conditionalFormatting>
  <conditionalFormatting sqref="N565">
    <cfRule type="cellIs" dxfId="23823" priority="9985" operator="between">
      <formula>4.501</formula>
      <formula>6</formula>
    </cfRule>
    <cfRule type="cellIs" dxfId="23822" priority="9986" operator="between">
      <formula>3.001</formula>
      <formula>4.5</formula>
    </cfRule>
    <cfRule type="cellIs" dxfId="23821" priority="9987" operator="between">
      <formula>2.001</formula>
      <formula>3</formula>
    </cfRule>
    <cfRule type="cellIs" dxfId="23820" priority="9988" operator="between">
      <formula>0</formula>
      <formula>2</formula>
    </cfRule>
  </conditionalFormatting>
  <conditionalFormatting sqref="N571">
    <cfRule type="cellIs" dxfId="23819" priority="9984" operator="between">
      <formula>6</formula>
      <formula>4.5</formula>
    </cfRule>
  </conditionalFormatting>
  <conditionalFormatting sqref="N571">
    <cfRule type="cellIs" dxfId="23818" priority="9983" operator="between">
      <formula>6</formula>
      <formula>4.495</formula>
    </cfRule>
  </conditionalFormatting>
  <conditionalFormatting sqref="N571">
    <cfRule type="cellIs" dxfId="23817" priority="9982" operator="between">
      <formula>4.5</formula>
      <formula>3.495</formula>
    </cfRule>
  </conditionalFormatting>
  <conditionalFormatting sqref="N571">
    <cfRule type="cellIs" dxfId="23816" priority="9980" operator="between">
      <formula>3.5</formula>
      <formula>2.495</formula>
    </cfRule>
    <cfRule type="cellIs" dxfId="23815" priority="9981" operator="between">
      <formula>3.5</formula>
      <formula>2.495</formula>
    </cfRule>
  </conditionalFormatting>
  <conditionalFormatting sqref="N571">
    <cfRule type="cellIs" dxfId="23814" priority="9979" operator="between">
      <formula>3.5</formula>
      <formula>2.495</formula>
    </cfRule>
  </conditionalFormatting>
  <conditionalFormatting sqref="N571">
    <cfRule type="cellIs" dxfId="23813" priority="9978" operator="between">
      <formula>3.5</formula>
      <formula>2.494</formula>
    </cfRule>
  </conditionalFormatting>
  <conditionalFormatting sqref="N571">
    <cfRule type="cellIs" dxfId="23812" priority="9977" operator="between">
      <formula>2.5</formula>
      <formula>0</formula>
    </cfRule>
  </conditionalFormatting>
  <conditionalFormatting sqref="N571">
    <cfRule type="cellIs" dxfId="23811" priority="9973" operator="between">
      <formula>4.501</formula>
      <formula>6</formula>
    </cfRule>
    <cfRule type="cellIs" dxfId="23810" priority="9974" operator="between">
      <formula>3.001</formula>
      <formula>4.5</formula>
    </cfRule>
    <cfRule type="cellIs" dxfId="23809" priority="9975" operator="between">
      <formula>2.001</formula>
      <formula>3</formula>
    </cfRule>
    <cfRule type="cellIs" dxfId="23808" priority="9976" operator="between">
      <formula>0</formula>
      <formula>2</formula>
    </cfRule>
  </conditionalFormatting>
  <conditionalFormatting sqref="N569">
    <cfRule type="cellIs" dxfId="23807" priority="9972" operator="between">
      <formula>6</formula>
      <formula>4.5</formula>
    </cfRule>
  </conditionalFormatting>
  <conditionalFormatting sqref="N569">
    <cfRule type="cellIs" dxfId="23806" priority="9971" operator="between">
      <formula>6</formula>
      <formula>4.495</formula>
    </cfRule>
  </conditionalFormatting>
  <conditionalFormatting sqref="N569">
    <cfRule type="cellIs" dxfId="23805" priority="9970" operator="between">
      <formula>4.5</formula>
      <formula>3.495</formula>
    </cfRule>
  </conditionalFormatting>
  <conditionalFormatting sqref="N569">
    <cfRule type="cellIs" dxfId="23804" priority="9968" operator="between">
      <formula>3.5</formula>
      <formula>2.495</formula>
    </cfRule>
    <cfRule type="cellIs" dxfId="23803" priority="9969" operator="between">
      <formula>3.5</formula>
      <formula>2.495</formula>
    </cfRule>
  </conditionalFormatting>
  <conditionalFormatting sqref="N569">
    <cfRule type="cellIs" dxfId="23802" priority="9967" operator="between">
      <formula>3.5</formula>
      <formula>2.495</formula>
    </cfRule>
  </conditionalFormatting>
  <conditionalFormatting sqref="N569">
    <cfRule type="cellIs" dxfId="23801" priority="9966" operator="between">
      <formula>3.5</formula>
      <formula>2.494</formula>
    </cfRule>
  </conditionalFormatting>
  <conditionalFormatting sqref="N569">
    <cfRule type="cellIs" dxfId="23800" priority="9965" operator="between">
      <formula>2.5</formula>
      <formula>0</formula>
    </cfRule>
  </conditionalFormatting>
  <conditionalFormatting sqref="N569">
    <cfRule type="cellIs" dxfId="23799" priority="9961" operator="between">
      <formula>4.501</formula>
      <formula>6</formula>
    </cfRule>
    <cfRule type="cellIs" dxfId="23798" priority="9962" operator="between">
      <formula>3.001</formula>
      <formula>4.5</formula>
    </cfRule>
    <cfRule type="cellIs" dxfId="23797" priority="9963" operator="between">
      <formula>2.001</formula>
      <formula>3</formula>
    </cfRule>
    <cfRule type="cellIs" dxfId="23796" priority="9964" operator="between">
      <formula>0</formula>
      <formula>2</formula>
    </cfRule>
  </conditionalFormatting>
  <conditionalFormatting sqref="N564">
    <cfRule type="cellIs" dxfId="23795" priority="9960" operator="between">
      <formula>6</formula>
      <formula>4.5</formula>
    </cfRule>
  </conditionalFormatting>
  <conditionalFormatting sqref="N564">
    <cfRule type="cellIs" dxfId="23794" priority="9959" operator="between">
      <formula>6</formula>
      <formula>4.495</formula>
    </cfRule>
  </conditionalFormatting>
  <conditionalFormatting sqref="N564">
    <cfRule type="cellIs" dxfId="23793" priority="9958" operator="between">
      <formula>4.5</formula>
      <formula>3.495</formula>
    </cfRule>
  </conditionalFormatting>
  <conditionalFormatting sqref="N564">
    <cfRule type="cellIs" dxfId="23792" priority="9956" operator="between">
      <formula>3.5</formula>
      <formula>2.495</formula>
    </cfRule>
    <cfRule type="cellIs" dxfId="23791" priority="9957" operator="between">
      <formula>3.5</formula>
      <formula>2.495</formula>
    </cfRule>
  </conditionalFormatting>
  <conditionalFormatting sqref="N564">
    <cfRule type="cellIs" dxfId="23790" priority="9955" operator="between">
      <formula>3.5</formula>
      <formula>2.495</formula>
    </cfRule>
  </conditionalFormatting>
  <conditionalFormatting sqref="N564">
    <cfRule type="cellIs" dxfId="23789" priority="9954" operator="between">
      <formula>3.5</formula>
      <formula>2.494</formula>
    </cfRule>
  </conditionalFormatting>
  <conditionalFormatting sqref="N564">
    <cfRule type="cellIs" dxfId="23788" priority="9953" operator="between">
      <formula>2.5</formula>
      <formula>0</formula>
    </cfRule>
  </conditionalFormatting>
  <conditionalFormatting sqref="N564">
    <cfRule type="cellIs" dxfId="23787" priority="9949" operator="between">
      <formula>4.501</formula>
      <formula>6</formula>
    </cfRule>
    <cfRule type="cellIs" dxfId="23786" priority="9950" operator="between">
      <formula>3.001</formula>
      <formula>4.5</formula>
    </cfRule>
    <cfRule type="cellIs" dxfId="23785" priority="9951" operator="between">
      <formula>2.001</formula>
      <formula>3</formula>
    </cfRule>
    <cfRule type="cellIs" dxfId="23784" priority="9952" operator="between">
      <formula>0</formula>
      <formula>2</formula>
    </cfRule>
  </conditionalFormatting>
  <conditionalFormatting sqref="N570">
    <cfRule type="cellIs" dxfId="23783" priority="9948" operator="between">
      <formula>6</formula>
      <formula>4.5</formula>
    </cfRule>
  </conditionalFormatting>
  <conditionalFormatting sqref="N570">
    <cfRule type="cellIs" dxfId="23782" priority="9947" operator="between">
      <formula>6</formula>
      <formula>4.495</formula>
    </cfRule>
  </conditionalFormatting>
  <conditionalFormatting sqref="N570">
    <cfRule type="cellIs" dxfId="23781" priority="9946" operator="between">
      <formula>4.5</formula>
      <formula>3.495</formula>
    </cfRule>
  </conditionalFormatting>
  <conditionalFormatting sqref="N570">
    <cfRule type="cellIs" dxfId="23780" priority="9944" operator="between">
      <formula>3.5</formula>
      <formula>2.495</formula>
    </cfRule>
    <cfRule type="cellIs" dxfId="23779" priority="9945" operator="between">
      <formula>3.5</formula>
      <formula>2.495</formula>
    </cfRule>
  </conditionalFormatting>
  <conditionalFormatting sqref="N570">
    <cfRule type="cellIs" dxfId="23778" priority="9943" operator="between">
      <formula>3.5</formula>
      <formula>2.495</formula>
    </cfRule>
  </conditionalFormatting>
  <conditionalFormatting sqref="N570">
    <cfRule type="cellIs" dxfId="23777" priority="9942" operator="between">
      <formula>3.5</formula>
      <formula>2.494</formula>
    </cfRule>
  </conditionalFormatting>
  <conditionalFormatting sqref="N570">
    <cfRule type="cellIs" dxfId="23776" priority="9941" operator="between">
      <formula>2.5</formula>
      <formula>0</formula>
    </cfRule>
  </conditionalFormatting>
  <conditionalFormatting sqref="N570">
    <cfRule type="cellIs" dxfId="23775" priority="9937" operator="between">
      <formula>4.501</formula>
      <formula>6</formula>
    </cfRule>
    <cfRule type="cellIs" dxfId="23774" priority="9938" operator="between">
      <formula>3.001</formula>
      <formula>4.5</formula>
    </cfRule>
    <cfRule type="cellIs" dxfId="23773" priority="9939" operator="between">
      <formula>2.001</formula>
      <formula>3</formula>
    </cfRule>
    <cfRule type="cellIs" dxfId="23772" priority="9940" operator="between">
      <formula>0</formula>
      <formula>2</formula>
    </cfRule>
  </conditionalFormatting>
  <conditionalFormatting sqref="N568">
    <cfRule type="cellIs" dxfId="23771" priority="9936" operator="between">
      <formula>6</formula>
      <formula>4.5</formula>
    </cfRule>
  </conditionalFormatting>
  <conditionalFormatting sqref="N568">
    <cfRule type="cellIs" dxfId="23770" priority="9935" operator="between">
      <formula>6</formula>
      <formula>4.495</formula>
    </cfRule>
  </conditionalFormatting>
  <conditionalFormatting sqref="N568">
    <cfRule type="cellIs" dxfId="23769" priority="9934" operator="between">
      <formula>4.5</formula>
      <formula>3.495</formula>
    </cfRule>
  </conditionalFormatting>
  <conditionalFormatting sqref="N568">
    <cfRule type="cellIs" dxfId="23768" priority="9932" operator="between">
      <formula>3.5</formula>
      <formula>2.495</formula>
    </cfRule>
    <cfRule type="cellIs" dxfId="23767" priority="9933" operator="between">
      <formula>3.5</formula>
      <formula>2.495</formula>
    </cfRule>
  </conditionalFormatting>
  <conditionalFormatting sqref="N568">
    <cfRule type="cellIs" dxfId="23766" priority="9931" operator="between">
      <formula>3.5</formula>
      <formula>2.495</formula>
    </cfRule>
  </conditionalFormatting>
  <conditionalFormatting sqref="N568">
    <cfRule type="cellIs" dxfId="23765" priority="9930" operator="between">
      <formula>3.5</formula>
      <formula>2.494</formula>
    </cfRule>
  </conditionalFormatting>
  <conditionalFormatting sqref="N568">
    <cfRule type="cellIs" dxfId="23764" priority="9929" operator="between">
      <formula>2.5</formula>
      <formula>0</formula>
    </cfRule>
  </conditionalFormatting>
  <conditionalFormatting sqref="N568">
    <cfRule type="cellIs" dxfId="23763" priority="9925" operator="between">
      <formula>4.501</formula>
      <formula>6</formula>
    </cfRule>
    <cfRule type="cellIs" dxfId="23762" priority="9926" operator="between">
      <formula>3.001</formula>
      <formula>4.5</formula>
    </cfRule>
    <cfRule type="cellIs" dxfId="23761" priority="9927" operator="between">
      <formula>2.001</formula>
      <formula>3</formula>
    </cfRule>
    <cfRule type="cellIs" dxfId="23760" priority="9928" operator="between">
      <formula>0</formula>
      <formula>2</formula>
    </cfRule>
  </conditionalFormatting>
  <conditionalFormatting sqref="N579">
    <cfRule type="cellIs" dxfId="23759" priority="9924" operator="between">
      <formula>6</formula>
      <formula>4.5</formula>
    </cfRule>
  </conditionalFormatting>
  <conditionalFormatting sqref="N579">
    <cfRule type="cellIs" dxfId="23758" priority="9923" operator="between">
      <formula>6</formula>
      <formula>4.495</formula>
    </cfRule>
  </conditionalFormatting>
  <conditionalFormatting sqref="N579">
    <cfRule type="cellIs" dxfId="23757" priority="9922" operator="between">
      <formula>4.5</formula>
      <formula>3.495</formula>
    </cfRule>
  </conditionalFormatting>
  <conditionalFormatting sqref="N579">
    <cfRule type="cellIs" dxfId="23756" priority="9920" operator="between">
      <formula>3.5</formula>
      <formula>2.495</formula>
    </cfRule>
    <cfRule type="cellIs" dxfId="23755" priority="9921" operator="between">
      <formula>3.5</formula>
      <formula>2.495</formula>
    </cfRule>
  </conditionalFormatting>
  <conditionalFormatting sqref="N579">
    <cfRule type="cellIs" dxfId="23754" priority="9919" operator="between">
      <formula>3.5</formula>
      <formula>2.495</formula>
    </cfRule>
  </conditionalFormatting>
  <conditionalFormatting sqref="N579">
    <cfRule type="cellIs" dxfId="23753" priority="9918" operator="between">
      <formula>3.5</formula>
      <formula>2.494</formula>
    </cfRule>
  </conditionalFormatting>
  <conditionalFormatting sqref="N579">
    <cfRule type="cellIs" dxfId="23752" priority="9917" operator="between">
      <formula>2.5</formula>
      <formula>0</formula>
    </cfRule>
  </conditionalFormatting>
  <conditionalFormatting sqref="N579">
    <cfRule type="cellIs" dxfId="23751" priority="9913" operator="between">
      <formula>4.501</formula>
      <formula>6</formula>
    </cfRule>
    <cfRule type="cellIs" dxfId="23750" priority="9914" operator="between">
      <formula>3.001</formula>
      <formula>4.5</formula>
    </cfRule>
    <cfRule type="cellIs" dxfId="23749" priority="9915" operator="between">
      <formula>2.001</formula>
      <formula>3</formula>
    </cfRule>
    <cfRule type="cellIs" dxfId="23748" priority="9916" operator="between">
      <formula>0</formula>
      <formula>2</formula>
    </cfRule>
  </conditionalFormatting>
  <conditionalFormatting sqref="N575">
    <cfRule type="cellIs" dxfId="23747" priority="9912" operator="between">
      <formula>6</formula>
      <formula>4.5</formula>
    </cfRule>
  </conditionalFormatting>
  <conditionalFormatting sqref="N575">
    <cfRule type="cellIs" dxfId="23746" priority="9911" operator="between">
      <formula>6</formula>
      <formula>4.495</formula>
    </cfRule>
  </conditionalFormatting>
  <conditionalFormatting sqref="N575">
    <cfRule type="cellIs" dxfId="23745" priority="9910" operator="between">
      <formula>4.5</formula>
      <formula>3.495</formula>
    </cfRule>
  </conditionalFormatting>
  <conditionalFormatting sqref="N575">
    <cfRule type="cellIs" dxfId="23744" priority="9908" operator="between">
      <formula>3.5</formula>
      <formula>2.495</formula>
    </cfRule>
    <cfRule type="cellIs" dxfId="23743" priority="9909" operator="between">
      <formula>3.5</formula>
      <formula>2.495</formula>
    </cfRule>
  </conditionalFormatting>
  <conditionalFormatting sqref="N575">
    <cfRule type="cellIs" dxfId="23742" priority="9907" operator="between">
      <formula>3.5</formula>
      <formula>2.495</formula>
    </cfRule>
  </conditionalFormatting>
  <conditionalFormatting sqref="N575">
    <cfRule type="cellIs" dxfId="23741" priority="9906" operator="between">
      <formula>3.5</formula>
      <formula>2.494</formula>
    </cfRule>
  </conditionalFormatting>
  <conditionalFormatting sqref="N575">
    <cfRule type="cellIs" dxfId="23740" priority="9905" operator="between">
      <formula>2.5</formula>
      <formula>0</formula>
    </cfRule>
  </conditionalFormatting>
  <conditionalFormatting sqref="N575">
    <cfRule type="cellIs" dxfId="23739" priority="9901" operator="between">
      <formula>4.501</formula>
      <formula>6</formula>
    </cfRule>
    <cfRule type="cellIs" dxfId="23738" priority="9902" operator="between">
      <formula>3.001</formula>
      <formula>4.5</formula>
    </cfRule>
    <cfRule type="cellIs" dxfId="23737" priority="9903" operator="between">
      <formula>2.001</formula>
      <formula>3</formula>
    </cfRule>
    <cfRule type="cellIs" dxfId="23736" priority="9904" operator="between">
      <formula>0</formula>
      <formula>2</formula>
    </cfRule>
  </conditionalFormatting>
  <conditionalFormatting sqref="N574">
    <cfRule type="cellIs" dxfId="23735" priority="9876" operator="between">
      <formula>6</formula>
      <formula>4.5</formula>
    </cfRule>
  </conditionalFormatting>
  <conditionalFormatting sqref="N574">
    <cfRule type="cellIs" dxfId="23734" priority="9875" operator="between">
      <formula>6</formula>
      <formula>4.495</formula>
    </cfRule>
  </conditionalFormatting>
  <conditionalFormatting sqref="N574">
    <cfRule type="cellIs" dxfId="23733" priority="9874" operator="between">
      <formula>4.5</formula>
      <formula>3.495</formula>
    </cfRule>
  </conditionalFormatting>
  <conditionalFormatting sqref="N574">
    <cfRule type="cellIs" dxfId="23732" priority="9872" operator="between">
      <formula>3.5</formula>
      <formula>2.495</formula>
    </cfRule>
    <cfRule type="cellIs" dxfId="23731" priority="9873" operator="between">
      <formula>3.5</formula>
      <formula>2.495</formula>
    </cfRule>
  </conditionalFormatting>
  <conditionalFormatting sqref="N574">
    <cfRule type="cellIs" dxfId="23730" priority="9871" operator="between">
      <formula>3.5</formula>
      <formula>2.495</formula>
    </cfRule>
  </conditionalFormatting>
  <conditionalFormatting sqref="N574">
    <cfRule type="cellIs" dxfId="23729" priority="9870" operator="between">
      <formula>3.5</formula>
      <formula>2.494</formula>
    </cfRule>
  </conditionalFormatting>
  <conditionalFormatting sqref="N574">
    <cfRule type="cellIs" dxfId="23728" priority="9869" operator="between">
      <formula>2.5</formula>
      <formula>0</formula>
    </cfRule>
  </conditionalFormatting>
  <conditionalFormatting sqref="N574">
    <cfRule type="cellIs" dxfId="23727" priority="9865" operator="between">
      <formula>4.501</formula>
      <formula>6</formula>
    </cfRule>
    <cfRule type="cellIs" dxfId="23726" priority="9866" operator="between">
      <formula>3.001</formula>
      <formula>4.5</formula>
    </cfRule>
    <cfRule type="cellIs" dxfId="23725" priority="9867" operator="between">
      <formula>2.001</formula>
      <formula>3</formula>
    </cfRule>
    <cfRule type="cellIs" dxfId="23724" priority="9868" operator="between">
      <formula>0</formula>
      <formula>2</formula>
    </cfRule>
  </conditionalFormatting>
  <conditionalFormatting sqref="N578">
    <cfRule type="cellIs" dxfId="23723" priority="9864" operator="between">
      <formula>6</formula>
      <formula>4.5</formula>
    </cfRule>
  </conditionalFormatting>
  <conditionalFormatting sqref="N578">
    <cfRule type="cellIs" dxfId="23722" priority="9863" operator="between">
      <formula>6</formula>
      <formula>4.495</formula>
    </cfRule>
  </conditionalFormatting>
  <conditionalFormatting sqref="N578">
    <cfRule type="cellIs" dxfId="23721" priority="9862" operator="between">
      <formula>4.5</formula>
      <formula>3.495</formula>
    </cfRule>
  </conditionalFormatting>
  <conditionalFormatting sqref="N578">
    <cfRule type="cellIs" dxfId="23720" priority="9860" operator="between">
      <formula>3.5</formula>
      <formula>2.495</formula>
    </cfRule>
    <cfRule type="cellIs" dxfId="23719" priority="9861" operator="between">
      <formula>3.5</formula>
      <formula>2.495</formula>
    </cfRule>
  </conditionalFormatting>
  <conditionalFormatting sqref="N578">
    <cfRule type="cellIs" dxfId="23718" priority="9859" operator="between">
      <formula>3.5</formula>
      <formula>2.495</formula>
    </cfRule>
  </conditionalFormatting>
  <conditionalFormatting sqref="N578">
    <cfRule type="cellIs" dxfId="23717" priority="9858" operator="between">
      <formula>3.5</formula>
      <formula>2.494</formula>
    </cfRule>
  </conditionalFormatting>
  <conditionalFormatting sqref="N578">
    <cfRule type="cellIs" dxfId="23716" priority="9857" operator="between">
      <formula>2.5</formula>
      <formula>0</formula>
    </cfRule>
  </conditionalFormatting>
  <conditionalFormatting sqref="N578">
    <cfRule type="cellIs" dxfId="23715" priority="9853" operator="between">
      <formula>4.501</formula>
      <formula>6</formula>
    </cfRule>
    <cfRule type="cellIs" dxfId="23714" priority="9854" operator="between">
      <formula>3.001</formula>
      <formula>4.5</formula>
    </cfRule>
    <cfRule type="cellIs" dxfId="23713" priority="9855" operator="between">
      <formula>2.001</formula>
      <formula>3</formula>
    </cfRule>
    <cfRule type="cellIs" dxfId="23712" priority="9856" operator="between">
      <formula>0</formula>
      <formula>2</formula>
    </cfRule>
  </conditionalFormatting>
  <conditionalFormatting sqref="N577">
    <cfRule type="cellIs" dxfId="23711" priority="9852" operator="between">
      <formula>6</formula>
      <formula>4.5</formula>
    </cfRule>
  </conditionalFormatting>
  <conditionalFormatting sqref="N577">
    <cfRule type="cellIs" dxfId="23710" priority="9851" operator="between">
      <formula>6</formula>
      <formula>4.495</formula>
    </cfRule>
  </conditionalFormatting>
  <conditionalFormatting sqref="N577">
    <cfRule type="cellIs" dxfId="23709" priority="9850" operator="between">
      <formula>4.5</formula>
      <formula>3.495</formula>
    </cfRule>
  </conditionalFormatting>
  <conditionalFormatting sqref="N577">
    <cfRule type="cellIs" dxfId="23708" priority="9848" operator="between">
      <formula>3.5</formula>
      <formula>2.495</formula>
    </cfRule>
    <cfRule type="cellIs" dxfId="23707" priority="9849" operator="between">
      <formula>3.5</formula>
      <formula>2.495</formula>
    </cfRule>
  </conditionalFormatting>
  <conditionalFormatting sqref="N577">
    <cfRule type="cellIs" dxfId="23706" priority="9847" operator="between">
      <formula>3.5</formula>
      <formula>2.495</formula>
    </cfRule>
  </conditionalFormatting>
  <conditionalFormatting sqref="N577">
    <cfRule type="cellIs" dxfId="23705" priority="9846" operator="between">
      <formula>3.5</formula>
      <formula>2.494</formula>
    </cfRule>
  </conditionalFormatting>
  <conditionalFormatting sqref="N577">
    <cfRule type="cellIs" dxfId="23704" priority="9845" operator="between">
      <formula>2.5</formula>
      <formula>0</formula>
    </cfRule>
  </conditionalFormatting>
  <conditionalFormatting sqref="N577">
    <cfRule type="cellIs" dxfId="23703" priority="9841" operator="between">
      <formula>4.501</formula>
      <formula>6</formula>
    </cfRule>
    <cfRule type="cellIs" dxfId="23702" priority="9842" operator="between">
      <formula>3.001</formula>
      <formula>4.5</formula>
    </cfRule>
    <cfRule type="cellIs" dxfId="23701" priority="9843" operator="between">
      <formula>2.001</formula>
      <formula>3</formula>
    </cfRule>
    <cfRule type="cellIs" dxfId="23700" priority="9844" operator="between">
      <formula>0</formula>
      <formula>2</formula>
    </cfRule>
  </conditionalFormatting>
  <conditionalFormatting sqref="N573">
    <cfRule type="cellIs" dxfId="23699" priority="9840" operator="between">
      <formula>6</formula>
      <formula>4.5</formula>
    </cfRule>
  </conditionalFormatting>
  <conditionalFormatting sqref="N573">
    <cfRule type="cellIs" dxfId="23698" priority="9839" operator="between">
      <formula>6</formula>
      <formula>4.495</formula>
    </cfRule>
  </conditionalFormatting>
  <conditionalFormatting sqref="N573">
    <cfRule type="cellIs" dxfId="23697" priority="9838" operator="between">
      <formula>4.5</formula>
      <formula>3.495</formula>
    </cfRule>
  </conditionalFormatting>
  <conditionalFormatting sqref="N573">
    <cfRule type="cellIs" dxfId="23696" priority="9836" operator="between">
      <formula>3.5</formula>
      <formula>2.495</formula>
    </cfRule>
    <cfRule type="cellIs" dxfId="23695" priority="9837" operator="between">
      <formula>3.5</formula>
      <formula>2.495</formula>
    </cfRule>
  </conditionalFormatting>
  <conditionalFormatting sqref="N573">
    <cfRule type="cellIs" dxfId="23694" priority="9835" operator="between">
      <formula>3.5</formula>
      <formula>2.495</formula>
    </cfRule>
  </conditionalFormatting>
  <conditionalFormatting sqref="N573">
    <cfRule type="cellIs" dxfId="23693" priority="9834" operator="between">
      <formula>3.5</formula>
      <formula>2.494</formula>
    </cfRule>
  </conditionalFormatting>
  <conditionalFormatting sqref="N573">
    <cfRule type="cellIs" dxfId="23692" priority="9833" operator="between">
      <formula>2.5</formula>
      <formula>0</formula>
    </cfRule>
  </conditionalFormatting>
  <conditionalFormatting sqref="N573">
    <cfRule type="cellIs" dxfId="23691" priority="9829" operator="between">
      <formula>4.501</formula>
      <formula>6</formula>
    </cfRule>
    <cfRule type="cellIs" dxfId="23690" priority="9830" operator="between">
      <formula>3.001</formula>
      <formula>4.5</formula>
    </cfRule>
    <cfRule type="cellIs" dxfId="23689" priority="9831" operator="between">
      <formula>2.001</formula>
      <formula>3</formula>
    </cfRule>
    <cfRule type="cellIs" dxfId="23688" priority="9832" operator="between">
      <formula>0</formula>
      <formula>2</formula>
    </cfRule>
  </conditionalFormatting>
  <conditionalFormatting sqref="N576">
    <cfRule type="cellIs" dxfId="23687" priority="9816" operator="between">
      <formula>6</formula>
      <formula>4.5</formula>
    </cfRule>
  </conditionalFormatting>
  <conditionalFormatting sqref="N576">
    <cfRule type="cellIs" dxfId="23686" priority="9815" operator="between">
      <formula>6</formula>
      <formula>4.495</formula>
    </cfRule>
  </conditionalFormatting>
  <conditionalFormatting sqref="N576">
    <cfRule type="cellIs" dxfId="23685" priority="9814" operator="between">
      <formula>4.5</formula>
      <formula>3.495</formula>
    </cfRule>
  </conditionalFormatting>
  <conditionalFormatting sqref="N576">
    <cfRule type="cellIs" dxfId="23684" priority="9812" operator="between">
      <formula>3.5</formula>
      <formula>2.495</formula>
    </cfRule>
    <cfRule type="cellIs" dxfId="23683" priority="9813" operator="between">
      <formula>3.5</formula>
      <formula>2.495</formula>
    </cfRule>
  </conditionalFormatting>
  <conditionalFormatting sqref="N576">
    <cfRule type="cellIs" dxfId="23682" priority="9811" operator="between">
      <formula>3.5</formula>
      <formula>2.495</formula>
    </cfRule>
  </conditionalFormatting>
  <conditionalFormatting sqref="N576">
    <cfRule type="cellIs" dxfId="23681" priority="9810" operator="between">
      <formula>3.5</formula>
      <formula>2.494</formula>
    </cfRule>
  </conditionalFormatting>
  <conditionalFormatting sqref="N576">
    <cfRule type="cellIs" dxfId="23680" priority="9809" operator="between">
      <formula>2.5</formula>
      <formula>0</formula>
    </cfRule>
  </conditionalFormatting>
  <conditionalFormatting sqref="N576">
    <cfRule type="cellIs" dxfId="23679" priority="9805" operator="between">
      <formula>4.501</formula>
      <formula>6</formula>
    </cfRule>
    <cfRule type="cellIs" dxfId="23678" priority="9806" operator="between">
      <formula>3.001</formula>
      <formula>4.5</formula>
    </cfRule>
    <cfRule type="cellIs" dxfId="23677" priority="9807" operator="between">
      <formula>2.001</formula>
      <formula>3</formula>
    </cfRule>
    <cfRule type="cellIs" dxfId="23676" priority="9808" operator="between">
      <formula>0</formula>
      <formula>2</formula>
    </cfRule>
  </conditionalFormatting>
  <conditionalFormatting sqref="N588">
    <cfRule type="cellIs" dxfId="23675" priority="9804" operator="between">
      <formula>6</formula>
      <formula>4.5</formula>
    </cfRule>
  </conditionalFormatting>
  <conditionalFormatting sqref="N588">
    <cfRule type="cellIs" dxfId="23674" priority="9803" operator="between">
      <formula>6</formula>
      <formula>4.495</formula>
    </cfRule>
  </conditionalFormatting>
  <conditionalFormatting sqref="N588">
    <cfRule type="cellIs" dxfId="23673" priority="9802" operator="between">
      <formula>4.5</formula>
      <formula>3.495</formula>
    </cfRule>
  </conditionalFormatting>
  <conditionalFormatting sqref="N588">
    <cfRule type="cellIs" dxfId="23672" priority="9800" operator="between">
      <formula>3.5</formula>
      <formula>2.495</formula>
    </cfRule>
    <cfRule type="cellIs" dxfId="23671" priority="9801" operator="between">
      <formula>3.5</formula>
      <formula>2.495</formula>
    </cfRule>
  </conditionalFormatting>
  <conditionalFormatting sqref="N588">
    <cfRule type="cellIs" dxfId="23670" priority="9799" operator="between">
      <formula>3.5</formula>
      <formula>2.495</formula>
    </cfRule>
  </conditionalFormatting>
  <conditionalFormatting sqref="N588">
    <cfRule type="cellIs" dxfId="23669" priority="9798" operator="between">
      <formula>3.5</formula>
      <formula>2.494</formula>
    </cfRule>
  </conditionalFormatting>
  <conditionalFormatting sqref="N588">
    <cfRule type="cellIs" dxfId="23668" priority="9797" operator="between">
      <formula>2.5</formula>
      <formula>0</formula>
    </cfRule>
  </conditionalFormatting>
  <conditionalFormatting sqref="N588">
    <cfRule type="cellIs" dxfId="23667" priority="9793" operator="between">
      <formula>4.501</formula>
      <formula>6</formula>
    </cfRule>
    <cfRule type="cellIs" dxfId="23666" priority="9794" operator="between">
      <formula>3.001</formula>
      <formula>4.5</formula>
    </cfRule>
    <cfRule type="cellIs" dxfId="23665" priority="9795" operator="between">
      <formula>2.001</formula>
      <formula>3</formula>
    </cfRule>
    <cfRule type="cellIs" dxfId="23664" priority="9796" operator="between">
      <formula>0</formula>
      <formula>2</formula>
    </cfRule>
  </conditionalFormatting>
  <conditionalFormatting sqref="N582">
    <cfRule type="cellIs" dxfId="23663" priority="9792" operator="between">
      <formula>6</formula>
      <formula>4.5</formula>
    </cfRule>
  </conditionalFormatting>
  <conditionalFormatting sqref="N582">
    <cfRule type="cellIs" dxfId="23662" priority="9791" operator="between">
      <formula>6</formula>
      <formula>4.495</formula>
    </cfRule>
  </conditionalFormatting>
  <conditionalFormatting sqref="N582">
    <cfRule type="cellIs" dxfId="23661" priority="9790" operator="between">
      <formula>4.5</formula>
      <formula>3.495</formula>
    </cfRule>
  </conditionalFormatting>
  <conditionalFormatting sqref="N582">
    <cfRule type="cellIs" dxfId="23660" priority="9788" operator="between">
      <formula>3.5</formula>
      <formula>2.495</formula>
    </cfRule>
    <cfRule type="cellIs" dxfId="23659" priority="9789" operator="between">
      <formula>3.5</formula>
      <formula>2.495</formula>
    </cfRule>
  </conditionalFormatting>
  <conditionalFormatting sqref="N582">
    <cfRule type="cellIs" dxfId="23658" priority="9787" operator="between">
      <formula>3.5</formula>
      <formula>2.495</formula>
    </cfRule>
  </conditionalFormatting>
  <conditionalFormatting sqref="N582">
    <cfRule type="cellIs" dxfId="23657" priority="9786" operator="between">
      <formula>3.5</formula>
      <formula>2.494</formula>
    </cfRule>
  </conditionalFormatting>
  <conditionalFormatting sqref="N582">
    <cfRule type="cellIs" dxfId="23656" priority="9785" operator="between">
      <formula>2.5</formula>
      <formula>0</formula>
    </cfRule>
  </conditionalFormatting>
  <conditionalFormatting sqref="N582">
    <cfRule type="cellIs" dxfId="23655" priority="9781" operator="between">
      <formula>4.501</formula>
      <formula>6</formula>
    </cfRule>
    <cfRule type="cellIs" dxfId="23654" priority="9782" operator="between">
      <formula>3.001</formula>
      <formula>4.5</formula>
    </cfRule>
    <cfRule type="cellIs" dxfId="23653" priority="9783" operator="between">
      <formula>2.001</formula>
      <formula>3</formula>
    </cfRule>
    <cfRule type="cellIs" dxfId="23652" priority="9784" operator="between">
      <formula>0</formula>
      <formula>2</formula>
    </cfRule>
  </conditionalFormatting>
  <conditionalFormatting sqref="N581">
    <cfRule type="cellIs" dxfId="23651" priority="9780" operator="between">
      <formula>6</formula>
      <formula>4.5</formula>
    </cfRule>
  </conditionalFormatting>
  <conditionalFormatting sqref="N581">
    <cfRule type="cellIs" dxfId="23650" priority="9779" operator="between">
      <formula>6</formula>
      <formula>4.495</formula>
    </cfRule>
  </conditionalFormatting>
  <conditionalFormatting sqref="N581">
    <cfRule type="cellIs" dxfId="23649" priority="9778" operator="between">
      <formula>4.5</formula>
      <formula>3.495</formula>
    </cfRule>
  </conditionalFormatting>
  <conditionalFormatting sqref="N581">
    <cfRule type="cellIs" dxfId="23648" priority="9776" operator="between">
      <formula>3.5</formula>
      <formula>2.495</formula>
    </cfRule>
    <cfRule type="cellIs" dxfId="23647" priority="9777" operator="between">
      <formula>3.5</formula>
      <formula>2.495</formula>
    </cfRule>
  </conditionalFormatting>
  <conditionalFormatting sqref="N581">
    <cfRule type="cellIs" dxfId="23646" priority="9775" operator="between">
      <formula>3.5</formula>
      <formula>2.495</formula>
    </cfRule>
  </conditionalFormatting>
  <conditionalFormatting sqref="N581">
    <cfRule type="cellIs" dxfId="23645" priority="9774" operator="between">
      <formula>3.5</formula>
      <formula>2.494</formula>
    </cfRule>
  </conditionalFormatting>
  <conditionalFormatting sqref="N581">
    <cfRule type="cellIs" dxfId="23644" priority="9773" operator="between">
      <formula>2.5</formula>
      <formula>0</formula>
    </cfRule>
  </conditionalFormatting>
  <conditionalFormatting sqref="N581">
    <cfRule type="cellIs" dxfId="23643" priority="9769" operator="between">
      <formula>4.501</formula>
      <formula>6</formula>
    </cfRule>
    <cfRule type="cellIs" dxfId="23642" priority="9770" operator="between">
      <formula>3.001</formula>
      <formula>4.5</formula>
    </cfRule>
    <cfRule type="cellIs" dxfId="23641" priority="9771" operator="between">
      <formula>2.001</formula>
      <formula>3</formula>
    </cfRule>
    <cfRule type="cellIs" dxfId="23640" priority="9772" operator="between">
      <formula>0</formula>
      <formula>2</formula>
    </cfRule>
  </conditionalFormatting>
  <conditionalFormatting sqref="N587">
    <cfRule type="cellIs" dxfId="23639" priority="9768" operator="between">
      <formula>6</formula>
      <formula>4.5</formula>
    </cfRule>
  </conditionalFormatting>
  <conditionalFormatting sqref="N587">
    <cfRule type="cellIs" dxfId="23638" priority="9767" operator="between">
      <formula>6</formula>
      <formula>4.495</formula>
    </cfRule>
  </conditionalFormatting>
  <conditionalFormatting sqref="N587">
    <cfRule type="cellIs" dxfId="23637" priority="9766" operator="between">
      <formula>4.5</formula>
      <formula>3.495</formula>
    </cfRule>
  </conditionalFormatting>
  <conditionalFormatting sqref="N587">
    <cfRule type="cellIs" dxfId="23636" priority="9764" operator="between">
      <formula>3.5</formula>
      <formula>2.495</formula>
    </cfRule>
    <cfRule type="cellIs" dxfId="23635" priority="9765" operator="between">
      <formula>3.5</formula>
      <formula>2.495</formula>
    </cfRule>
  </conditionalFormatting>
  <conditionalFormatting sqref="N587">
    <cfRule type="cellIs" dxfId="23634" priority="9763" operator="between">
      <formula>3.5</formula>
      <formula>2.495</formula>
    </cfRule>
  </conditionalFormatting>
  <conditionalFormatting sqref="N587">
    <cfRule type="cellIs" dxfId="23633" priority="9762" operator="between">
      <formula>3.5</formula>
      <formula>2.494</formula>
    </cfRule>
  </conditionalFormatting>
  <conditionalFormatting sqref="N587">
    <cfRule type="cellIs" dxfId="23632" priority="9761" operator="between">
      <formula>2.5</formula>
      <formula>0</formula>
    </cfRule>
  </conditionalFormatting>
  <conditionalFormatting sqref="N587">
    <cfRule type="cellIs" dxfId="23631" priority="9757" operator="between">
      <formula>4.501</formula>
      <formula>6</formula>
    </cfRule>
    <cfRule type="cellIs" dxfId="23630" priority="9758" operator="between">
      <formula>3.001</formula>
      <formula>4.5</formula>
    </cfRule>
    <cfRule type="cellIs" dxfId="23629" priority="9759" operator="between">
      <formula>2.001</formula>
      <formula>3</formula>
    </cfRule>
    <cfRule type="cellIs" dxfId="23628" priority="9760" operator="between">
      <formula>0</formula>
      <formula>2</formula>
    </cfRule>
  </conditionalFormatting>
  <conditionalFormatting sqref="N585">
    <cfRule type="cellIs" dxfId="23627" priority="9756" operator="between">
      <formula>6</formula>
      <formula>4.5</formula>
    </cfRule>
  </conditionalFormatting>
  <conditionalFormatting sqref="N585">
    <cfRule type="cellIs" dxfId="23626" priority="9755" operator="between">
      <formula>6</formula>
      <formula>4.495</formula>
    </cfRule>
  </conditionalFormatting>
  <conditionalFormatting sqref="N585">
    <cfRule type="cellIs" dxfId="23625" priority="9754" operator="between">
      <formula>4.5</formula>
      <formula>3.495</formula>
    </cfRule>
  </conditionalFormatting>
  <conditionalFormatting sqref="N585">
    <cfRule type="cellIs" dxfId="23624" priority="9752" operator="between">
      <formula>3.5</formula>
      <formula>2.495</formula>
    </cfRule>
    <cfRule type="cellIs" dxfId="23623" priority="9753" operator="between">
      <formula>3.5</formula>
      <formula>2.495</formula>
    </cfRule>
  </conditionalFormatting>
  <conditionalFormatting sqref="N585">
    <cfRule type="cellIs" dxfId="23622" priority="9751" operator="between">
      <formula>3.5</formula>
      <formula>2.495</formula>
    </cfRule>
  </conditionalFormatting>
  <conditionalFormatting sqref="N585">
    <cfRule type="cellIs" dxfId="23621" priority="9750" operator="between">
      <formula>3.5</formula>
      <formula>2.494</formula>
    </cfRule>
  </conditionalFormatting>
  <conditionalFormatting sqref="N585">
    <cfRule type="cellIs" dxfId="23620" priority="9749" operator="between">
      <formula>2.5</formula>
      <formula>0</formula>
    </cfRule>
  </conditionalFormatting>
  <conditionalFormatting sqref="N585">
    <cfRule type="cellIs" dxfId="23619" priority="9745" operator="between">
      <formula>4.501</formula>
      <formula>6</formula>
    </cfRule>
    <cfRule type="cellIs" dxfId="23618" priority="9746" operator="between">
      <formula>3.001</formula>
      <formula>4.5</formula>
    </cfRule>
    <cfRule type="cellIs" dxfId="23617" priority="9747" operator="between">
      <formula>2.001</formula>
      <formula>3</formula>
    </cfRule>
    <cfRule type="cellIs" dxfId="23616" priority="9748" operator="between">
      <formula>0</formula>
      <formula>2</formula>
    </cfRule>
  </conditionalFormatting>
  <conditionalFormatting sqref="N580">
    <cfRule type="cellIs" dxfId="23615" priority="9744" operator="between">
      <formula>6</formula>
      <formula>4.5</formula>
    </cfRule>
  </conditionalFormatting>
  <conditionalFormatting sqref="N580">
    <cfRule type="cellIs" dxfId="23614" priority="9743" operator="between">
      <formula>6</formula>
      <formula>4.495</formula>
    </cfRule>
  </conditionalFormatting>
  <conditionalFormatting sqref="N580">
    <cfRule type="cellIs" dxfId="23613" priority="9742" operator="between">
      <formula>4.5</formula>
      <formula>3.495</formula>
    </cfRule>
  </conditionalFormatting>
  <conditionalFormatting sqref="N580">
    <cfRule type="cellIs" dxfId="23612" priority="9740" operator="between">
      <formula>3.5</formula>
      <formula>2.495</formula>
    </cfRule>
    <cfRule type="cellIs" dxfId="23611" priority="9741" operator="between">
      <formula>3.5</formula>
      <formula>2.495</formula>
    </cfRule>
  </conditionalFormatting>
  <conditionalFormatting sqref="N580">
    <cfRule type="cellIs" dxfId="23610" priority="9739" operator="between">
      <formula>3.5</formula>
      <formula>2.495</formula>
    </cfRule>
  </conditionalFormatting>
  <conditionalFormatting sqref="N580">
    <cfRule type="cellIs" dxfId="23609" priority="9738" operator="between">
      <formula>3.5</formula>
      <formula>2.494</formula>
    </cfRule>
  </conditionalFormatting>
  <conditionalFormatting sqref="N580">
    <cfRule type="cellIs" dxfId="23608" priority="9737" operator="between">
      <formula>2.5</formula>
      <formula>0</formula>
    </cfRule>
  </conditionalFormatting>
  <conditionalFormatting sqref="N580">
    <cfRule type="cellIs" dxfId="23607" priority="9733" operator="between">
      <formula>4.501</formula>
      <formula>6</formula>
    </cfRule>
    <cfRule type="cellIs" dxfId="23606" priority="9734" operator="between">
      <formula>3.001</formula>
      <formula>4.5</formula>
    </cfRule>
    <cfRule type="cellIs" dxfId="23605" priority="9735" operator="between">
      <formula>2.001</formula>
      <formula>3</formula>
    </cfRule>
    <cfRule type="cellIs" dxfId="23604" priority="9736" operator="between">
      <formula>0</formula>
      <formula>2</formula>
    </cfRule>
  </conditionalFormatting>
  <conditionalFormatting sqref="N583">
    <cfRule type="cellIs" dxfId="23603" priority="9732" operator="between">
      <formula>6</formula>
      <formula>4.5</formula>
    </cfRule>
  </conditionalFormatting>
  <conditionalFormatting sqref="N583">
    <cfRule type="cellIs" dxfId="23602" priority="9731" operator="between">
      <formula>6</formula>
      <formula>4.495</formula>
    </cfRule>
  </conditionalFormatting>
  <conditionalFormatting sqref="N583">
    <cfRule type="cellIs" dxfId="23601" priority="9730" operator="between">
      <formula>4.5</formula>
      <formula>3.495</formula>
    </cfRule>
  </conditionalFormatting>
  <conditionalFormatting sqref="N583">
    <cfRule type="cellIs" dxfId="23600" priority="9728" operator="between">
      <formula>3.5</formula>
      <formula>2.495</formula>
    </cfRule>
    <cfRule type="cellIs" dxfId="23599" priority="9729" operator="between">
      <formula>3.5</formula>
      <formula>2.495</formula>
    </cfRule>
  </conditionalFormatting>
  <conditionalFormatting sqref="N583">
    <cfRule type="cellIs" dxfId="23598" priority="9727" operator="between">
      <formula>3.5</formula>
      <formula>2.495</formula>
    </cfRule>
  </conditionalFormatting>
  <conditionalFormatting sqref="N583">
    <cfRule type="cellIs" dxfId="23597" priority="9726" operator="between">
      <formula>3.5</formula>
      <formula>2.494</formula>
    </cfRule>
  </conditionalFormatting>
  <conditionalFormatting sqref="N583">
    <cfRule type="cellIs" dxfId="23596" priority="9725" operator="between">
      <formula>2.5</formula>
      <formula>0</formula>
    </cfRule>
  </conditionalFormatting>
  <conditionalFormatting sqref="N583">
    <cfRule type="cellIs" dxfId="23595" priority="9721" operator="between">
      <formula>4.501</formula>
      <formula>6</formula>
    </cfRule>
    <cfRule type="cellIs" dxfId="23594" priority="9722" operator="between">
      <formula>3.001</formula>
      <formula>4.5</formula>
    </cfRule>
    <cfRule type="cellIs" dxfId="23593" priority="9723" operator="between">
      <formula>2.001</formula>
      <formula>3</formula>
    </cfRule>
    <cfRule type="cellIs" dxfId="23592" priority="9724" operator="between">
      <formula>0</formula>
      <formula>2</formula>
    </cfRule>
  </conditionalFormatting>
  <conditionalFormatting sqref="N586">
    <cfRule type="cellIs" dxfId="23591" priority="9720" operator="between">
      <formula>6</formula>
      <formula>4.5</formula>
    </cfRule>
  </conditionalFormatting>
  <conditionalFormatting sqref="N586">
    <cfRule type="cellIs" dxfId="23590" priority="9719" operator="between">
      <formula>6</formula>
      <formula>4.495</formula>
    </cfRule>
  </conditionalFormatting>
  <conditionalFormatting sqref="N586">
    <cfRule type="cellIs" dxfId="23589" priority="9718" operator="between">
      <formula>4.5</formula>
      <formula>3.495</formula>
    </cfRule>
  </conditionalFormatting>
  <conditionalFormatting sqref="N586">
    <cfRule type="cellIs" dxfId="23588" priority="9716" operator="between">
      <formula>3.5</formula>
      <formula>2.495</formula>
    </cfRule>
    <cfRule type="cellIs" dxfId="23587" priority="9717" operator="between">
      <formula>3.5</formula>
      <formula>2.495</formula>
    </cfRule>
  </conditionalFormatting>
  <conditionalFormatting sqref="N586">
    <cfRule type="cellIs" dxfId="23586" priority="9715" operator="between">
      <formula>3.5</formula>
      <formula>2.495</formula>
    </cfRule>
  </conditionalFormatting>
  <conditionalFormatting sqref="N586">
    <cfRule type="cellIs" dxfId="23585" priority="9714" operator="between">
      <formula>3.5</formula>
      <formula>2.494</formula>
    </cfRule>
  </conditionalFormatting>
  <conditionalFormatting sqref="N586">
    <cfRule type="cellIs" dxfId="23584" priority="9713" operator="between">
      <formula>2.5</formula>
      <formula>0</formula>
    </cfRule>
  </conditionalFormatting>
  <conditionalFormatting sqref="N586">
    <cfRule type="cellIs" dxfId="23583" priority="9709" operator="between">
      <formula>4.501</formula>
      <formula>6</formula>
    </cfRule>
    <cfRule type="cellIs" dxfId="23582" priority="9710" operator="between">
      <formula>3.001</formula>
      <formula>4.5</formula>
    </cfRule>
    <cfRule type="cellIs" dxfId="23581" priority="9711" operator="between">
      <formula>2.001</formula>
      <formula>3</formula>
    </cfRule>
    <cfRule type="cellIs" dxfId="23580" priority="9712" operator="between">
      <formula>0</formula>
      <formula>2</formula>
    </cfRule>
  </conditionalFormatting>
  <conditionalFormatting sqref="N584">
    <cfRule type="cellIs" dxfId="23579" priority="9708" operator="between">
      <formula>6</formula>
      <formula>4.5</formula>
    </cfRule>
  </conditionalFormatting>
  <conditionalFormatting sqref="N584">
    <cfRule type="cellIs" dxfId="23578" priority="9707" operator="between">
      <formula>6</formula>
      <formula>4.495</formula>
    </cfRule>
  </conditionalFormatting>
  <conditionalFormatting sqref="N584">
    <cfRule type="cellIs" dxfId="23577" priority="9706" operator="between">
      <formula>4.5</formula>
      <formula>3.495</formula>
    </cfRule>
  </conditionalFormatting>
  <conditionalFormatting sqref="N584">
    <cfRule type="cellIs" dxfId="23576" priority="9704" operator="between">
      <formula>3.5</formula>
      <formula>2.495</formula>
    </cfRule>
    <cfRule type="cellIs" dxfId="23575" priority="9705" operator="between">
      <formula>3.5</formula>
      <formula>2.495</formula>
    </cfRule>
  </conditionalFormatting>
  <conditionalFormatting sqref="N584">
    <cfRule type="cellIs" dxfId="23574" priority="9703" operator="between">
      <formula>3.5</formula>
      <formula>2.495</formula>
    </cfRule>
  </conditionalFormatting>
  <conditionalFormatting sqref="N584">
    <cfRule type="cellIs" dxfId="23573" priority="9702" operator="between">
      <formula>3.5</formula>
      <formula>2.494</formula>
    </cfRule>
  </conditionalFormatting>
  <conditionalFormatting sqref="N584">
    <cfRule type="cellIs" dxfId="23572" priority="9701" operator="between">
      <formula>2.5</formula>
      <formula>0</formula>
    </cfRule>
  </conditionalFormatting>
  <conditionalFormatting sqref="N584">
    <cfRule type="cellIs" dxfId="23571" priority="9697" operator="between">
      <formula>4.501</formula>
      <formula>6</formula>
    </cfRule>
    <cfRule type="cellIs" dxfId="23570" priority="9698" operator="between">
      <formula>3.001</formula>
      <formula>4.5</formula>
    </cfRule>
    <cfRule type="cellIs" dxfId="23569" priority="9699" operator="between">
      <formula>2.001</formula>
      <formula>3</formula>
    </cfRule>
    <cfRule type="cellIs" dxfId="23568" priority="9700" operator="between">
      <formula>0</formula>
      <formula>2</formula>
    </cfRule>
  </conditionalFormatting>
  <conditionalFormatting sqref="N595">
    <cfRule type="cellIs" dxfId="23567" priority="9696" operator="between">
      <formula>6</formula>
      <formula>4.5</formula>
    </cfRule>
  </conditionalFormatting>
  <conditionalFormatting sqref="N595">
    <cfRule type="cellIs" dxfId="23566" priority="9695" operator="between">
      <formula>6</formula>
      <formula>4.495</formula>
    </cfRule>
  </conditionalFormatting>
  <conditionalFormatting sqref="N595">
    <cfRule type="cellIs" dxfId="23565" priority="9694" operator="between">
      <formula>4.5</formula>
      <formula>3.495</formula>
    </cfRule>
  </conditionalFormatting>
  <conditionalFormatting sqref="N595">
    <cfRule type="cellIs" dxfId="23564" priority="9692" operator="between">
      <formula>3.5</formula>
      <formula>2.495</formula>
    </cfRule>
    <cfRule type="cellIs" dxfId="23563" priority="9693" operator="between">
      <formula>3.5</formula>
      <formula>2.495</formula>
    </cfRule>
  </conditionalFormatting>
  <conditionalFormatting sqref="N595">
    <cfRule type="cellIs" dxfId="23562" priority="9691" operator="between">
      <formula>3.5</formula>
      <formula>2.495</formula>
    </cfRule>
  </conditionalFormatting>
  <conditionalFormatting sqref="N595">
    <cfRule type="cellIs" dxfId="23561" priority="9690" operator="between">
      <formula>3.5</formula>
      <formula>2.494</formula>
    </cfRule>
  </conditionalFormatting>
  <conditionalFormatting sqref="N595">
    <cfRule type="cellIs" dxfId="23560" priority="9689" operator="between">
      <formula>2.5</formula>
      <formula>0</formula>
    </cfRule>
  </conditionalFormatting>
  <conditionalFormatting sqref="N595">
    <cfRule type="cellIs" dxfId="23559" priority="9685" operator="between">
      <formula>4.501</formula>
      <formula>6</formula>
    </cfRule>
    <cfRule type="cellIs" dxfId="23558" priority="9686" operator="between">
      <formula>3.001</formula>
      <formula>4.5</formula>
    </cfRule>
    <cfRule type="cellIs" dxfId="23557" priority="9687" operator="between">
      <formula>2.001</formula>
      <formula>3</formula>
    </cfRule>
    <cfRule type="cellIs" dxfId="23556" priority="9688" operator="between">
      <formula>0</formula>
      <formula>2</formula>
    </cfRule>
  </conditionalFormatting>
  <conditionalFormatting sqref="N591">
    <cfRule type="cellIs" dxfId="23555" priority="9684" operator="between">
      <formula>6</formula>
      <formula>4.5</formula>
    </cfRule>
  </conditionalFormatting>
  <conditionalFormatting sqref="N591">
    <cfRule type="cellIs" dxfId="23554" priority="9683" operator="between">
      <formula>6</formula>
      <formula>4.495</formula>
    </cfRule>
  </conditionalFormatting>
  <conditionalFormatting sqref="N591">
    <cfRule type="cellIs" dxfId="23553" priority="9682" operator="between">
      <formula>4.5</formula>
      <formula>3.495</formula>
    </cfRule>
  </conditionalFormatting>
  <conditionalFormatting sqref="N591">
    <cfRule type="cellIs" dxfId="23552" priority="9680" operator="between">
      <formula>3.5</formula>
      <formula>2.495</formula>
    </cfRule>
    <cfRule type="cellIs" dxfId="23551" priority="9681" operator="between">
      <formula>3.5</formula>
      <formula>2.495</formula>
    </cfRule>
  </conditionalFormatting>
  <conditionalFormatting sqref="N591">
    <cfRule type="cellIs" dxfId="23550" priority="9679" operator="between">
      <formula>3.5</formula>
      <formula>2.495</formula>
    </cfRule>
  </conditionalFormatting>
  <conditionalFormatting sqref="N591">
    <cfRule type="cellIs" dxfId="23549" priority="9678" operator="between">
      <formula>3.5</formula>
      <formula>2.494</formula>
    </cfRule>
  </conditionalFormatting>
  <conditionalFormatting sqref="N591">
    <cfRule type="cellIs" dxfId="23548" priority="9677" operator="between">
      <formula>2.5</formula>
      <formula>0</formula>
    </cfRule>
  </conditionalFormatting>
  <conditionalFormatting sqref="N591">
    <cfRule type="cellIs" dxfId="23547" priority="9673" operator="between">
      <formula>4.501</formula>
      <formula>6</formula>
    </cfRule>
    <cfRule type="cellIs" dxfId="23546" priority="9674" operator="between">
      <formula>3.001</formula>
      <formula>4.5</formula>
    </cfRule>
    <cfRule type="cellIs" dxfId="23545" priority="9675" operator="between">
      <formula>2.001</formula>
      <formula>3</formula>
    </cfRule>
    <cfRule type="cellIs" dxfId="23544" priority="9676" operator="between">
      <formula>0</formula>
      <formula>2</formula>
    </cfRule>
  </conditionalFormatting>
  <conditionalFormatting sqref="N590">
    <cfRule type="cellIs" dxfId="23543" priority="9672" operator="between">
      <formula>6</formula>
      <formula>4.5</formula>
    </cfRule>
  </conditionalFormatting>
  <conditionalFormatting sqref="N590">
    <cfRule type="cellIs" dxfId="23542" priority="9671" operator="between">
      <formula>6</formula>
      <formula>4.495</formula>
    </cfRule>
  </conditionalFormatting>
  <conditionalFormatting sqref="N590">
    <cfRule type="cellIs" dxfId="23541" priority="9670" operator="between">
      <formula>4.5</formula>
      <formula>3.495</formula>
    </cfRule>
  </conditionalFormatting>
  <conditionalFormatting sqref="N590">
    <cfRule type="cellIs" dxfId="23540" priority="9668" operator="between">
      <formula>3.5</formula>
      <formula>2.495</formula>
    </cfRule>
    <cfRule type="cellIs" dxfId="23539" priority="9669" operator="between">
      <formula>3.5</formula>
      <formula>2.495</formula>
    </cfRule>
  </conditionalFormatting>
  <conditionalFormatting sqref="N590">
    <cfRule type="cellIs" dxfId="23538" priority="9667" operator="between">
      <formula>3.5</formula>
      <formula>2.495</formula>
    </cfRule>
  </conditionalFormatting>
  <conditionalFormatting sqref="N590">
    <cfRule type="cellIs" dxfId="23537" priority="9666" operator="between">
      <formula>3.5</formula>
      <formula>2.494</formula>
    </cfRule>
  </conditionalFormatting>
  <conditionalFormatting sqref="N590">
    <cfRule type="cellIs" dxfId="23536" priority="9665" operator="between">
      <formula>2.5</formula>
      <formula>0</formula>
    </cfRule>
  </conditionalFormatting>
  <conditionalFormatting sqref="N590">
    <cfRule type="cellIs" dxfId="23535" priority="9661" operator="between">
      <formula>4.501</formula>
      <formula>6</formula>
    </cfRule>
    <cfRule type="cellIs" dxfId="23534" priority="9662" operator="between">
      <formula>3.001</formula>
      <formula>4.5</formula>
    </cfRule>
    <cfRule type="cellIs" dxfId="23533" priority="9663" operator="between">
      <formula>2.001</formula>
      <formula>3</formula>
    </cfRule>
    <cfRule type="cellIs" dxfId="23532" priority="9664" operator="between">
      <formula>0</formula>
      <formula>2</formula>
    </cfRule>
  </conditionalFormatting>
  <conditionalFormatting sqref="N589">
    <cfRule type="cellIs" dxfId="23531" priority="9636" operator="between">
      <formula>6</formula>
      <formula>4.5</formula>
    </cfRule>
  </conditionalFormatting>
  <conditionalFormatting sqref="N589">
    <cfRule type="cellIs" dxfId="23530" priority="9635" operator="between">
      <formula>6</formula>
      <formula>4.495</formula>
    </cfRule>
  </conditionalFormatting>
  <conditionalFormatting sqref="N589">
    <cfRule type="cellIs" dxfId="23529" priority="9634" operator="between">
      <formula>4.5</formula>
      <formula>3.495</formula>
    </cfRule>
  </conditionalFormatting>
  <conditionalFormatting sqref="N589">
    <cfRule type="cellIs" dxfId="23528" priority="9632" operator="between">
      <formula>3.5</formula>
      <formula>2.495</formula>
    </cfRule>
    <cfRule type="cellIs" dxfId="23527" priority="9633" operator="between">
      <formula>3.5</formula>
      <formula>2.495</formula>
    </cfRule>
  </conditionalFormatting>
  <conditionalFormatting sqref="N589">
    <cfRule type="cellIs" dxfId="23526" priority="9631" operator="between">
      <formula>3.5</formula>
      <formula>2.495</formula>
    </cfRule>
  </conditionalFormatting>
  <conditionalFormatting sqref="N589">
    <cfRule type="cellIs" dxfId="23525" priority="9630" operator="between">
      <formula>3.5</formula>
      <formula>2.494</formula>
    </cfRule>
  </conditionalFormatting>
  <conditionalFormatting sqref="N589">
    <cfRule type="cellIs" dxfId="23524" priority="9629" operator="between">
      <formula>2.5</formula>
      <formula>0</formula>
    </cfRule>
  </conditionalFormatting>
  <conditionalFormatting sqref="N589">
    <cfRule type="cellIs" dxfId="23523" priority="9625" operator="between">
      <formula>4.501</formula>
      <formula>6</formula>
    </cfRule>
    <cfRule type="cellIs" dxfId="23522" priority="9626" operator="between">
      <formula>3.001</formula>
      <formula>4.5</formula>
    </cfRule>
    <cfRule type="cellIs" dxfId="23521" priority="9627" operator="between">
      <formula>2.001</formula>
      <formula>3</formula>
    </cfRule>
    <cfRule type="cellIs" dxfId="23520" priority="9628" operator="between">
      <formula>0</formula>
      <formula>2</formula>
    </cfRule>
  </conditionalFormatting>
  <conditionalFormatting sqref="N592">
    <cfRule type="cellIs" dxfId="23519" priority="9624" operator="between">
      <formula>6</formula>
      <formula>4.5</formula>
    </cfRule>
  </conditionalFormatting>
  <conditionalFormatting sqref="N592">
    <cfRule type="cellIs" dxfId="23518" priority="9623" operator="between">
      <formula>6</formula>
      <formula>4.495</formula>
    </cfRule>
  </conditionalFormatting>
  <conditionalFormatting sqref="N592">
    <cfRule type="cellIs" dxfId="23517" priority="9622" operator="between">
      <formula>4.5</formula>
      <formula>3.495</formula>
    </cfRule>
  </conditionalFormatting>
  <conditionalFormatting sqref="N592">
    <cfRule type="cellIs" dxfId="23516" priority="9620" operator="between">
      <formula>3.5</formula>
      <formula>2.495</formula>
    </cfRule>
    <cfRule type="cellIs" dxfId="23515" priority="9621" operator="between">
      <formula>3.5</formula>
      <formula>2.495</formula>
    </cfRule>
  </conditionalFormatting>
  <conditionalFormatting sqref="N592">
    <cfRule type="cellIs" dxfId="23514" priority="9619" operator="between">
      <formula>3.5</formula>
      <formula>2.495</formula>
    </cfRule>
  </conditionalFormatting>
  <conditionalFormatting sqref="N592">
    <cfRule type="cellIs" dxfId="23513" priority="9618" operator="between">
      <formula>3.5</formula>
      <formula>2.494</formula>
    </cfRule>
  </conditionalFormatting>
  <conditionalFormatting sqref="N592">
    <cfRule type="cellIs" dxfId="23512" priority="9617" operator="between">
      <formula>2.5</formula>
      <formula>0</formula>
    </cfRule>
  </conditionalFormatting>
  <conditionalFormatting sqref="N592">
    <cfRule type="cellIs" dxfId="23511" priority="9613" operator="between">
      <formula>4.501</formula>
      <formula>6</formula>
    </cfRule>
    <cfRule type="cellIs" dxfId="23510" priority="9614" operator="between">
      <formula>3.001</formula>
      <formula>4.5</formula>
    </cfRule>
    <cfRule type="cellIs" dxfId="23509" priority="9615" operator="between">
      <formula>2.001</formula>
      <formula>3</formula>
    </cfRule>
    <cfRule type="cellIs" dxfId="23508" priority="9616" operator="between">
      <formula>0</formula>
      <formula>2</formula>
    </cfRule>
  </conditionalFormatting>
  <conditionalFormatting sqref="N594">
    <cfRule type="cellIs" dxfId="23507" priority="9612" operator="between">
      <formula>6</formula>
      <formula>4.5</formula>
    </cfRule>
  </conditionalFormatting>
  <conditionalFormatting sqref="N594">
    <cfRule type="cellIs" dxfId="23506" priority="9611" operator="between">
      <formula>6</formula>
      <formula>4.495</formula>
    </cfRule>
  </conditionalFormatting>
  <conditionalFormatting sqref="N594">
    <cfRule type="cellIs" dxfId="23505" priority="9610" operator="between">
      <formula>4.5</formula>
      <formula>3.495</formula>
    </cfRule>
  </conditionalFormatting>
  <conditionalFormatting sqref="N594">
    <cfRule type="cellIs" dxfId="23504" priority="9608" operator="between">
      <formula>3.5</formula>
      <formula>2.495</formula>
    </cfRule>
    <cfRule type="cellIs" dxfId="23503" priority="9609" operator="between">
      <formula>3.5</formula>
      <formula>2.495</formula>
    </cfRule>
  </conditionalFormatting>
  <conditionalFormatting sqref="N594">
    <cfRule type="cellIs" dxfId="23502" priority="9607" operator="between">
      <formula>3.5</formula>
      <formula>2.495</formula>
    </cfRule>
  </conditionalFormatting>
  <conditionalFormatting sqref="N594">
    <cfRule type="cellIs" dxfId="23501" priority="9606" operator="between">
      <formula>3.5</formula>
      <formula>2.494</formula>
    </cfRule>
  </conditionalFormatting>
  <conditionalFormatting sqref="N594">
    <cfRule type="cellIs" dxfId="23500" priority="9605" operator="between">
      <formula>2.5</formula>
      <formula>0</formula>
    </cfRule>
  </conditionalFormatting>
  <conditionalFormatting sqref="N594">
    <cfRule type="cellIs" dxfId="23499" priority="9601" operator="between">
      <formula>4.501</formula>
      <formula>6</formula>
    </cfRule>
    <cfRule type="cellIs" dxfId="23498" priority="9602" operator="between">
      <formula>3.001</formula>
      <formula>4.5</formula>
    </cfRule>
    <cfRule type="cellIs" dxfId="23497" priority="9603" operator="between">
      <formula>2.001</formula>
      <formula>3</formula>
    </cfRule>
    <cfRule type="cellIs" dxfId="23496" priority="9604" operator="between">
      <formula>0</formula>
      <formula>2</formula>
    </cfRule>
  </conditionalFormatting>
  <conditionalFormatting sqref="N593">
    <cfRule type="cellIs" dxfId="23495" priority="9600" operator="between">
      <formula>6</formula>
      <formula>4.5</formula>
    </cfRule>
  </conditionalFormatting>
  <conditionalFormatting sqref="N593">
    <cfRule type="cellIs" dxfId="23494" priority="9599" operator="between">
      <formula>6</formula>
      <formula>4.495</formula>
    </cfRule>
  </conditionalFormatting>
  <conditionalFormatting sqref="N593">
    <cfRule type="cellIs" dxfId="23493" priority="9598" operator="between">
      <formula>4.5</formula>
      <formula>3.495</formula>
    </cfRule>
  </conditionalFormatting>
  <conditionalFormatting sqref="N593">
    <cfRule type="cellIs" dxfId="23492" priority="9596" operator="between">
      <formula>3.5</formula>
      <formula>2.495</formula>
    </cfRule>
    <cfRule type="cellIs" dxfId="23491" priority="9597" operator="between">
      <formula>3.5</formula>
      <formula>2.495</formula>
    </cfRule>
  </conditionalFormatting>
  <conditionalFormatting sqref="N593">
    <cfRule type="cellIs" dxfId="23490" priority="9595" operator="between">
      <formula>3.5</formula>
      <formula>2.495</formula>
    </cfRule>
  </conditionalFormatting>
  <conditionalFormatting sqref="N593">
    <cfRule type="cellIs" dxfId="23489" priority="9594" operator="between">
      <formula>3.5</formula>
      <formula>2.494</formula>
    </cfRule>
  </conditionalFormatting>
  <conditionalFormatting sqref="N593">
    <cfRule type="cellIs" dxfId="23488" priority="9593" operator="between">
      <formula>2.5</formula>
      <formula>0</formula>
    </cfRule>
  </conditionalFormatting>
  <conditionalFormatting sqref="N593">
    <cfRule type="cellIs" dxfId="23487" priority="9589" operator="between">
      <formula>4.501</formula>
      <formula>6</formula>
    </cfRule>
    <cfRule type="cellIs" dxfId="23486" priority="9590" operator="between">
      <formula>3.001</formula>
      <formula>4.5</formula>
    </cfRule>
    <cfRule type="cellIs" dxfId="23485" priority="9591" operator="between">
      <formula>2.001</formula>
      <formula>3</formula>
    </cfRule>
    <cfRule type="cellIs" dxfId="23484" priority="9592" operator="between">
      <formula>0</formula>
      <formula>2</formula>
    </cfRule>
  </conditionalFormatting>
  <conditionalFormatting sqref="N599">
    <cfRule type="cellIs" dxfId="23483" priority="9588" operator="between">
      <formula>6</formula>
      <formula>4.5</formula>
    </cfRule>
  </conditionalFormatting>
  <conditionalFormatting sqref="N599">
    <cfRule type="cellIs" dxfId="23482" priority="9587" operator="between">
      <formula>6</formula>
      <formula>4.495</formula>
    </cfRule>
  </conditionalFormatting>
  <conditionalFormatting sqref="N599">
    <cfRule type="cellIs" dxfId="23481" priority="9586" operator="between">
      <formula>4.5</formula>
      <formula>3.495</formula>
    </cfRule>
  </conditionalFormatting>
  <conditionalFormatting sqref="N599">
    <cfRule type="cellIs" dxfId="23480" priority="9584" operator="between">
      <formula>3.5</formula>
      <formula>2.495</formula>
    </cfRule>
    <cfRule type="cellIs" dxfId="23479" priority="9585" operator="between">
      <formula>3.5</formula>
      <formula>2.495</formula>
    </cfRule>
  </conditionalFormatting>
  <conditionalFormatting sqref="N599">
    <cfRule type="cellIs" dxfId="23478" priority="9583" operator="between">
      <formula>3.5</formula>
      <formula>2.495</formula>
    </cfRule>
  </conditionalFormatting>
  <conditionalFormatting sqref="N599">
    <cfRule type="cellIs" dxfId="23477" priority="9582" operator="between">
      <formula>3.5</formula>
      <formula>2.494</formula>
    </cfRule>
  </conditionalFormatting>
  <conditionalFormatting sqref="N599">
    <cfRule type="cellIs" dxfId="23476" priority="9581" operator="between">
      <formula>2.5</formula>
      <formula>0</formula>
    </cfRule>
  </conditionalFormatting>
  <conditionalFormatting sqref="N599">
    <cfRule type="cellIs" dxfId="23475" priority="9577" operator="between">
      <formula>4.501</formula>
      <formula>6</formula>
    </cfRule>
    <cfRule type="cellIs" dxfId="23474" priority="9578" operator="between">
      <formula>3.001</formula>
      <formula>4.5</formula>
    </cfRule>
    <cfRule type="cellIs" dxfId="23473" priority="9579" operator="between">
      <formula>2.001</formula>
      <formula>3</formula>
    </cfRule>
    <cfRule type="cellIs" dxfId="23472" priority="9580" operator="between">
      <formula>0</formula>
      <formula>2</formula>
    </cfRule>
  </conditionalFormatting>
  <conditionalFormatting sqref="N598">
    <cfRule type="cellIs" dxfId="23471" priority="9576" operator="between">
      <formula>6</formula>
      <formula>4.5</formula>
    </cfRule>
  </conditionalFormatting>
  <conditionalFormatting sqref="N598">
    <cfRule type="cellIs" dxfId="23470" priority="9575" operator="between">
      <formula>6</formula>
      <formula>4.495</formula>
    </cfRule>
  </conditionalFormatting>
  <conditionalFormatting sqref="N598">
    <cfRule type="cellIs" dxfId="23469" priority="9574" operator="between">
      <formula>4.5</formula>
      <formula>3.495</formula>
    </cfRule>
  </conditionalFormatting>
  <conditionalFormatting sqref="N598">
    <cfRule type="cellIs" dxfId="23468" priority="9572" operator="between">
      <formula>3.5</formula>
      <formula>2.495</formula>
    </cfRule>
    <cfRule type="cellIs" dxfId="23467" priority="9573" operator="between">
      <formula>3.5</formula>
      <formula>2.495</formula>
    </cfRule>
  </conditionalFormatting>
  <conditionalFormatting sqref="N598">
    <cfRule type="cellIs" dxfId="23466" priority="9571" operator="between">
      <formula>3.5</formula>
      <formula>2.495</formula>
    </cfRule>
  </conditionalFormatting>
  <conditionalFormatting sqref="N598">
    <cfRule type="cellIs" dxfId="23465" priority="9570" operator="between">
      <formula>3.5</formula>
      <formula>2.494</formula>
    </cfRule>
  </conditionalFormatting>
  <conditionalFormatting sqref="N598">
    <cfRule type="cellIs" dxfId="23464" priority="9569" operator="between">
      <formula>2.5</formula>
      <formula>0</formula>
    </cfRule>
  </conditionalFormatting>
  <conditionalFormatting sqref="N598">
    <cfRule type="cellIs" dxfId="23463" priority="9565" operator="between">
      <formula>4.501</formula>
      <formula>6</formula>
    </cfRule>
    <cfRule type="cellIs" dxfId="23462" priority="9566" operator="between">
      <formula>3.001</formula>
      <formula>4.5</formula>
    </cfRule>
    <cfRule type="cellIs" dxfId="23461" priority="9567" operator="between">
      <formula>2.001</formula>
      <formula>3</formula>
    </cfRule>
    <cfRule type="cellIs" dxfId="23460" priority="9568" operator="between">
      <formula>0</formula>
      <formula>2</formula>
    </cfRule>
  </conditionalFormatting>
  <conditionalFormatting sqref="N597">
    <cfRule type="cellIs" dxfId="23459" priority="9564" operator="between">
      <formula>6</formula>
      <formula>4.5</formula>
    </cfRule>
  </conditionalFormatting>
  <conditionalFormatting sqref="N597">
    <cfRule type="cellIs" dxfId="23458" priority="9563" operator="between">
      <formula>6</formula>
      <formula>4.495</formula>
    </cfRule>
  </conditionalFormatting>
  <conditionalFormatting sqref="N597">
    <cfRule type="cellIs" dxfId="23457" priority="9562" operator="between">
      <formula>4.5</formula>
      <formula>3.495</formula>
    </cfRule>
  </conditionalFormatting>
  <conditionalFormatting sqref="N597">
    <cfRule type="cellIs" dxfId="23456" priority="9560" operator="between">
      <formula>3.5</formula>
      <formula>2.495</formula>
    </cfRule>
    <cfRule type="cellIs" dxfId="23455" priority="9561" operator="between">
      <formula>3.5</formula>
      <formula>2.495</formula>
    </cfRule>
  </conditionalFormatting>
  <conditionalFormatting sqref="N597">
    <cfRule type="cellIs" dxfId="23454" priority="9559" operator="between">
      <formula>3.5</formula>
      <formula>2.495</formula>
    </cfRule>
  </conditionalFormatting>
  <conditionalFormatting sqref="N597">
    <cfRule type="cellIs" dxfId="23453" priority="9558" operator="between">
      <formula>3.5</formula>
      <formula>2.494</formula>
    </cfRule>
  </conditionalFormatting>
  <conditionalFormatting sqref="N597">
    <cfRule type="cellIs" dxfId="23452" priority="9557" operator="between">
      <formula>2.5</formula>
      <formula>0</formula>
    </cfRule>
  </conditionalFormatting>
  <conditionalFormatting sqref="N597">
    <cfRule type="cellIs" dxfId="23451" priority="9553" operator="between">
      <formula>4.501</formula>
      <formula>6</formula>
    </cfRule>
    <cfRule type="cellIs" dxfId="23450" priority="9554" operator="between">
      <formula>3.001</formula>
      <formula>4.5</formula>
    </cfRule>
    <cfRule type="cellIs" dxfId="23449" priority="9555" operator="between">
      <formula>2.001</formula>
      <formula>3</formula>
    </cfRule>
    <cfRule type="cellIs" dxfId="23448" priority="9556" operator="between">
      <formula>0</formula>
      <formula>2</formula>
    </cfRule>
  </conditionalFormatting>
  <conditionalFormatting sqref="N596">
    <cfRule type="cellIs" dxfId="23447" priority="9552" operator="between">
      <formula>6</formula>
      <formula>4.5</formula>
    </cfRule>
  </conditionalFormatting>
  <conditionalFormatting sqref="N596">
    <cfRule type="cellIs" dxfId="23446" priority="9551" operator="between">
      <formula>6</formula>
      <formula>4.495</formula>
    </cfRule>
  </conditionalFormatting>
  <conditionalFormatting sqref="N596">
    <cfRule type="cellIs" dxfId="23445" priority="9550" operator="between">
      <formula>4.5</formula>
      <formula>3.495</formula>
    </cfRule>
  </conditionalFormatting>
  <conditionalFormatting sqref="N596">
    <cfRule type="cellIs" dxfId="23444" priority="9548" operator="between">
      <formula>3.5</formula>
      <formula>2.495</formula>
    </cfRule>
    <cfRule type="cellIs" dxfId="23443" priority="9549" operator="between">
      <formula>3.5</formula>
      <formula>2.495</formula>
    </cfRule>
  </conditionalFormatting>
  <conditionalFormatting sqref="N596">
    <cfRule type="cellIs" dxfId="23442" priority="9547" operator="between">
      <formula>3.5</formula>
      <formula>2.495</formula>
    </cfRule>
  </conditionalFormatting>
  <conditionalFormatting sqref="N596">
    <cfRule type="cellIs" dxfId="23441" priority="9546" operator="between">
      <formula>3.5</formula>
      <formula>2.494</formula>
    </cfRule>
  </conditionalFormatting>
  <conditionalFormatting sqref="N596">
    <cfRule type="cellIs" dxfId="23440" priority="9545" operator="between">
      <formula>2.5</formula>
      <formula>0</formula>
    </cfRule>
  </conditionalFormatting>
  <conditionalFormatting sqref="N596">
    <cfRule type="cellIs" dxfId="23439" priority="9541" operator="between">
      <formula>4.501</formula>
      <formula>6</formula>
    </cfRule>
    <cfRule type="cellIs" dxfId="23438" priority="9542" operator="between">
      <formula>3.001</formula>
      <formula>4.5</formula>
    </cfRule>
    <cfRule type="cellIs" dxfId="23437" priority="9543" operator="between">
      <formula>2.001</formula>
      <formula>3</formula>
    </cfRule>
    <cfRule type="cellIs" dxfId="23436" priority="9544" operator="between">
      <formula>0</formula>
      <formula>2</formula>
    </cfRule>
  </conditionalFormatting>
  <conditionalFormatting sqref="N603">
    <cfRule type="cellIs" dxfId="23435" priority="9504" operator="between">
      <formula>6</formula>
      <formula>4.5</formula>
    </cfRule>
  </conditionalFormatting>
  <conditionalFormatting sqref="N603">
    <cfRule type="cellIs" dxfId="23434" priority="9503" operator="between">
      <formula>6</formula>
      <formula>4.495</formula>
    </cfRule>
  </conditionalFormatting>
  <conditionalFormatting sqref="N603">
    <cfRule type="cellIs" dxfId="23433" priority="9502" operator="between">
      <formula>4.5</formula>
      <formula>3.495</formula>
    </cfRule>
  </conditionalFormatting>
  <conditionalFormatting sqref="N603">
    <cfRule type="cellIs" dxfId="23432" priority="9500" operator="between">
      <formula>3.5</formula>
      <formula>2.495</formula>
    </cfRule>
    <cfRule type="cellIs" dxfId="23431" priority="9501" operator="between">
      <formula>3.5</formula>
      <formula>2.495</formula>
    </cfRule>
  </conditionalFormatting>
  <conditionalFormatting sqref="N603">
    <cfRule type="cellIs" dxfId="23430" priority="9499" operator="between">
      <formula>3.5</formula>
      <formula>2.495</formula>
    </cfRule>
  </conditionalFormatting>
  <conditionalFormatting sqref="N603">
    <cfRule type="cellIs" dxfId="23429" priority="9498" operator="between">
      <formula>3.5</formula>
      <formula>2.494</formula>
    </cfRule>
  </conditionalFormatting>
  <conditionalFormatting sqref="N603">
    <cfRule type="cellIs" dxfId="23428" priority="9497" operator="between">
      <formula>2.5</formula>
      <formula>0</formula>
    </cfRule>
  </conditionalFormatting>
  <conditionalFormatting sqref="N603">
    <cfRule type="cellIs" dxfId="23427" priority="9493" operator="between">
      <formula>4.501</formula>
      <formula>6</formula>
    </cfRule>
    <cfRule type="cellIs" dxfId="23426" priority="9494" operator="between">
      <formula>3.001</formula>
      <formula>4.5</formula>
    </cfRule>
    <cfRule type="cellIs" dxfId="23425" priority="9495" operator="between">
      <formula>2.001</formula>
      <formula>3</formula>
    </cfRule>
    <cfRule type="cellIs" dxfId="23424" priority="9496" operator="between">
      <formula>0</formula>
      <formula>2</formula>
    </cfRule>
  </conditionalFormatting>
  <conditionalFormatting sqref="N602">
    <cfRule type="cellIs" dxfId="23423" priority="9492" operator="between">
      <formula>6</formula>
      <formula>4.5</formula>
    </cfRule>
  </conditionalFormatting>
  <conditionalFormatting sqref="N602">
    <cfRule type="cellIs" dxfId="23422" priority="9491" operator="between">
      <formula>6</formula>
      <formula>4.495</formula>
    </cfRule>
  </conditionalFormatting>
  <conditionalFormatting sqref="N602">
    <cfRule type="cellIs" dxfId="23421" priority="9490" operator="between">
      <formula>4.5</formula>
      <formula>3.495</formula>
    </cfRule>
  </conditionalFormatting>
  <conditionalFormatting sqref="N602">
    <cfRule type="cellIs" dxfId="23420" priority="9488" operator="between">
      <formula>3.5</formula>
      <formula>2.495</formula>
    </cfRule>
    <cfRule type="cellIs" dxfId="23419" priority="9489" operator="between">
      <formula>3.5</formula>
      <formula>2.495</formula>
    </cfRule>
  </conditionalFormatting>
  <conditionalFormatting sqref="N602">
    <cfRule type="cellIs" dxfId="23418" priority="9487" operator="between">
      <formula>3.5</formula>
      <formula>2.495</formula>
    </cfRule>
  </conditionalFormatting>
  <conditionalFormatting sqref="N602">
    <cfRule type="cellIs" dxfId="23417" priority="9486" operator="between">
      <formula>3.5</formula>
      <formula>2.494</formula>
    </cfRule>
  </conditionalFormatting>
  <conditionalFormatting sqref="N602">
    <cfRule type="cellIs" dxfId="23416" priority="9485" operator="between">
      <formula>2.5</formula>
      <formula>0</formula>
    </cfRule>
  </conditionalFormatting>
  <conditionalFormatting sqref="N602">
    <cfRule type="cellIs" dxfId="23415" priority="9481" operator="between">
      <formula>4.501</formula>
      <formula>6</formula>
    </cfRule>
    <cfRule type="cellIs" dxfId="23414" priority="9482" operator="between">
      <formula>3.001</formula>
      <formula>4.5</formula>
    </cfRule>
    <cfRule type="cellIs" dxfId="23413" priority="9483" operator="between">
      <formula>2.001</formula>
      <formula>3</formula>
    </cfRule>
    <cfRule type="cellIs" dxfId="23412" priority="9484" operator="between">
      <formula>0</formula>
      <formula>2</formula>
    </cfRule>
  </conditionalFormatting>
  <conditionalFormatting sqref="N601">
    <cfRule type="cellIs" dxfId="23411" priority="9480" operator="between">
      <formula>6</formula>
      <formula>4.5</formula>
    </cfRule>
  </conditionalFormatting>
  <conditionalFormatting sqref="N601">
    <cfRule type="cellIs" dxfId="23410" priority="9479" operator="between">
      <formula>6</formula>
      <formula>4.495</formula>
    </cfRule>
  </conditionalFormatting>
  <conditionalFormatting sqref="N601">
    <cfRule type="cellIs" dxfId="23409" priority="9478" operator="between">
      <formula>4.5</formula>
      <formula>3.495</formula>
    </cfRule>
  </conditionalFormatting>
  <conditionalFormatting sqref="N601">
    <cfRule type="cellIs" dxfId="23408" priority="9476" operator="between">
      <formula>3.5</formula>
      <formula>2.495</formula>
    </cfRule>
    <cfRule type="cellIs" dxfId="23407" priority="9477" operator="between">
      <formula>3.5</formula>
      <formula>2.495</formula>
    </cfRule>
  </conditionalFormatting>
  <conditionalFormatting sqref="N601">
    <cfRule type="cellIs" dxfId="23406" priority="9475" operator="between">
      <formula>3.5</formula>
      <formula>2.495</formula>
    </cfRule>
  </conditionalFormatting>
  <conditionalFormatting sqref="N601">
    <cfRule type="cellIs" dxfId="23405" priority="9474" operator="between">
      <formula>3.5</formula>
      <formula>2.494</formula>
    </cfRule>
  </conditionalFormatting>
  <conditionalFormatting sqref="N601">
    <cfRule type="cellIs" dxfId="23404" priority="9473" operator="between">
      <formula>2.5</formula>
      <formula>0</formula>
    </cfRule>
  </conditionalFormatting>
  <conditionalFormatting sqref="N601">
    <cfRule type="cellIs" dxfId="23403" priority="9469" operator="between">
      <formula>4.501</formula>
      <formula>6</formula>
    </cfRule>
    <cfRule type="cellIs" dxfId="23402" priority="9470" operator="between">
      <formula>3.001</formula>
      <formula>4.5</formula>
    </cfRule>
    <cfRule type="cellIs" dxfId="23401" priority="9471" operator="between">
      <formula>2.001</formula>
      <formula>3</formula>
    </cfRule>
    <cfRule type="cellIs" dxfId="23400" priority="9472" operator="between">
      <formula>0</formula>
      <formula>2</formula>
    </cfRule>
  </conditionalFormatting>
  <conditionalFormatting sqref="N600">
    <cfRule type="cellIs" dxfId="23399" priority="9468" operator="between">
      <formula>6</formula>
      <formula>4.5</formula>
    </cfRule>
  </conditionalFormatting>
  <conditionalFormatting sqref="N600">
    <cfRule type="cellIs" dxfId="23398" priority="9467" operator="between">
      <formula>6</formula>
      <formula>4.495</formula>
    </cfRule>
  </conditionalFormatting>
  <conditionalFormatting sqref="N600">
    <cfRule type="cellIs" dxfId="23397" priority="9466" operator="between">
      <formula>4.5</formula>
      <formula>3.495</formula>
    </cfRule>
  </conditionalFormatting>
  <conditionalFormatting sqref="N600">
    <cfRule type="cellIs" dxfId="23396" priority="9464" operator="between">
      <formula>3.5</formula>
      <formula>2.495</formula>
    </cfRule>
    <cfRule type="cellIs" dxfId="23395" priority="9465" operator="between">
      <formula>3.5</formula>
      <formula>2.495</formula>
    </cfRule>
  </conditionalFormatting>
  <conditionalFormatting sqref="N600">
    <cfRule type="cellIs" dxfId="23394" priority="9463" operator="between">
      <formula>3.5</formula>
      <formula>2.495</formula>
    </cfRule>
  </conditionalFormatting>
  <conditionalFormatting sqref="N600">
    <cfRule type="cellIs" dxfId="23393" priority="9462" operator="between">
      <formula>3.5</formula>
      <formula>2.494</formula>
    </cfRule>
  </conditionalFormatting>
  <conditionalFormatting sqref="N600">
    <cfRule type="cellIs" dxfId="23392" priority="9461" operator="between">
      <formula>2.5</formula>
      <formula>0</formula>
    </cfRule>
  </conditionalFormatting>
  <conditionalFormatting sqref="N600">
    <cfRule type="cellIs" dxfId="23391" priority="9457" operator="between">
      <formula>4.501</formula>
      <formula>6</formula>
    </cfRule>
    <cfRule type="cellIs" dxfId="23390" priority="9458" operator="between">
      <formula>3.001</formula>
      <formula>4.5</formula>
    </cfRule>
    <cfRule type="cellIs" dxfId="23389" priority="9459" operator="between">
      <formula>2.001</formula>
      <formula>3</formula>
    </cfRule>
    <cfRule type="cellIs" dxfId="23388" priority="9460" operator="between">
      <formula>0</formula>
      <formula>2</formula>
    </cfRule>
  </conditionalFormatting>
  <conditionalFormatting sqref="N608">
    <cfRule type="cellIs" dxfId="23387" priority="9456" operator="between">
      <formula>6</formula>
      <formula>4.5</formula>
    </cfRule>
  </conditionalFormatting>
  <conditionalFormatting sqref="N608">
    <cfRule type="cellIs" dxfId="23386" priority="9455" operator="between">
      <formula>6</formula>
      <formula>4.495</formula>
    </cfRule>
  </conditionalFormatting>
  <conditionalFormatting sqref="N608">
    <cfRule type="cellIs" dxfId="23385" priority="9454" operator="between">
      <formula>4.5</formula>
      <formula>3.495</formula>
    </cfRule>
  </conditionalFormatting>
  <conditionalFormatting sqref="N608">
    <cfRule type="cellIs" dxfId="23384" priority="9452" operator="between">
      <formula>3.5</formula>
      <formula>2.495</formula>
    </cfRule>
    <cfRule type="cellIs" dxfId="23383" priority="9453" operator="between">
      <formula>3.5</formula>
      <formula>2.495</formula>
    </cfRule>
  </conditionalFormatting>
  <conditionalFormatting sqref="N608">
    <cfRule type="cellIs" dxfId="23382" priority="9451" operator="between">
      <formula>3.5</formula>
      <formula>2.495</formula>
    </cfRule>
  </conditionalFormatting>
  <conditionalFormatting sqref="N608">
    <cfRule type="cellIs" dxfId="23381" priority="9450" operator="between">
      <formula>3.5</formula>
      <formula>2.494</formula>
    </cfRule>
  </conditionalFormatting>
  <conditionalFormatting sqref="N608">
    <cfRule type="cellIs" dxfId="23380" priority="9449" operator="between">
      <formula>2.5</formula>
      <formula>0</formula>
    </cfRule>
  </conditionalFormatting>
  <conditionalFormatting sqref="N608">
    <cfRule type="cellIs" dxfId="23379" priority="9445" operator="between">
      <formula>4.501</formula>
      <formula>6</formula>
    </cfRule>
    <cfRule type="cellIs" dxfId="23378" priority="9446" operator="between">
      <formula>3.001</formula>
      <formula>4.5</formula>
    </cfRule>
    <cfRule type="cellIs" dxfId="23377" priority="9447" operator="between">
      <formula>2.001</formula>
      <formula>3</formula>
    </cfRule>
    <cfRule type="cellIs" dxfId="23376" priority="9448" operator="between">
      <formula>0</formula>
      <formula>2</formula>
    </cfRule>
  </conditionalFormatting>
  <conditionalFormatting sqref="N607">
    <cfRule type="cellIs" dxfId="23375" priority="9444" operator="between">
      <formula>6</formula>
      <formula>4.5</formula>
    </cfRule>
  </conditionalFormatting>
  <conditionalFormatting sqref="N607">
    <cfRule type="cellIs" dxfId="23374" priority="9443" operator="between">
      <formula>6</formula>
      <formula>4.495</formula>
    </cfRule>
  </conditionalFormatting>
  <conditionalFormatting sqref="N607">
    <cfRule type="cellIs" dxfId="23373" priority="9442" operator="between">
      <formula>4.5</formula>
      <formula>3.495</formula>
    </cfRule>
  </conditionalFormatting>
  <conditionalFormatting sqref="N607">
    <cfRule type="cellIs" dxfId="23372" priority="9440" operator="between">
      <formula>3.5</formula>
      <formula>2.495</formula>
    </cfRule>
    <cfRule type="cellIs" dxfId="23371" priority="9441" operator="between">
      <formula>3.5</formula>
      <formula>2.495</formula>
    </cfRule>
  </conditionalFormatting>
  <conditionalFormatting sqref="N607">
    <cfRule type="cellIs" dxfId="23370" priority="9439" operator="between">
      <formula>3.5</formula>
      <formula>2.495</formula>
    </cfRule>
  </conditionalFormatting>
  <conditionalFormatting sqref="N607">
    <cfRule type="cellIs" dxfId="23369" priority="9438" operator="between">
      <formula>3.5</formula>
      <formula>2.494</formula>
    </cfRule>
  </conditionalFormatting>
  <conditionalFormatting sqref="N607">
    <cfRule type="cellIs" dxfId="23368" priority="9437" operator="between">
      <formula>2.5</formula>
      <formula>0</formula>
    </cfRule>
  </conditionalFormatting>
  <conditionalFormatting sqref="N607">
    <cfRule type="cellIs" dxfId="23367" priority="9433" operator="between">
      <formula>4.501</formula>
      <formula>6</formula>
    </cfRule>
    <cfRule type="cellIs" dxfId="23366" priority="9434" operator="between">
      <formula>3.001</formula>
      <formula>4.5</formula>
    </cfRule>
    <cfRule type="cellIs" dxfId="23365" priority="9435" operator="between">
      <formula>2.001</formula>
      <formula>3</formula>
    </cfRule>
    <cfRule type="cellIs" dxfId="23364" priority="9436" operator="between">
      <formula>0</formula>
      <formula>2</formula>
    </cfRule>
  </conditionalFormatting>
  <conditionalFormatting sqref="N606">
    <cfRule type="cellIs" dxfId="23363" priority="9432" operator="between">
      <formula>6</formula>
      <formula>4.5</formula>
    </cfRule>
  </conditionalFormatting>
  <conditionalFormatting sqref="N606">
    <cfRule type="cellIs" dxfId="23362" priority="9431" operator="between">
      <formula>6</formula>
      <formula>4.495</formula>
    </cfRule>
  </conditionalFormatting>
  <conditionalFormatting sqref="N606">
    <cfRule type="cellIs" dxfId="23361" priority="9430" operator="between">
      <formula>4.5</formula>
      <formula>3.495</formula>
    </cfRule>
  </conditionalFormatting>
  <conditionalFormatting sqref="N606">
    <cfRule type="cellIs" dxfId="23360" priority="9428" operator="between">
      <formula>3.5</formula>
      <formula>2.495</formula>
    </cfRule>
    <cfRule type="cellIs" dxfId="23359" priority="9429" operator="between">
      <formula>3.5</formula>
      <formula>2.495</formula>
    </cfRule>
  </conditionalFormatting>
  <conditionalFormatting sqref="N606">
    <cfRule type="cellIs" dxfId="23358" priority="9427" operator="between">
      <formula>3.5</formula>
      <formula>2.495</formula>
    </cfRule>
  </conditionalFormatting>
  <conditionalFormatting sqref="N606">
    <cfRule type="cellIs" dxfId="23357" priority="9426" operator="between">
      <formula>3.5</formula>
      <formula>2.494</formula>
    </cfRule>
  </conditionalFormatting>
  <conditionalFormatting sqref="N606">
    <cfRule type="cellIs" dxfId="23356" priority="9425" operator="between">
      <formula>2.5</formula>
      <formula>0</formula>
    </cfRule>
  </conditionalFormatting>
  <conditionalFormatting sqref="N606">
    <cfRule type="cellIs" dxfId="23355" priority="9421" operator="between">
      <formula>4.501</formula>
      <formula>6</formula>
    </cfRule>
    <cfRule type="cellIs" dxfId="23354" priority="9422" operator="between">
      <formula>3.001</formula>
      <formula>4.5</formula>
    </cfRule>
    <cfRule type="cellIs" dxfId="23353" priority="9423" operator="between">
      <formula>2.001</formula>
      <formula>3</formula>
    </cfRule>
    <cfRule type="cellIs" dxfId="23352" priority="9424" operator="between">
      <formula>0</formula>
      <formula>2</formula>
    </cfRule>
  </conditionalFormatting>
  <conditionalFormatting sqref="N604">
    <cfRule type="cellIs" dxfId="23351" priority="9420" operator="between">
      <formula>6</formula>
      <formula>4.5</formula>
    </cfRule>
  </conditionalFormatting>
  <conditionalFormatting sqref="N604">
    <cfRule type="cellIs" dxfId="23350" priority="9419" operator="between">
      <formula>6</formula>
      <formula>4.495</formula>
    </cfRule>
  </conditionalFormatting>
  <conditionalFormatting sqref="N604">
    <cfRule type="cellIs" dxfId="23349" priority="9418" operator="between">
      <formula>4.5</formula>
      <formula>3.495</formula>
    </cfRule>
  </conditionalFormatting>
  <conditionalFormatting sqref="N604">
    <cfRule type="cellIs" dxfId="23348" priority="9416" operator="between">
      <formula>3.5</formula>
      <formula>2.495</formula>
    </cfRule>
    <cfRule type="cellIs" dxfId="23347" priority="9417" operator="between">
      <formula>3.5</formula>
      <formula>2.495</formula>
    </cfRule>
  </conditionalFormatting>
  <conditionalFormatting sqref="N604">
    <cfRule type="cellIs" dxfId="23346" priority="9415" operator="between">
      <formula>3.5</formula>
      <formula>2.495</formula>
    </cfRule>
  </conditionalFormatting>
  <conditionalFormatting sqref="N604">
    <cfRule type="cellIs" dxfId="23345" priority="9414" operator="between">
      <formula>3.5</formula>
      <formula>2.494</formula>
    </cfRule>
  </conditionalFormatting>
  <conditionalFormatting sqref="N604">
    <cfRule type="cellIs" dxfId="23344" priority="9413" operator="between">
      <formula>2.5</formula>
      <formula>0</formula>
    </cfRule>
  </conditionalFormatting>
  <conditionalFormatting sqref="N604">
    <cfRule type="cellIs" dxfId="23343" priority="9409" operator="between">
      <formula>4.501</formula>
      <formula>6</formula>
    </cfRule>
    <cfRule type="cellIs" dxfId="23342" priority="9410" operator="between">
      <formula>3.001</formula>
      <formula>4.5</formula>
    </cfRule>
    <cfRule type="cellIs" dxfId="23341" priority="9411" operator="between">
      <formula>2.001</formula>
      <formula>3</formula>
    </cfRule>
    <cfRule type="cellIs" dxfId="23340" priority="9412" operator="between">
      <formula>0</formula>
      <formula>2</formula>
    </cfRule>
  </conditionalFormatting>
  <conditionalFormatting sqref="N612">
    <cfRule type="cellIs" dxfId="23339" priority="9408" operator="between">
      <formula>6</formula>
      <formula>4.5</formula>
    </cfRule>
  </conditionalFormatting>
  <conditionalFormatting sqref="N612">
    <cfRule type="cellIs" dxfId="23338" priority="9407" operator="between">
      <formula>6</formula>
      <formula>4.495</formula>
    </cfRule>
  </conditionalFormatting>
  <conditionalFormatting sqref="N612">
    <cfRule type="cellIs" dxfId="23337" priority="9406" operator="between">
      <formula>4.5</formula>
      <formula>3.495</formula>
    </cfRule>
  </conditionalFormatting>
  <conditionalFormatting sqref="N612">
    <cfRule type="cellIs" dxfId="23336" priority="9404" operator="between">
      <formula>3.5</formula>
      <formula>2.495</formula>
    </cfRule>
    <cfRule type="cellIs" dxfId="23335" priority="9405" operator="between">
      <formula>3.5</formula>
      <formula>2.495</formula>
    </cfRule>
  </conditionalFormatting>
  <conditionalFormatting sqref="N612">
    <cfRule type="cellIs" dxfId="23334" priority="9403" operator="between">
      <formula>3.5</formula>
      <formula>2.495</formula>
    </cfRule>
  </conditionalFormatting>
  <conditionalFormatting sqref="N612">
    <cfRule type="cellIs" dxfId="23333" priority="9402" operator="between">
      <formula>3.5</formula>
      <formula>2.494</formula>
    </cfRule>
  </conditionalFormatting>
  <conditionalFormatting sqref="N612">
    <cfRule type="cellIs" dxfId="23332" priority="9401" operator="between">
      <formula>2.5</formula>
      <formula>0</formula>
    </cfRule>
  </conditionalFormatting>
  <conditionalFormatting sqref="N612">
    <cfRule type="cellIs" dxfId="23331" priority="9397" operator="between">
      <formula>4.501</formula>
      <formula>6</formula>
    </cfRule>
    <cfRule type="cellIs" dxfId="23330" priority="9398" operator="between">
      <formula>3.001</formula>
      <formula>4.5</formula>
    </cfRule>
    <cfRule type="cellIs" dxfId="23329" priority="9399" operator="between">
      <formula>2.001</formula>
      <formula>3</formula>
    </cfRule>
    <cfRule type="cellIs" dxfId="23328" priority="9400" operator="between">
      <formula>0</formula>
      <formula>2</formula>
    </cfRule>
  </conditionalFormatting>
  <conditionalFormatting sqref="N610">
    <cfRule type="cellIs" dxfId="23327" priority="9384" operator="between">
      <formula>6</formula>
      <formula>4.5</formula>
    </cfRule>
  </conditionalFormatting>
  <conditionalFormatting sqref="N610">
    <cfRule type="cellIs" dxfId="23326" priority="9383" operator="between">
      <formula>6</formula>
      <formula>4.495</formula>
    </cfRule>
  </conditionalFormatting>
  <conditionalFormatting sqref="N610">
    <cfRule type="cellIs" dxfId="23325" priority="9382" operator="between">
      <formula>4.5</formula>
      <formula>3.495</formula>
    </cfRule>
  </conditionalFormatting>
  <conditionalFormatting sqref="N610">
    <cfRule type="cellIs" dxfId="23324" priority="9380" operator="between">
      <formula>3.5</formula>
      <formula>2.495</formula>
    </cfRule>
    <cfRule type="cellIs" dxfId="23323" priority="9381" operator="between">
      <formula>3.5</formula>
      <formula>2.495</formula>
    </cfRule>
  </conditionalFormatting>
  <conditionalFormatting sqref="N610">
    <cfRule type="cellIs" dxfId="23322" priority="9379" operator="between">
      <formula>3.5</formula>
      <formula>2.495</formula>
    </cfRule>
  </conditionalFormatting>
  <conditionalFormatting sqref="N610">
    <cfRule type="cellIs" dxfId="23321" priority="9378" operator="between">
      <formula>3.5</formula>
      <formula>2.494</formula>
    </cfRule>
  </conditionalFormatting>
  <conditionalFormatting sqref="N610">
    <cfRule type="cellIs" dxfId="23320" priority="9377" operator="between">
      <formula>2.5</formula>
      <formula>0</formula>
    </cfRule>
  </conditionalFormatting>
  <conditionalFormatting sqref="N610">
    <cfRule type="cellIs" dxfId="23319" priority="9373" operator="between">
      <formula>4.501</formula>
      <formula>6</formula>
    </cfRule>
    <cfRule type="cellIs" dxfId="23318" priority="9374" operator="between">
      <formula>3.001</formula>
      <formula>4.5</formula>
    </cfRule>
    <cfRule type="cellIs" dxfId="23317" priority="9375" operator="between">
      <formula>2.001</formula>
      <formula>3</formula>
    </cfRule>
    <cfRule type="cellIs" dxfId="23316" priority="9376" operator="between">
      <formula>0</formula>
      <formula>2</formula>
    </cfRule>
  </conditionalFormatting>
  <conditionalFormatting sqref="N609">
    <cfRule type="cellIs" dxfId="23315" priority="9372" operator="between">
      <formula>6</formula>
      <formula>4.5</formula>
    </cfRule>
  </conditionalFormatting>
  <conditionalFormatting sqref="N609">
    <cfRule type="cellIs" dxfId="23314" priority="9371" operator="between">
      <formula>6</formula>
      <formula>4.495</formula>
    </cfRule>
  </conditionalFormatting>
  <conditionalFormatting sqref="N609">
    <cfRule type="cellIs" dxfId="23313" priority="9370" operator="between">
      <formula>4.5</formula>
      <formula>3.495</formula>
    </cfRule>
  </conditionalFormatting>
  <conditionalFormatting sqref="N609">
    <cfRule type="cellIs" dxfId="23312" priority="9368" operator="between">
      <formula>3.5</formula>
      <formula>2.495</formula>
    </cfRule>
    <cfRule type="cellIs" dxfId="23311" priority="9369" operator="between">
      <formula>3.5</formula>
      <formula>2.495</formula>
    </cfRule>
  </conditionalFormatting>
  <conditionalFormatting sqref="N609">
    <cfRule type="cellIs" dxfId="23310" priority="9367" operator="between">
      <formula>3.5</formula>
      <formula>2.495</formula>
    </cfRule>
  </conditionalFormatting>
  <conditionalFormatting sqref="N609">
    <cfRule type="cellIs" dxfId="23309" priority="9366" operator="between">
      <formula>3.5</formula>
      <formula>2.494</formula>
    </cfRule>
  </conditionalFormatting>
  <conditionalFormatting sqref="N609">
    <cfRule type="cellIs" dxfId="23308" priority="9365" operator="between">
      <formula>2.5</formula>
      <formula>0</formula>
    </cfRule>
  </conditionalFormatting>
  <conditionalFormatting sqref="N609">
    <cfRule type="cellIs" dxfId="23307" priority="9361" operator="between">
      <formula>4.501</formula>
      <formula>6</formula>
    </cfRule>
    <cfRule type="cellIs" dxfId="23306" priority="9362" operator="between">
      <formula>3.001</formula>
      <formula>4.5</formula>
    </cfRule>
    <cfRule type="cellIs" dxfId="23305" priority="9363" operator="between">
      <formula>2.001</formula>
      <formula>3</formula>
    </cfRule>
    <cfRule type="cellIs" dxfId="23304" priority="9364" operator="between">
      <formula>0</formula>
      <formula>2</formula>
    </cfRule>
  </conditionalFormatting>
  <conditionalFormatting sqref="N611">
    <cfRule type="cellIs" dxfId="23303" priority="9360" operator="between">
      <formula>6</formula>
      <formula>4.5</formula>
    </cfRule>
  </conditionalFormatting>
  <conditionalFormatting sqref="N611">
    <cfRule type="cellIs" dxfId="23302" priority="9359" operator="between">
      <formula>6</formula>
      <formula>4.495</formula>
    </cfRule>
  </conditionalFormatting>
  <conditionalFormatting sqref="N611">
    <cfRule type="cellIs" dxfId="23301" priority="9358" operator="between">
      <formula>4.5</formula>
      <formula>3.495</formula>
    </cfRule>
  </conditionalFormatting>
  <conditionalFormatting sqref="N611">
    <cfRule type="cellIs" dxfId="23300" priority="9356" operator="between">
      <formula>3.5</formula>
      <formula>2.495</formula>
    </cfRule>
    <cfRule type="cellIs" dxfId="23299" priority="9357" operator="between">
      <formula>3.5</formula>
      <formula>2.495</formula>
    </cfRule>
  </conditionalFormatting>
  <conditionalFormatting sqref="N611">
    <cfRule type="cellIs" dxfId="23298" priority="9355" operator="between">
      <formula>3.5</formula>
      <formula>2.495</formula>
    </cfRule>
  </conditionalFormatting>
  <conditionalFormatting sqref="N611">
    <cfRule type="cellIs" dxfId="23297" priority="9354" operator="between">
      <formula>3.5</formula>
      <formula>2.494</formula>
    </cfRule>
  </conditionalFormatting>
  <conditionalFormatting sqref="N611">
    <cfRule type="cellIs" dxfId="23296" priority="9353" operator="between">
      <formula>2.5</formula>
      <formula>0</formula>
    </cfRule>
  </conditionalFormatting>
  <conditionalFormatting sqref="N611">
    <cfRule type="cellIs" dxfId="23295" priority="9349" operator="between">
      <formula>4.501</formula>
      <formula>6</formula>
    </cfRule>
    <cfRule type="cellIs" dxfId="23294" priority="9350" operator="between">
      <formula>3.001</formula>
      <formula>4.5</formula>
    </cfRule>
    <cfRule type="cellIs" dxfId="23293" priority="9351" operator="between">
      <formula>2.001</formula>
      <formula>3</formula>
    </cfRule>
    <cfRule type="cellIs" dxfId="23292" priority="9352" operator="between">
      <formula>0</formula>
      <formula>2</formula>
    </cfRule>
  </conditionalFormatting>
  <conditionalFormatting sqref="N605">
    <cfRule type="cellIs" dxfId="23291" priority="9348" operator="between">
      <formula>6</formula>
      <formula>4.5</formula>
    </cfRule>
  </conditionalFormatting>
  <conditionalFormatting sqref="N605">
    <cfRule type="cellIs" dxfId="23290" priority="9347" operator="between">
      <formula>6</formula>
      <formula>4.495</formula>
    </cfRule>
  </conditionalFormatting>
  <conditionalFormatting sqref="N605">
    <cfRule type="cellIs" dxfId="23289" priority="9346" operator="between">
      <formula>4.5</formula>
      <formula>3.495</formula>
    </cfRule>
  </conditionalFormatting>
  <conditionalFormatting sqref="N605">
    <cfRule type="cellIs" dxfId="23288" priority="9344" operator="between">
      <formula>3.5</formula>
      <formula>2.495</formula>
    </cfRule>
    <cfRule type="cellIs" dxfId="23287" priority="9345" operator="between">
      <formula>3.5</formula>
      <formula>2.495</formula>
    </cfRule>
  </conditionalFormatting>
  <conditionalFormatting sqref="N605">
    <cfRule type="cellIs" dxfId="23286" priority="9343" operator="between">
      <formula>3.5</formula>
      <formula>2.495</formula>
    </cfRule>
  </conditionalFormatting>
  <conditionalFormatting sqref="N605">
    <cfRule type="cellIs" dxfId="23285" priority="9342" operator="between">
      <formula>3.5</formula>
      <formula>2.494</formula>
    </cfRule>
  </conditionalFormatting>
  <conditionalFormatting sqref="N605">
    <cfRule type="cellIs" dxfId="23284" priority="9341" operator="between">
      <formula>2.5</formula>
      <formula>0</formula>
    </cfRule>
  </conditionalFormatting>
  <conditionalFormatting sqref="N605">
    <cfRule type="cellIs" dxfId="23283" priority="9337" operator="between">
      <formula>4.501</formula>
      <formula>6</formula>
    </cfRule>
    <cfRule type="cellIs" dxfId="23282" priority="9338" operator="between">
      <formula>3.001</formula>
      <formula>4.5</formula>
    </cfRule>
    <cfRule type="cellIs" dxfId="23281" priority="9339" operator="between">
      <formula>2.001</formula>
      <formula>3</formula>
    </cfRule>
    <cfRule type="cellIs" dxfId="23280" priority="9340" operator="between">
      <formula>0</formula>
      <formula>2</formula>
    </cfRule>
  </conditionalFormatting>
  <conditionalFormatting sqref="N617">
    <cfRule type="cellIs" dxfId="23279" priority="9336" operator="between">
      <formula>6</formula>
      <formula>4.5</formula>
    </cfRule>
  </conditionalFormatting>
  <conditionalFormatting sqref="N617">
    <cfRule type="cellIs" dxfId="23278" priority="9335" operator="between">
      <formula>6</formula>
      <formula>4.495</formula>
    </cfRule>
  </conditionalFormatting>
  <conditionalFormatting sqref="N617">
    <cfRule type="cellIs" dxfId="23277" priority="9334" operator="between">
      <formula>4.5</formula>
      <formula>3.495</formula>
    </cfRule>
  </conditionalFormatting>
  <conditionalFormatting sqref="N617">
    <cfRule type="cellIs" dxfId="23276" priority="9332" operator="between">
      <formula>3.5</formula>
      <formula>2.495</formula>
    </cfRule>
    <cfRule type="cellIs" dxfId="23275" priority="9333" operator="between">
      <formula>3.5</formula>
      <formula>2.495</formula>
    </cfRule>
  </conditionalFormatting>
  <conditionalFormatting sqref="N617">
    <cfRule type="cellIs" dxfId="23274" priority="9331" operator="between">
      <formula>3.5</formula>
      <formula>2.495</formula>
    </cfRule>
  </conditionalFormatting>
  <conditionalFormatting sqref="N617">
    <cfRule type="cellIs" dxfId="23273" priority="9330" operator="between">
      <formula>3.5</formula>
      <formula>2.494</formula>
    </cfRule>
  </conditionalFormatting>
  <conditionalFormatting sqref="N617">
    <cfRule type="cellIs" dxfId="23272" priority="9329" operator="between">
      <formula>2.5</formula>
      <formula>0</formula>
    </cfRule>
  </conditionalFormatting>
  <conditionalFormatting sqref="N617">
    <cfRule type="cellIs" dxfId="23271" priority="9325" operator="between">
      <formula>4.501</formula>
      <formula>6</formula>
    </cfRule>
    <cfRule type="cellIs" dxfId="23270" priority="9326" operator="between">
      <formula>3.001</formula>
      <formula>4.5</formula>
    </cfRule>
    <cfRule type="cellIs" dxfId="23269" priority="9327" operator="between">
      <formula>2.001</formula>
      <formula>3</formula>
    </cfRule>
    <cfRule type="cellIs" dxfId="23268" priority="9328" operator="between">
      <formula>0</formula>
      <formula>2</formula>
    </cfRule>
  </conditionalFormatting>
  <conditionalFormatting sqref="N615">
    <cfRule type="cellIs" dxfId="23267" priority="9324" operator="between">
      <formula>6</formula>
      <formula>4.5</formula>
    </cfRule>
  </conditionalFormatting>
  <conditionalFormatting sqref="N615">
    <cfRule type="cellIs" dxfId="23266" priority="9323" operator="between">
      <formula>6</formula>
      <formula>4.495</formula>
    </cfRule>
  </conditionalFormatting>
  <conditionalFormatting sqref="N615">
    <cfRule type="cellIs" dxfId="23265" priority="9322" operator="between">
      <formula>4.5</formula>
      <formula>3.495</formula>
    </cfRule>
  </conditionalFormatting>
  <conditionalFormatting sqref="N615">
    <cfRule type="cellIs" dxfId="23264" priority="9320" operator="between">
      <formula>3.5</formula>
      <formula>2.495</formula>
    </cfRule>
    <cfRule type="cellIs" dxfId="23263" priority="9321" operator="between">
      <formula>3.5</formula>
      <formula>2.495</formula>
    </cfRule>
  </conditionalFormatting>
  <conditionalFormatting sqref="N615">
    <cfRule type="cellIs" dxfId="23262" priority="9319" operator="between">
      <formula>3.5</formula>
      <formula>2.495</formula>
    </cfRule>
  </conditionalFormatting>
  <conditionalFormatting sqref="N615">
    <cfRule type="cellIs" dxfId="23261" priority="9318" operator="between">
      <formula>3.5</formula>
      <formula>2.494</formula>
    </cfRule>
  </conditionalFormatting>
  <conditionalFormatting sqref="N615">
    <cfRule type="cellIs" dxfId="23260" priority="9317" operator="between">
      <formula>2.5</formula>
      <formula>0</formula>
    </cfRule>
  </conditionalFormatting>
  <conditionalFormatting sqref="N615">
    <cfRule type="cellIs" dxfId="23259" priority="9313" operator="between">
      <formula>4.501</formula>
      <formula>6</formula>
    </cfRule>
    <cfRule type="cellIs" dxfId="23258" priority="9314" operator="between">
      <formula>3.001</formula>
      <formula>4.5</formula>
    </cfRule>
    <cfRule type="cellIs" dxfId="23257" priority="9315" operator="between">
      <formula>2.001</formula>
      <formula>3</formula>
    </cfRule>
    <cfRule type="cellIs" dxfId="23256" priority="9316" operator="between">
      <formula>0</formula>
      <formula>2</formula>
    </cfRule>
  </conditionalFormatting>
  <conditionalFormatting sqref="N614">
    <cfRule type="cellIs" dxfId="23255" priority="9312" operator="between">
      <formula>6</formula>
      <formula>4.5</formula>
    </cfRule>
  </conditionalFormatting>
  <conditionalFormatting sqref="N614">
    <cfRule type="cellIs" dxfId="23254" priority="9311" operator="between">
      <formula>6</formula>
      <formula>4.495</formula>
    </cfRule>
  </conditionalFormatting>
  <conditionalFormatting sqref="N614">
    <cfRule type="cellIs" dxfId="23253" priority="9310" operator="between">
      <formula>4.5</formula>
      <formula>3.495</formula>
    </cfRule>
  </conditionalFormatting>
  <conditionalFormatting sqref="N614">
    <cfRule type="cellIs" dxfId="23252" priority="9308" operator="between">
      <formula>3.5</formula>
      <formula>2.495</formula>
    </cfRule>
    <cfRule type="cellIs" dxfId="23251" priority="9309" operator="between">
      <formula>3.5</formula>
      <formula>2.495</formula>
    </cfRule>
  </conditionalFormatting>
  <conditionalFormatting sqref="N614">
    <cfRule type="cellIs" dxfId="23250" priority="9307" operator="between">
      <formula>3.5</formula>
      <formula>2.495</formula>
    </cfRule>
  </conditionalFormatting>
  <conditionalFormatting sqref="N614">
    <cfRule type="cellIs" dxfId="23249" priority="9306" operator="between">
      <formula>3.5</formula>
      <formula>2.494</formula>
    </cfRule>
  </conditionalFormatting>
  <conditionalFormatting sqref="N614">
    <cfRule type="cellIs" dxfId="23248" priority="9305" operator="between">
      <formula>2.5</formula>
      <formula>0</formula>
    </cfRule>
  </conditionalFormatting>
  <conditionalFormatting sqref="N614">
    <cfRule type="cellIs" dxfId="23247" priority="9301" operator="between">
      <formula>4.501</formula>
      <formula>6</formula>
    </cfRule>
    <cfRule type="cellIs" dxfId="23246" priority="9302" operator="between">
      <formula>3.001</formula>
      <formula>4.5</formula>
    </cfRule>
    <cfRule type="cellIs" dxfId="23245" priority="9303" operator="between">
      <formula>2.001</formula>
      <formula>3</formula>
    </cfRule>
    <cfRule type="cellIs" dxfId="23244" priority="9304" operator="between">
      <formula>0</formula>
      <formula>2</formula>
    </cfRule>
  </conditionalFormatting>
  <conditionalFormatting sqref="N616">
    <cfRule type="cellIs" dxfId="23243" priority="9300" operator="between">
      <formula>6</formula>
      <formula>4.5</formula>
    </cfRule>
  </conditionalFormatting>
  <conditionalFormatting sqref="N616">
    <cfRule type="cellIs" dxfId="23242" priority="9299" operator="between">
      <formula>6</formula>
      <formula>4.495</formula>
    </cfRule>
  </conditionalFormatting>
  <conditionalFormatting sqref="N616">
    <cfRule type="cellIs" dxfId="23241" priority="9298" operator="between">
      <formula>4.5</formula>
      <formula>3.495</formula>
    </cfRule>
  </conditionalFormatting>
  <conditionalFormatting sqref="N616">
    <cfRule type="cellIs" dxfId="23240" priority="9296" operator="between">
      <formula>3.5</formula>
      <formula>2.495</formula>
    </cfRule>
    <cfRule type="cellIs" dxfId="23239" priority="9297" operator="between">
      <formula>3.5</formula>
      <formula>2.495</formula>
    </cfRule>
  </conditionalFormatting>
  <conditionalFormatting sqref="N616">
    <cfRule type="cellIs" dxfId="23238" priority="9295" operator="between">
      <formula>3.5</formula>
      <formula>2.495</formula>
    </cfRule>
  </conditionalFormatting>
  <conditionalFormatting sqref="N616">
    <cfRule type="cellIs" dxfId="23237" priority="9294" operator="between">
      <formula>3.5</formula>
      <formula>2.494</formula>
    </cfRule>
  </conditionalFormatting>
  <conditionalFormatting sqref="N616">
    <cfRule type="cellIs" dxfId="23236" priority="9293" operator="between">
      <formula>2.5</formula>
      <formula>0</formula>
    </cfRule>
  </conditionalFormatting>
  <conditionalFormatting sqref="N616">
    <cfRule type="cellIs" dxfId="23235" priority="9289" operator="between">
      <formula>4.501</formula>
      <formula>6</formula>
    </cfRule>
    <cfRule type="cellIs" dxfId="23234" priority="9290" operator="between">
      <formula>3.001</formula>
      <formula>4.5</formula>
    </cfRule>
    <cfRule type="cellIs" dxfId="23233" priority="9291" operator="between">
      <formula>2.001</formula>
      <formula>3</formula>
    </cfRule>
    <cfRule type="cellIs" dxfId="23232" priority="9292" operator="between">
      <formula>0</formula>
      <formula>2</formula>
    </cfRule>
  </conditionalFormatting>
  <conditionalFormatting sqref="N613">
    <cfRule type="cellIs" dxfId="23231" priority="9288" operator="between">
      <formula>6</formula>
      <formula>4.5</formula>
    </cfRule>
  </conditionalFormatting>
  <conditionalFormatting sqref="N613">
    <cfRule type="cellIs" dxfId="23230" priority="9287" operator="between">
      <formula>6</formula>
      <formula>4.495</formula>
    </cfRule>
  </conditionalFormatting>
  <conditionalFormatting sqref="N613">
    <cfRule type="cellIs" dxfId="23229" priority="9286" operator="between">
      <formula>4.5</formula>
      <formula>3.495</formula>
    </cfRule>
  </conditionalFormatting>
  <conditionalFormatting sqref="N613">
    <cfRule type="cellIs" dxfId="23228" priority="9284" operator="between">
      <formula>3.5</formula>
      <formula>2.495</formula>
    </cfRule>
    <cfRule type="cellIs" dxfId="23227" priority="9285" operator="between">
      <formula>3.5</formula>
      <formula>2.495</formula>
    </cfRule>
  </conditionalFormatting>
  <conditionalFormatting sqref="N613">
    <cfRule type="cellIs" dxfId="23226" priority="9283" operator="between">
      <formula>3.5</formula>
      <formula>2.495</formula>
    </cfRule>
  </conditionalFormatting>
  <conditionalFormatting sqref="N613">
    <cfRule type="cellIs" dxfId="23225" priority="9282" operator="between">
      <formula>3.5</formula>
      <formula>2.494</formula>
    </cfRule>
  </conditionalFormatting>
  <conditionalFormatting sqref="N613">
    <cfRule type="cellIs" dxfId="23224" priority="9281" operator="between">
      <formula>2.5</formula>
      <formula>0</formula>
    </cfRule>
  </conditionalFormatting>
  <conditionalFormatting sqref="N613">
    <cfRule type="cellIs" dxfId="23223" priority="9277" operator="between">
      <formula>4.501</formula>
      <formula>6</formula>
    </cfRule>
    <cfRule type="cellIs" dxfId="23222" priority="9278" operator="between">
      <formula>3.001</formula>
      <formula>4.5</formula>
    </cfRule>
    <cfRule type="cellIs" dxfId="23221" priority="9279" operator="between">
      <formula>2.001</formula>
      <formula>3</formula>
    </cfRule>
    <cfRule type="cellIs" dxfId="23220" priority="9280" operator="between">
      <formula>0</formula>
      <formula>2</formula>
    </cfRule>
  </conditionalFormatting>
  <conditionalFormatting sqref="N621">
    <cfRule type="cellIs" dxfId="23219" priority="9276" operator="between">
      <formula>6</formula>
      <formula>4.5</formula>
    </cfRule>
  </conditionalFormatting>
  <conditionalFormatting sqref="N621">
    <cfRule type="cellIs" dxfId="23218" priority="9275" operator="between">
      <formula>6</formula>
      <formula>4.495</formula>
    </cfRule>
  </conditionalFormatting>
  <conditionalFormatting sqref="N621">
    <cfRule type="cellIs" dxfId="23217" priority="9274" operator="between">
      <formula>4.5</formula>
      <formula>3.495</formula>
    </cfRule>
  </conditionalFormatting>
  <conditionalFormatting sqref="N621">
    <cfRule type="cellIs" dxfId="23216" priority="9272" operator="between">
      <formula>3.5</formula>
      <formula>2.495</formula>
    </cfRule>
    <cfRule type="cellIs" dxfId="23215" priority="9273" operator="between">
      <formula>3.5</formula>
      <formula>2.495</formula>
    </cfRule>
  </conditionalFormatting>
  <conditionalFormatting sqref="N621">
    <cfRule type="cellIs" dxfId="23214" priority="9271" operator="between">
      <formula>3.5</formula>
      <formula>2.495</formula>
    </cfRule>
  </conditionalFormatting>
  <conditionalFormatting sqref="N621">
    <cfRule type="cellIs" dxfId="23213" priority="9270" operator="between">
      <formula>3.5</formula>
      <formula>2.494</formula>
    </cfRule>
  </conditionalFormatting>
  <conditionalFormatting sqref="N621">
    <cfRule type="cellIs" dxfId="23212" priority="9269" operator="between">
      <formula>2.5</formula>
      <formula>0</formula>
    </cfRule>
  </conditionalFormatting>
  <conditionalFormatting sqref="N621">
    <cfRule type="cellIs" dxfId="23211" priority="9265" operator="between">
      <formula>4.501</formula>
      <formula>6</formula>
    </cfRule>
    <cfRule type="cellIs" dxfId="23210" priority="9266" operator="between">
      <formula>3.001</formula>
      <formula>4.5</formula>
    </cfRule>
    <cfRule type="cellIs" dxfId="23209" priority="9267" operator="between">
      <formula>2.001</formula>
      <formula>3</formula>
    </cfRule>
    <cfRule type="cellIs" dxfId="23208" priority="9268" operator="between">
      <formula>0</formula>
      <formula>2</formula>
    </cfRule>
  </conditionalFormatting>
  <conditionalFormatting sqref="N619">
    <cfRule type="cellIs" dxfId="23207" priority="9264" operator="between">
      <formula>6</formula>
      <formula>4.5</formula>
    </cfRule>
  </conditionalFormatting>
  <conditionalFormatting sqref="N619">
    <cfRule type="cellIs" dxfId="23206" priority="9263" operator="between">
      <formula>6</formula>
      <formula>4.495</formula>
    </cfRule>
  </conditionalFormatting>
  <conditionalFormatting sqref="N619">
    <cfRule type="cellIs" dxfId="23205" priority="9262" operator="between">
      <formula>4.5</formula>
      <formula>3.495</formula>
    </cfRule>
  </conditionalFormatting>
  <conditionalFormatting sqref="N619">
    <cfRule type="cellIs" dxfId="23204" priority="9260" operator="between">
      <formula>3.5</formula>
      <formula>2.495</formula>
    </cfRule>
    <cfRule type="cellIs" dxfId="23203" priority="9261" operator="between">
      <formula>3.5</formula>
      <formula>2.495</formula>
    </cfRule>
  </conditionalFormatting>
  <conditionalFormatting sqref="N619">
    <cfRule type="cellIs" dxfId="23202" priority="9259" operator="between">
      <formula>3.5</formula>
      <formula>2.495</formula>
    </cfRule>
  </conditionalFormatting>
  <conditionalFormatting sqref="N619">
    <cfRule type="cellIs" dxfId="23201" priority="9258" operator="between">
      <formula>3.5</formula>
      <formula>2.494</formula>
    </cfRule>
  </conditionalFormatting>
  <conditionalFormatting sqref="N619">
    <cfRule type="cellIs" dxfId="23200" priority="9257" operator="between">
      <formula>2.5</formula>
      <formula>0</formula>
    </cfRule>
  </conditionalFormatting>
  <conditionalFormatting sqref="N619">
    <cfRule type="cellIs" dxfId="23199" priority="9253" operator="between">
      <formula>4.501</formula>
      <formula>6</formula>
    </cfRule>
    <cfRule type="cellIs" dxfId="23198" priority="9254" operator="between">
      <formula>3.001</formula>
      <formula>4.5</formula>
    </cfRule>
    <cfRule type="cellIs" dxfId="23197" priority="9255" operator="between">
      <formula>2.001</formula>
      <formula>3</formula>
    </cfRule>
    <cfRule type="cellIs" dxfId="23196" priority="9256" operator="between">
      <formula>0</formula>
      <formula>2</formula>
    </cfRule>
  </conditionalFormatting>
  <conditionalFormatting sqref="N618">
    <cfRule type="cellIs" dxfId="23195" priority="9252" operator="between">
      <formula>6</formula>
      <formula>4.5</formula>
    </cfRule>
  </conditionalFormatting>
  <conditionalFormatting sqref="N618">
    <cfRule type="cellIs" dxfId="23194" priority="9251" operator="between">
      <formula>6</formula>
      <formula>4.495</formula>
    </cfRule>
  </conditionalFormatting>
  <conditionalFormatting sqref="N618">
    <cfRule type="cellIs" dxfId="23193" priority="9250" operator="between">
      <formula>4.5</formula>
      <formula>3.495</formula>
    </cfRule>
  </conditionalFormatting>
  <conditionalFormatting sqref="N618">
    <cfRule type="cellIs" dxfId="23192" priority="9248" operator="between">
      <formula>3.5</formula>
      <formula>2.495</formula>
    </cfRule>
    <cfRule type="cellIs" dxfId="23191" priority="9249" operator="between">
      <formula>3.5</formula>
      <formula>2.495</formula>
    </cfRule>
  </conditionalFormatting>
  <conditionalFormatting sqref="N618">
    <cfRule type="cellIs" dxfId="23190" priority="9247" operator="between">
      <formula>3.5</formula>
      <formula>2.495</formula>
    </cfRule>
  </conditionalFormatting>
  <conditionalFormatting sqref="N618">
    <cfRule type="cellIs" dxfId="23189" priority="9246" operator="between">
      <formula>3.5</formula>
      <formula>2.494</formula>
    </cfRule>
  </conditionalFormatting>
  <conditionalFormatting sqref="N618">
    <cfRule type="cellIs" dxfId="23188" priority="9245" operator="between">
      <formula>2.5</formula>
      <formula>0</formula>
    </cfRule>
  </conditionalFormatting>
  <conditionalFormatting sqref="N618">
    <cfRule type="cellIs" dxfId="23187" priority="9241" operator="between">
      <formula>4.501</formula>
      <formula>6</formula>
    </cfRule>
    <cfRule type="cellIs" dxfId="23186" priority="9242" operator="between">
      <formula>3.001</formula>
      <formula>4.5</formula>
    </cfRule>
    <cfRule type="cellIs" dxfId="23185" priority="9243" operator="between">
      <formula>2.001</formula>
      <formula>3</formula>
    </cfRule>
    <cfRule type="cellIs" dxfId="23184" priority="9244" operator="between">
      <formula>0</formula>
      <formula>2</formula>
    </cfRule>
  </conditionalFormatting>
  <conditionalFormatting sqref="N620">
    <cfRule type="cellIs" dxfId="23183" priority="9240" operator="between">
      <formula>6</formula>
      <formula>4.5</formula>
    </cfRule>
  </conditionalFormatting>
  <conditionalFormatting sqref="N620">
    <cfRule type="cellIs" dxfId="23182" priority="9239" operator="between">
      <formula>6</formula>
      <formula>4.495</formula>
    </cfRule>
  </conditionalFormatting>
  <conditionalFormatting sqref="N620">
    <cfRule type="cellIs" dxfId="23181" priority="9238" operator="between">
      <formula>4.5</formula>
      <formula>3.495</formula>
    </cfRule>
  </conditionalFormatting>
  <conditionalFormatting sqref="N620">
    <cfRule type="cellIs" dxfId="23180" priority="9236" operator="between">
      <formula>3.5</formula>
      <formula>2.495</formula>
    </cfRule>
    <cfRule type="cellIs" dxfId="23179" priority="9237" operator="between">
      <formula>3.5</formula>
      <formula>2.495</formula>
    </cfRule>
  </conditionalFormatting>
  <conditionalFormatting sqref="N620">
    <cfRule type="cellIs" dxfId="23178" priority="9235" operator="between">
      <formula>3.5</formula>
      <formula>2.495</formula>
    </cfRule>
  </conditionalFormatting>
  <conditionalFormatting sqref="N620">
    <cfRule type="cellIs" dxfId="23177" priority="9234" operator="between">
      <formula>3.5</formula>
      <formula>2.494</formula>
    </cfRule>
  </conditionalFormatting>
  <conditionalFormatting sqref="N620">
    <cfRule type="cellIs" dxfId="23176" priority="9233" operator="between">
      <formula>2.5</formula>
      <formula>0</formula>
    </cfRule>
  </conditionalFormatting>
  <conditionalFormatting sqref="N620">
    <cfRule type="cellIs" dxfId="23175" priority="9229" operator="between">
      <formula>4.501</formula>
      <formula>6</formula>
    </cfRule>
    <cfRule type="cellIs" dxfId="23174" priority="9230" operator="between">
      <formula>3.001</formula>
      <formula>4.5</formula>
    </cfRule>
    <cfRule type="cellIs" dxfId="23173" priority="9231" operator="between">
      <formula>2.001</formula>
      <formula>3</formula>
    </cfRule>
    <cfRule type="cellIs" dxfId="23172" priority="9232" operator="between">
      <formula>0</formula>
      <formula>2</formula>
    </cfRule>
  </conditionalFormatting>
  <conditionalFormatting sqref="N627">
    <cfRule type="cellIs" dxfId="23171" priority="9216" operator="between">
      <formula>6</formula>
      <formula>4.5</formula>
    </cfRule>
  </conditionalFormatting>
  <conditionalFormatting sqref="N627">
    <cfRule type="cellIs" dxfId="23170" priority="9215" operator="between">
      <formula>6</formula>
      <formula>4.495</formula>
    </cfRule>
  </conditionalFormatting>
  <conditionalFormatting sqref="N627">
    <cfRule type="cellIs" dxfId="23169" priority="9214" operator="between">
      <formula>4.5</formula>
      <formula>3.495</formula>
    </cfRule>
  </conditionalFormatting>
  <conditionalFormatting sqref="N627">
    <cfRule type="cellIs" dxfId="23168" priority="9212" operator="between">
      <formula>3.5</formula>
      <formula>2.495</formula>
    </cfRule>
    <cfRule type="cellIs" dxfId="23167" priority="9213" operator="between">
      <formula>3.5</formula>
      <formula>2.495</formula>
    </cfRule>
  </conditionalFormatting>
  <conditionalFormatting sqref="N627">
    <cfRule type="cellIs" dxfId="23166" priority="9211" operator="between">
      <formula>3.5</formula>
      <formula>2.495</formula>
    </cfRule>
  </conditionalFormatting>
  <conditionalFormatting sqref="N627">
    <cfRule type="cellIs" dxfId="23165" priority="9210" operator="between">
      <formula>3.5</formula>
      <formula>2.494</formula>
    </cfRule>
  </conditionalFormatting>
  <conditionalFormatting sqref="N627">
    <cfRule type="cellIs" dxfId="23164" priority="9209" operator="between">
      <formula>2.5</formula>
      <formula>0</formula>
    </cfRule>
  </conditionalFormatting>
  <conditionalFormatting sqref="N627">
    <cfRule type="cellIs" dxfId="23163" priority="9205" operator="between">
      <formula>4.501</formula>
      <formula>6</formula>
    </cfRule>
    <cfRule type="cellIs" dxfId="23162" priority="9206" operator="between">
      <formula>3.001</formula>
      <formula>4.5</formula>
    </cfRule>
    <cfRule type="cellIs" dxfId="23161" priority="9207" operator="between">
      <formula>2.001</formula>
      <formula>3</formula>
    </cfRule>
    <cfRule type="cellIs" dxfId="23160" priority="9208" operator="between">
      <formula>0</formula>
      <formula>2</formula>
    </cfRule>
  </conditionalFormatting>
  <conditionalFormatting sqref="N624">
    <cfRule type="cellIs" dxfId="23159" priority="9204" operator="between">
      <formula>6</formula>
      <formula>4.5</formula>
    </cfRule>
  </conditionalFormatting>
  <conditionalFormatting sqref="N624">
    <cfRule type="cellIs" dxfId="23158" priority="9203" operator="between">
      <formula>6</formula>
      <formula>4.495</formula>
    </cfRule>
  </conditionalFormatting>
  <conditionalFormatting sqref="N624">
    <cfRule type="cellIs" dxfId="23157" priority="9202" operator="between">
      <formula>4.5</formula>
      <formula>3.495</formula>
    </cfRule>
  </conditionalFormatting>
  <conditionalFormatting sqref="N624">
    <cfRule type="cellIs" dxfId="23156" priority="9200" operator="between">
      <formula>3.5</formula>
      <formula>2.495</formula>
    </cfRule>
    <cfRule type="cellIs" dxfId="23155" priority="9201" operator="between">
      <formula>3.5</formula>
      <formula>2.495</formula>
    </cfRule>
  </conditionalFormatting>
  <conditionalFormatting sqref="N624">
    <cfRule type="cellIs" dxfId="23154" priority="9199" operator="between">
      <formula>3.5</formula>
      <formula>2.495</formula>
    </cfRule>
  </conditionalFormatting>
  <conditionalFormatting sqref="N624">
    <cfRule type="cellIs" dxfId="23153" priority="9198" operator="between">
      <formula>3.5</formula>
      <formula>2.494</formula>
    </cfRule>
  </conditionalFormatting>
  <conditionalFormatting sqref="N624">
    <cfRule type="cellIs" dxfId="23152" priority="9197" operator="between">
      <formula>2.5</formula>
      <formula>0</formula>
    </cfRule>
  </conditionalFormatting>
  <conditionalFormatting sqref="N624">
    <cfRule type="cellIs" dxfId="23151" priority="9193" operator="between">
      <formula>4.501</formula>
      <formula>6</formula>
    </cfRule>
    <cfRule type="cellIs" dxfId="23150" priority="9194" operator="between">
      <formula>3.001</formula>
      <formula>4.5</formula>
    </cfRule>
    <cfRule type="cellIs" dxfId="23149" priority="9195" operator="between">
      <formula>2.001</formula>
      <formula>3</formula>
    </cfRule>
    <cfRule type="cellIs" dxfId="23148" priority="9196" operator="between">
      <formula>0</formula>
      <formula>2</formula>
    </cfRule>
  </conditionalFormatting>
  <conditionalFormatting sqref="N622">
    <cfRule type="cellIs" dxfId="23147" priority="9192" operator="between">
      <formula>6</formula>
      <formula>4.5</formula>
    </cfRule>
  </conditionalFormatting>
  <conditionalFormatting sqref="N622">
    <cfRule type="cellIs" dxfId="23146" priority="9191" operator="between">
      <formula>6</formula>
      <formula>4.495</formula>
    </cfRule>
  </conditionalFormatting>
  <conditionalFormatting sqref="N622">
    <cfRule type="cellIs" dxfId="23145" priority="9190" operator="between">
      <formula>4.5</formula>
      <formula>3.495</formula>
    </cfRule>
  </conditionalFormatting>
  <conditionalFormatting sqref="N622">
    <cfRule type="cellIs" dxfId="23144" priority="9188" operator="between">
      <formula>3.5</formula>
      <formula>2.495</formula>
    </cfRule>
    <cfRule type="cellIs" dxfId="23143" priority="9189" operator="between">
      <formula>3.5</formula>
      <formula>2.495</formula>
    </cfRule>
  </conditionalFormatting>
  <conditionalFormatting sqref="N622">
    <cfRule type="cellIs" dxfId="23142" priority="9187" operator="between">
      <formula>3.5</formula>
      <formula>2.495</formula>
    </cfRule>
  </conditionalFormatting>
  <conditionalFormatting sqref="N622">
    <cfRule type="cellIs" dxfId="23141" priority="9186" operator="between">
      <formula>3.5</formula>
      <formula>2.494</formula>
    </cfRule>
  </conditionalFormatting>
  <conditionalFormatting sqref="N622">
    <cfRule type="cellIs" dxfId="23140" priority="9185" operator="between">
      <formula>2.5</formula>
      <formula>0</formula>
    </cfRule>
  </conditionalFormatting>
  <conditionalFormatting sqref="N622">
    <cfRule type="cellIs" dxfId="23139" priority="9181" operator="between">
      <formula>4.501</formula>
      <formula>6</formula>
    </cfRule>
    <cfRule type="cellIs" dxfId="23138" priority="9182" operator="between">
      <formula>3.001</formula>
      <formula>4.5</formula>
    </cfRule>
    <cfRule type="cellIs" dxfId="23137" priority="9183" operator="between">
      <formula>2.001</formula>
      <formula>3</formula>
    </cfRule>
    <cfRule type="cellIs" dxfId="23136" priority="9184" operator="between">
      <formula>0</formula>
      <formula>2</formula>
    </cfRule>
  </conditionalFormatting>
  <conditionalFormatting sqref="N626">
    <cfRule type="cellIs" dxfId="23135" priority="9180" operator="between">
      <formula>6</formula>
      <formula>4.5</formula>
    </cfRule>
  </conditionalFormatting>
  <conditionalFormatting sqref="N626">
    <cfRule type="cellIs" dxfId="23134" priority="9179" operator="between">
      <formula>6</formula>
      <formula>4.495</formula>
    </cfRule>
  </conditionalFormatting>
  <conditionalFormatting sqref="N626">
    <cfRule type="cellIs" dxfId="23133" priority="9178" operator="between">
      <formula>4.5</formula>
      <formula>3.495</formula>
    </cfRule>
  </conditionalFormatting>
  <conditionalFormatting sqref="N626">
    <cfRule type="cellIs" dxfId="23132" priority="9176" operator="between">
      <formula>3.5</formula>
      <formula>2.495</formula>
    </cfRule>
    <cfRule type="cellIs" dxfId="23131" priority="9177" operator="between">
      <formula>3.5</formula>
      <formula>2.495</formula>
    </cfRule>
  </conditionalFormatting>
  <conditionalFormatting sqref="N626">
    <cfRule type="cellIs" dxfId="23130" priority="9175" operator="between">
      <formula>3.5</formula>
      <formula>2.495</formula>
    </cfRule>
  </conditionalFormatting>
  <conditionalFormatting sqref="N626">
    <cfRule type="cellIs" dxfId="23129" priority="9174" operator="between">
      <formula>3.5</formula>
      <formula>2.494</formula>
    </cfRule>
  </conditionalFormatting>
  <conditionalFormatting sqref="N626">
    <cfRule type="cellIs" dxfId="23128" priority="9173" operator="between">
      <formula>2.5</formula>
      <formula>0</formula>
    </cfRule>
  </conditionalFormatting>
  <conditionalFormatting sqref="N626">
    <cfRule type="cellIs" dxfId="23127" priority="9169" operator="between">
      <formula>4.501</formula>
      <formula>6</formula>
    </cfRule>
    <cfRule type="cellIs" dxfId="23126" priority="9170" operator="between">
      <formula>3.001</formula>
      <formula>4.5</formula>
    </cfRule>
    <cfRule type="cellIs" dxfId="23125" priority="9171" operator="between">
      <formula>2.001</formula>
      <formula>3</formula>
    </cfRule>
    <cfRule type="cellIs" dxfId="23124" priority="9172" operator="between">
      <formula>0</formula>
      <formula>2</formula>
    </cfRule>
  </conditionalFormatting>
  <conditionalFormatting sqref="N623">
    <cfRule type="cellIs" dxfId="23123" priority="9168" operator="between">
      <formula>6</formula>
      <formula>4.5</formula>
    </cfRule>
  </conditionalFormatting>
  <conditionalFormatting sqref="N623">
    <cfRule type="cellIs" dxfId="23122" priority="9167" operator="between">
      <formula>6</formula>
      <formula>4.495</formula>
    </cfRule>
  </conditionalFormatting>
  <conditionalFormatting sqref="N623">
    <cfRule type="cellIs" dxfId="23121" priority="9166" operator="between">
      <formula>4.5</formula>
      <formula>3.495</formula>
    </cfRule>
  </conditionalFormatting>
  <conditionalFormatting sqref="N623">
    <cfRule type="cellIs" dxfId="23120" priority="9164" operator="between">
      <formula>3.5</formula>
      <formula>2.495</formula>
    </cfRule>
    <cfRule type="cellIs" dxfId="23119" priority="9165" operator="between">
      <formula>3.5</formula>
      <formula>2.495</formula>
    </cfRule>
  </conditionalFormatting>
  <conditionalFormatting sqref="N623">
    <cfRule type="cellIs" dxfId="23118" priority="9163" operator="between">
      <formula>3.5</formula>
      <formula>2.495</formula>
    </cfRule>
  </conditionalFormatting>
  <conditionalFormatting sqref="N623">
    <cfRule type="cellIs" dxfId="23117" priority="9162" operator="between">
      <formula>3.5</formula>
      <formula>2.494</formula>
    </cfRule>
  </conditionalFormatting>
  <conditionalFormatting sqref="N623">
    <cfRule type="cellIs" dxfId="23116" priority="9161" operator="between">
      <formula>2.5</formula>
      <formula>0</formula>
    </cfRule>
  </conditionalFormatting>
  <conditionalFormatting sqref="N623">
    <cfRule type="cellIs" dxfId="23115" priority="9157" operator="between">
      <formula>4.501</formula>
      <formula>6</formula>
    </cfRule>
    <cfRule type="cellIs" dxfId="23114" priority="9158" operator="between">
      <formula>3.001</formula>
      <formula>4.5</formula>
    </cfRule>
    <cfRule type="cellIs" dxfId="23113" priority="9159" operator="between">
      <formula>2.001</formula>
      <formula>3</formula>
    </cfRule>
    <cfRule type="cellIs" dxfId="23112" priority="9160" operator="between">
      <formula>0</formula>
      <formula>2</formula>
    </cfRule>
  </conditionalFormatting>
  <conditionalFormatting sqref="N625">
    <cfRule type="cellIs" dxfId="23111" priority="9156" operator="between">
      <formula>6</formula>
      <formula>4.5</formula>
    </cfRule>
  </conditionalFormatting>
  <conditionalFormatting sqref="N625">
    <cfRule type="cellIs" dxfId="23110" priority="9155" operator="between">
      <formula>6</formula>
      <formula>4.495</formula>
    </cfRule>
  </conditionalFormatting>
  <conditionalFormatting sqref="N625">
    <cfRule type="cellIs" dxfId="23109" priority="9154" operator="between">
      <formula>4.5</formula>
      <formula>3.495</formula>
    </cfRule>
  </conditionalFormatting>
  <conditionalFormatting sqref="N625">
    <cfRule type="cellIs" dxfId="23108" priority="9152" operator="between">
      <formula>3.5</formula>
      <formula>2.495</formula>
    </cfRule>
    <cfRule type="cellIs" dxfId="23107" priority="9153" operator="between">
      <formula>3.5</formula>
      <formula>2.495</formula>
    </cfRule>
  </conditionalFormatting>
  <conditionalFormatting sqref="N625">
    <cfRule type="cellIs" dxfId="23106" priority="9151" operator="between">
      <formula>3.5</formula>
      <formula>2.495</formula>
    </cfRule>
  </conditionalFormatting>
  <conditionalFormatting sqref="N625">
    <cfRule type="cellIs" dxfId="23105" priority="9150" operator="between">
      <formula>3.5</formula>
      <formula>2.494</formula>
    </cfRule>
  </conditionalFormatting>
  <conditionalFormatting sqref="N625">
    <cfRule type="cellIs" dxfId="23104" priority="9149" operator="between">
      <formula>2.5</formula>
      <formula>0</formula>
    </cfRule>
  </conditionalFormatting>
  <conditionalFormatting sqref="N625">
    <cfRule type="cellIs" dxfId="23103" priority="9145" operator="between">
      <formula>4.501</formula>
      <formula>6</formula>
    </cfRule>
    <cfRule type="cellIs" dxfId="23102" priority="9146" operator="between">
      <formula>3.001</formula>
      <formula>4.5</formula>
    </cfRule>
    <cfRule type="cellIs" dxfId="23101" priority="9147" operator="between">
      <formula>2.001</formula>
      <formula>3</formula>
    </cfRule>
    <cfRule type="cellIs" dxfId="23100" priority="9148" operator="between">
      <formula>0</formula>
      <formula>2</formula>
    </cfRule>
  </conditionalFormatting>
  <conditionalFormatting sqref="N632">
    <cfRule type="cellIs" dxfId="23099" priority="9144" operator="between">
      <formula>6</formula>
      <formula>4.5</formula>
    </cfRule>
  </conditionalFormatting>
  <conditionalFormatting sqref="N632">
    <cfRule type="cellIs" dxfId="23098" priority="9143" operator="between">
      <formula>6</formula>
      <formula>4.495</formula>
    </cfRule>
  </conditionalFormatting>
  <conditionalFormatting sqref="N632">
    <cfRule type="cellIs" dxfId="23097" priority="9142" operator="between">
      <formula>4.5</formula>
      <formula>3.495</formula>
    </cfRule>
  </conditionalFormatting>
  <conditionalFormatting sqref="N632">
    <cfRule type="cellIs" dxfId="23096" priority="9140" operator="between">
      <formula>3.5</formula>
      <formula>2.495</formula>
    </cfRule>
    <cfRule type="cellIs" dxfId="23095" priority="9141" operator="between">
      <formula>3.5</formula>
      <formula>2.495</formula>
    </cfRule>
  </conditionalFormatting>
  <conditionalFormatting sqref="N632">
    <cfRule type="cellIs" dxfId="23094" priority="9139" operator="between">
      <formula>3.5</formula>
      <formula>2.495</formula>
    </cfRule>
  </conditionalFormatting>
  <conditionalFormatting sqref="N632">
    <cfRule type="cellIs" dxfId="23093" priority="9138" operator="between">
      <formula>3.5</formula>
      <formula>2.494</formula>
    </cfRule>
  </conditionalFormatting>
  <conditionalFormatting sqref="N632">
    <cfRule type="cellIs" dxfId="23092" priority="9137" operator="between">
      <formula>2.5</formula>
      <formula>0</formula>
    </cfRule>
  </conditionalFormatting>
  <conditionalFormatting sqref="N632">
    <cfRule type="cellIs" dxfId="23091" priority="9133" operator="between">
      <formula>4.501</formula>
      <formula>6</formula>
    </cfRule>
    <cfRule type="cellIs" dxfId="23090" priority="9134" operator="between">
      <formula>3.001</formula>
      <formula>4.5</formula>
    </cfRule>
    <cfRule type="cellIs" dxfId="23089" priority="9135" operator="between">
      <formula>2.001</formula>
      <formula>3</formula>
    </cfRule>
    <cfRule type="cellIs" dxfId="23088" priority="9136" operator="between">
      <formula>0</formula>
      <formula>2</formula>
    </cfRule>
  </conditionalFormatting>
  <conditionalFormatting sqref="N628">
    <cfRule type="cellIs" dxfId="23087" priority="9120" operator="between">
      <formula>6</formula>
      <formula>4.5</formula>
    </cfRule>
  </conditionalFormatting>
  <conditionalFormatting sqref="N628">
    <cfRule type="cellIs" dxfId="23086" priority="9119" operator="between">
      <formula>6</formula>
      <formula>4.495</formula>
    </cfRule>
  </conditionalFormatting>
  <conditionalFormatting sqref="N628">
    <cfRule type="cellIs" dxfId="23085" priority="9118" operator="between">
      <formula>4.5</formula>
      <formula>3.495</formula>
    </cfRule>
  </conditionalFormatting>
  <conditionalFormatting sqref="N628">
    <cfRule type="cellIs" dxfId="23084" priority="9116" operator="between">
      <formula>3.5</formula>
      <formula>2.495</formula>
    </cfRule>
    <cfRule type="cellIs" dxfId="23083" priority="9117" operator="between">
      <formula>3.5</formula>
      <formula>2.495</formula>
    </cfRule>
  </conditionalFormatting>
  <conditionalFormatting sqref="N628">
    <cfRule type="cellIs" dxfId="23082" priority="9115" operator="between">
      <formula>3.5</formula>
      <formula>2.495</formula>
    </cfRule>
  </conditionalFormatting>
  <conditionalFormatting sqref="N628">
    <cfRule type="cellIs" dxfId="23081" priority="9114" operator="between">
      <formula>3.5</formula>
      <formula>2.494</formula>
    </cfRule>
  </conditionalFormatting>
  <conditionalFormatting sqref="N628">
    <cfRule type="cellIs" dxfId="23080" priority="9113" operator="between">
      <formula>2.5</formula>
      <formula>0</formula>
    </cfRule>
  </conditionalFormatting>
  <conditionalFormatting sqref="N628">
    <cfRule type="cellIs" dxfId="23079" priority="9109" operator="between">
      <formula>4.501</formula>
      <formula>6</formula>
    </cfRule>
    <cfRule type="cellIs" dxfId="23078" priority="9110" operator="between">
      <formula>3.001</formula>
      <formula>4.5</formula>
    </cfRule>
    <cfRule type="cellIs" dxfId="23077" priority="9111" operator="between">
      <formula>2.001</formula>
      <formula>3</formula>
    </cfRule>
    <cfRule type="cellIs" dxfId="23076" priority="9112" operator="between">
      <formula>0</formula>
      <formula>2</formula>
    </cfRule>
  </conditionalFormatting>
  <conditionalFormatting sqref="N631">
    <cfRule type="cellIs" dxfId="23075" priority="9108" operator="between">
      <formula>6</formula>
      <formula>4.5</formula>
    </cfRule>
  </conditionalFormatting>
  <conditionalFormatting sqref="N631">
    <cfRule type="cellIs" dxfId="23074" priority="9107" operator="between">
      <formula>6</formula>
      <formula>4.495</formula>
    </cfRule>
  </conditionalFormatting>
  <conditionalFormatting sqref="N631">
    <cfRule type="cellIs" dxfId="23073" priority="9106" operator="between">
      <formula>4.5</formula>
      <formula>3.495</formula>
    </cfRule>
  </conditionalFormatting>
  <conditionalFormatting sqref="N631">
    <cfRule type="cellIs" dxfId="23072" priority="9104" operator="between">
      <formula>3.5</formula>
      <formula>2.495</formula>
    </cfRule>
    <cfRule type="cellIs" dxfId="23071" priority="9105" operator="between">
      <formula>3.5</formula>
      <formula>2.495</formula>
    </cfRule>
  </conditionalFormatting>
  <conditionalFormatting sqref="N631">
    <cfRule type="cellIs" dxfId="23070" priority="9103" operator="between">
      <formula>3.5</formula>
      <formula>2.495</formula>
    </cfRule>
  </conditionalFormatting>
  <conditionalFormatting sqref="N631">
    <cfRule type="cellIs" dxfId="23069" priority="9102" operator="between">
      <formula>3.5</formula>
      <formula>2.494</formula>
    </cfRule>
  </conditionalFormatting>
  <conditionalFormatting sqref="N631">
    <cfRule type="cellIs" dxfId="23068" priority="9101" operator="between">
      <formula>2.5</formula>
      <formula>0</formula>
    </cfRule>
  </conditionalFormatting>
  <conditionalFormatting sqref="N631">
    <cfRule type="cellIs" dxfId="23067" priority="9097" operator="between">
      <formula>4.501</formula>
      <formula>6</formula>
    </cfRule>
    <cfRule type="cellIs" dxfId="23066" priority="9098" operator="between">
      <formula>3.001</formula>
      <formula>4.5</formula>
    </cfRule>
    <cfRule type="cellIs" dxfId="23065" priority="9099" operator="between">
      <formula>2.001</formula>
      <formula>3</formula>
    </cfRule>
    <cfRule type="cellIs" dxfId="23064" priority="9100" operator="between">
      <formula>0</formula>
      <formula>2</formula>
    </cfRule>
  </conditionalFormatting>
  <conditionalFormatting sqref="N629">
    <cfRule type="cellIs" dxfId="23063" priority="9096" operator="between">
      <formula>6</formula>
      <formula>4.5</formula>
    </cfRule>
  </conditionalFormatting>
  <conditionalFormatting sqref="N629">
    <cfRule type="cellIs" dxfId="23062" priority="9095" operator="between">
      <formula>6</formula>
      <formula>4.495</formula>
    </cfRule>
  </conditionalFormatting>
  <conditionalFormatting sqref="N629">
    <cfRule type="cellIs" dxfId="23061" priority="9094" operator="between">
      <formula>4.5</formula>
      <formula>3.495</formula>
    </cfRule>
  </conditionalFormatting>
  <conditionalFormatting sqref="N629">
    <cfRule type="cellIs" dxfId="23060" priority="9092" operator="between">
      <formula>3.5</formula>
      <formula>2.495</formula>
    </cfRule>
    <cfRule type="cellIs" dxfId="23059" priority="9093" operator="between">
      <formula>3.5</formula>
      <formula>2.495</formula>
    </cfRule>
  </conditionalFormatting>
  <conditionalFormatting sqref="N629">
    <cfRule type="cellIs" dxfId="23058" priority="9091" operator="between">
      <formula>3.5</formula>
      <formula>2.495</formula>
    </cfRule>
  </conditionalFormatting>
  <conditionalFormatting sqref="N629">
    <cfRule type="cellIs" dxfId="23057" priority="9090" operator="between">
      <formula>3.5</formula>
      <formula>2.494</formula>
    </cfRule>
  </conditionalFormatting>
  <conditionalFormatting sqref="N629">
    <cfRule type="cellIs" dxfId="23056" priority="9089" operator="between">
      <formula>2.5</formula>
      <formula>0</formula>
    </cfRule>
  </conditionalFormatting>
  <conditionalFormatting sqref="N629">
    <cfRule type="cellIs" dxfId="23055" priority="9085" operator="between">
      <formula>4.501</formula>
      <formula>6</formula>
    </cfRule>
    <cfRule type="cellIs" dxfId="23054" priority="9086" operator="between">
      <formula>3.001</formula>
      <formula>4.5</formula>
    </cfRule>
    <cfRule type="cellIs" dxfId="23053" priority="9087" operator="between">
      <formula>2.001</formula>
      <formula>3</formula>
    </cfRule>
    <cfRule type="cellIs" dxfId="23052" priority="9088" operator="between">
      <formula>0</formula>
      <formula>2</formula>
    </cfRule>
  </conditionalFormatting>
  <conditionalFormatting sqref="N636">
    <cfRule type="cellIs" dxfId="23051" priority="9072" operator="between">
      <formula>6</formula>
      <formula>4.5</formula>
    </cfRule>
  </conditionalFormatting>
  <conditionalFormatting sqref="N636">
    <cfRule type="cellIs" dxfId="23050" priority="9071" operator="between">
      <formula>6</formula>
      <formula>4.495</formula>
    </cfRule>
  </conditionalFormatting>
  <conditionalFormatting sqref="N636">
    <cfRule type="cellIs" dxfId="23049" priority="9070" operator="between">
      <formula>4.5</formula>
      <formula>3.495</formula>
    </cfRule>
  </conditionalFormatting>
  <conditionalFormatting sqref="N636">
    <cfRule type="cellIs" dxfId="23048" priority="9068" operator="between">
      <formula>3.5</formula>
      <formula>2.495</formula>
    </cfRule>
    <cfRule type="cellIs" dxfId="23047" priority="9069" operator="between">
      <formula>3.5</formula>
      <formula>2.495</formula>
    </cfRule>
  </conditionalFormatting>
  <conditionalFormatting sqref="N636">
    <cfRule type="cellIs" dxfId="23046" priority="9067" operator="between">
      <formula>3.5</formula>
      <formula>2.495</formula>
    </cfRule>
  </conditionalFormatting>
  <conditionalFormatting sqref="N636">
    <cfRule type="cellIs" dxfId="23045" priority="9066" operator="between">
      <formula>3.5</formula>
      <formula>2.494</formula>
    </cfRule>
  </conditionalFormatting>
  <conditionalFormatting sqref="N636">
    <cfRule type="cellIs" dxfId="23044" priority="9065" operator="between">
      <formula>2.5</formula>
      <formula>0</formula>
    </cfRule>
  </conditionalFormatting>
  <conditionalFormatting sqref="N636">
    <cfRule type="cellIs" dxfId="23043" priority="9061" operator="between">
      <formula>4.501</formula>
      <formula>6</formula>
    </cfRule>
    <cfRule type="cellIs" dxfId="23042" priority="9062" operator="between">
      <formula>3.001</formula>
      <formula>4.5</formula>
    </cfRule>
    <cfRule type="cellIs" dxfId="23041" priority="9063" operator="between">
      <formula>2.001</formula>
      <formula>3</formula>
    </cfRule>
    <cfRule type="cellIs" dxfId="23040" priority="9064" operator="between">
      <formula>0</formula>
      <formula>2</formula>
    </cfRule>
  </conditionalFormatting>
  <conditionalFormatting sqref="N633">
    <cfRule type="cellIs" dxfId="23039" priority="9060" operator="between">
      <formula>6</formula>
      <formula>4.5</formula>
    </cfRule>
  </conditionalFormatting>
  <conditionalFormatting sqref="N633">
    <cfRule type="cellIs" dxfId="23038" priority="9059" operator="between">
      <formula>6</formula>
      <formula>4.495</formula>
    </cfRule>
  </conditionalFormatting>
  <conditionalFormatting sqref="N633">
    <cfRule type="cellIs" dxfId="23037" priority="9058" operator="between">
      <formula>4.5</formula>
      <formula>3.495</formula>
    </cfRule>
  </conditionalFormatting>
  <conditionalFormatting sqref="N633">
    <cfRule type="cellIs" dxfId="23036" priority="9056" operator="between">
      <formula>3.5</formula>
      <formula>2.495</formula>
    </cfRule>
    <cfRule type="cellIs" dxfId="23035" priority="9057" operator="between">
      <formula>3.5</formula>
      <formula>2.495</formula>
    </cfRule>
  </conditionalFormatting>
  <conditionalFormatting sqref="N633">
    <cfRule type="cellIs" dxfId="23034" priority="9055" operator="between">
      <formula>3.5</formula>
      <formula>2.495</formula>
    </cfRule>
  </conditionalFormatting>
  <conditionalFormatting sqref="N633">
    <cfRule type="cellIs" dxfId="23033" priority="9054" operator="between">
      <formula>3.5</formula>
      <formula>2.494</formula>
    </cfRule>
  </conditionalFormatting>
  <conditionalFormatting sqref="N633">
    <cfRule type="cellIs" dxfId="23032" priority="9053" operator="between">
      <formula>2.5</formula>
      <formula>0</formula>
    </cfRule>
  </conditionalFormatting>
  <conditionalFormatting sqref="N633">
    <cfRule type="cellIs" dxfId="23031" priority="9049" operator="between">
      <formula>4.501</formula>
      <formula>6</formula>
    </cfRule>
    <cfRule type="cellIs" dxfId="23030" priority="9050" operator="between">
      <formula>3.001</formula>
      <formula>4.5</formula>
    </cfRule>
    <cfRule type="cellIs" dxfId="23029" priority="9051" operator="between">
      <formula>2.001</formula>
      <formula>3</formula>
    </cfRule>
    <cfRule type="cellIs" dxfId="23028" priority="9052" operator="between">
      <formula>0</formula>
      <formula>2</formula>
    </cfRule>
  </conditionalFormatting>
  <conditionalFormatting sqref="N635">
    <cfRule type="cellIs" dxfId="23027" priority="9048" operator="between">
      <formula>6</formula>
      <formula>4.5</formula>
    </cfRule>
  </conditionalFormatting>
  <conditionalFormatting sqref="N635">
    <cfRule type="cellIs" dxfId="23026" priority="9047" operator="between">
      <formula>6</formula>
      <formula>4.495</formula>
    </cfRule>
  </conditionalFormatting>
  <conditionalFormatting sqref="N635">
    <cfRule type="cellIs" dxfId="23025" priority="9046" operator="between">
      <formula>4.5</formula>
      <formula>3.495</formula>
    </cfRule>
  </conditionalFormatting>
  <conditionalFormatting sqref="N635">
    <cfRule type="cellIs" dxfId="23024" priority="9044" operator="between">
      <formula>3.5</formula>
      <formula>2.495</formula>
    </cfRule>
    <cfRule type="cellIs" dxfId="23023" priority="9045" operator="between">
      <formula>3.5</formula>
      <formula>2.495</formula>
    </cfRule>
  </conditionalFormatting>
  <conditionalFormatting sqref="N635">
    <cfRule type="cellIs" dxfId="23022" priority="9043" operator="between">
      <formula>3.5</formula>
      <formula>2.495</formula>
    </cfRule>
  </conditionalFormatting>
  <conditionalFormatting sqref="N635">
    <cfRule type="cellIs" dxfId="23021" priority="9042" operator="between">
      <formula>3.5</formula>
      <formula>2.494</formula>
    </cfRule>
  </conditionalFormatting>
  <conditionalFormatting sqref="N635">
    <cfRule type="cellIs" dxfId="23020" priority="9041" operator="between">
      <formula>2.5</formula>
      <formula>0</formula>
    </cfRule>
  </conditionalFormatting>
  <conditionalFormatting sqref="N635">
    <cfRule type="cellIs" dxfId="23019" priority="9037" operator="between">
      <formula>4.501</formula>
      <formula>6</formula>
    </cfRule>
    <cfRule type="cellIs" dxfId="23018" priority="9038" operator="between">
      <formula>3.001</formula>
      <formula>4.5</formula>
    </cfRule>
    <cfRule type="cellIs" dxfId="23017" priority="9039" operator="between">
      <formula>2.001</formula>
      <formula>3</formula>
    </cfRule>
    <cfRule type="cellIs" dxfId="23016" priority="9040" operator="between">
      <formula>0</formula>
      <formula>2</formula>
    </cfRule>
  </conditionalFormatting>
  <conditionalFormatting sqref="N634">
    <cfRule type="cellIs" dxfId="23015" priority="9036" operator="between">
      <formula>6</formula>
      <formula>4.5</formula>
    </cfRule>
  </conditionalFormatting>
  <conditionalFormatting sqref="N634">
    <cfRule type="cellIs" dxfId="23014" priority="9035" operator="between">
      <formula>6</formula>
      <formula>4.495</formula>
    </cfRule>
  </conditionalFormatting>
  <conditionalFormatting sqref="N634">
    <cfRule type="cellIs" dxfId="23013" priority="9034" operator="between">
      <formula>4.5</formula>
      <formula>3.495</formula>
    </cfRule>
  </conditionalFormatting>
  <conditionalFormatting sqref="N634">
    <cfRule type="cellIs" dxfId="23012" priority="9032" operator="between">
      <formula>3.5</formula>
      <formula>2.495</formula>
    </cfRule>
    <cfRule type="cellIs" dxfId="23011" priority="9033" operator="between">
      <formula>3.5</formula>
      <formula>2.495</formula>
    </cfRule>
  </conditionalFormatting>
  <conditionalFormatting sqref="N634">
    <cfRule type="cellIs" dxfId="23010" priority="9031" operator="between">
      <formula>3.5</formula>
      <formula>2.495</formula>
    </cfRule>
  </conditionalFormatting>
  <conditionalFormatting sqref="N634">
    <cfRule type="cellIs" dxfId="23009" priority="9030" operator="between">
      <formula>3.5</formula>
      <formula>2.494</formula>
    </cfRule>
  </conditionalFormatting>
  <conditionalFormatting sqref="N634">
    <cfRule type="cellIs" dxfId="23008" priority="9029" operator="between">
      <formula>2.5</formula>
      <formula>0</formula>
    </cfRule>
  </conditionalFormatting>
  <conditionalFormatting sqref="N634">
    <cfRule type="cellIs" dxfId="23007" priority="9025" operator="between">
      <formula>4.501</formula>
      <formula>6</formula>
    </cfRule>
    <cfRule type="cellIs" dxfId="23006" priority="9026" operator="between">
      <formula>3.001</formula>
      <formula>4.5</formula>
    </cfRule>
    <cfRule type="cellIs" dxfId="23005" priority="9027" operator="between">
      <formula>2.001</formula>
      <formula>3</formula>
    </cfRule>
    <cfRule type="cellIs" dxfId="23004" priority="9028" operator="between">
      <formula>0</formula>
      <formula>2</formula>
    </cfRule>
  </conditionalFormatting>
  <conditionalFormatting sqref="N638">
    <cfRule type="cellIs" dxfId="23003" priority="9024" operator="between">
      <formula>6</formula>
      <formula>4.5</formula>
    </cfRule>
  </conditionalFormatting>
  <conditionalFormatting sqref="N638">
    <cfRule type="cellIs" dxfId="23002" priority="9023" operator="between">
      <formula>6</formula>
      <formula>4.495</formula>
    </cfRule>
  </conditionalFormatting>
  <conditionalFormatting sqref="N638">
    <cfRule type="cellIs" dxfId="23001" priority="9022" operator="between">
      <formula>4.5</formula>
      <formula>3.495</formula>
    </cfRule>
  </conditionalFormatting>
  <conditionalFormatting sqref="N638">
    <cfRule type="cellIs" dxfId="23000" priority="9020" operator="between">
      <formula>3.5</formula>
      <formula>2.495</formula>
    </cfRule>
    <cfRule type="cellIs" dxfId="22999" priority="9021" operator="between">
      <formula>3.5</formula>
      <formula>2.495</formula>
    </cfRule>
  </conditionalFormatting>
  <conditionalFormatting sqref="N638">
    <cfRule type="cellIs" dxfId="22998" priority="9019" operator="between">
      <formula>3.5</formula>
      <formula>2.495</formula>
    </cfRule>
  </conditionalFormatting>
  <conditionalFormatting sqref="N638">
    <cfRule type="cellIs" dxfId="22997" priority="9018" operator="between">
      <formula>3.5</formula>
      <formula>2.494</formula>
    </cfRule>
  </conditionalFormatting>
  <conditionalFormatting sqref="N638">
    <cfRule type="cellIs" dxfId="22996" priority="9017" operator="between">
      <formula>2.5</formula>
      <formula>0</formula>
    </cfRule>
  </conditionalFormatting>
  <conditionalFormatting sqref="N638">
    <cfRule type="cellIs" dxfId="22995" priority="9013" operator="between">
      <formula>4.501</formula>
      <formula>6</formula>
    </cfRule>
    <cfRule type="cellIs" dxfId="22994" priority="9014" operator="between">
      <formula>3.001</formula>
      <formula>4.5</formula>
    </cfRule>
    <cfRule type="cellIs" dxfId="22993" priority="9015" operator="between">
      <formula>2.001</formula>
      <formula>3</formula>
    </cfRule>
    <cfRule type="cellIs" dxfId="22992" priority="9016" operator="between">
      <formula>0</formula>
      <formula>2</formula>
    </cfRule>
  </conditionalFormatting>
  <conditionalFormatting sqref="N637">
    <cfRule type="cellIs" dxfId="22991" priority="9000" operator="between">
      <formula>6</formula>
      <formula>4.5</formula>
    </cfRule>
  </conditionalFormatting>
  <conditionalFormatting sqref="N637">
    <cfRule type="cellIs" dxfId="22990" priority="8999" operator="between">
      <formula>6</formula>
      <formula>4.495</formula>
    </cfRule>
  </conditionalFormatting>
  <conditionalFormatting sqref="N637">
    <cfRule type="cellIs" dxfId="22989" priority="8998" operator="between">
      <formula>4.5</formula>
      <formula>3.495</formula>
    </cfRule>
  </conditionalFormatting>
  <conditionalFormatting sqref="N637">
    <cfRule type="cellIs" dxfId="22988" priority="8996" operator="between">
      <formula>3.5</formula>
      <formula>2.495</formula>
    </cfRule>
    <cfRule type="cellIs" dxfId="22987" priority="8997" operator="between">
      <formula>3.5</formula>
      <formula>2.495</formula>
    </cfRule>
  </conditionalFormatting>
  <conditionalFormatting sqref="N637">
    <cfRule type="cellIs" dxfId="22986" priority="8995" operator="between">
      <formula>3.5</formula>
      <formula>2.495</formula>
    </cfRule>
  </conditionalFormatting>
  <conditionalFormatting sqref="N637">
    <cfRule type="cellIs" dxfId="22985" priority="8994" operator="between">
      <formula>3.5</formula>
      <formula>2.494</formula>
    </cfRule>
  </conditionalFormatting>
  <conditionalFormatting sqref="N637">
    <cfRule type="cellIs" dxfId="22984" priority="8993" operator="between">
      <formula>2.5</formula>
      <formula>0</formula>
    </cfRule>
  </conditionalFormatting>
  <conditionalFormatting sqref="N637">
    <cfRule type="cellIs" dxfId="22983" priority="8989" operator="between">
      <formula>4.501</formula>
      <formula>6</formula>
    </cfRule>
    <cfRule type="cellIs" dxfId="22982" priority="8990" operator="between">
      <formula>3.001</formula>
      <formula>4.5</formula>
    </cfRule>
    <cfRule type="cellIs" dxfId="22981" priority="8991" operator="between">
      <formula>2.001</formula>
      <formula>3</formula>
    </cfRule>
    <cfRule type="cellIs" dxfId="22980" priority="8992" operator="between">
      <formula>0</formula>
      <formula>2</formula>
    </cfRule>
  </conditionalFormatting>
  <conditionalFormatting sqref="N630">
    <cfRule type="cellIs" dxfId="22979" priority="8976" operator="between">
      <formula>6</formula>
      <formula>4.5</formula>
    </cfRule>
  </conditionalFormatting>
  <conditionalFormatting sqref="N630">
    <cfRule type="cellIs" dxfId="22978" priority="8975" operator="between">
      <formula>6</formula>
      <formula>4.495</formula>
    </cfRule>
  </conditionalFormatting>
  <conditionalFormatting sqref="N630">
    <cfRule type="cellIs" dxfId="22977" priority="8974" operator="between">
      <formula>4.5</formula>
      <formula>3.495</formula>
    </cfRule>
  </conditionalFormatting>
  <conditionalFormatting sqref="N630">
    <cfRule type="cellIs" dxfId="22976" priority="8972" operator="between">
      <formula>3.5</formula>
      <formula>2.495</formula>
    </cfRule>
    <cfRule type="cellIs" dxfId="22975" priority="8973" operator="between">
      <formula>3.5</formula>
      <formula>2.495</formula>
    </cfRule>
  </conditionalFormatting>
  <conditionalFormatting sqref="N630">
    <cfRule type="cellIs" dxfId="22974" priority="8971" operator="between">
      <formula>3.5</formula>
      <formula>2.495</formula>
    </cfRule>
  </conditionalFormatting>
  <conditionalFormatting sqref="N630">
    <cfRule type="cellIs" dxfId="22973" priority="8970" operator="between">
      <formula>3.5</formula>
      <formula>2.494</formula>
    </cfRule>
  </conditionalFormatting>
  <conditionalFormatting sqref="N630">
    <cfRule type="cellIs" dxfId="22972" priority="8969" operator="between">
      <formula>2.5</formula>
      <formula>0</formula>
    </cfRule>
  </conditionalFormatting>
  <conditionalFormatting sqref="N630">
    <cfRule type="cellIs" dxfId="22971" priority="8965" operator="between">
      <formula>4.501</formula>
      <formula>6</formula>
    </cfRule>
    <cfRule type="cellIs" dxfId="22970" priority="8966" operator="between">
      <formula>3.001</formula>
      <formula>4.5</formula>
    </cfRule>
    <cfRule type="cellIs" dxfId="22969" priority="8967" operator="between">
      <formula>2.001</formula>
      <formula>3</formula>
    </cfRule>
    <cfRule type="cellIs" dxfId="22968" priority="8968" operator="between">
      <formula>0</formula>
      <formula>2</formula>
    </cfRule>
  </conditionalFormatting>
  <conditionalFormatting sqref="N641">
    <cfRule type="cellIs" dxfId="22967" priority="8964" operator="between">
      <formula>6</formula>
      <formula>4.5</formula>
    </cfRule>
  </conditionalFormatting>
  <conditionalFormatting sqref="N641">
    <cfRule type="cellIs" dxfId="22966" priority="8963" operator="between">
      <formula>6</formula>
      <formula>4.495</formula>
    </cfRule>
  </conditionalFormatting>
  <conditionalFormatting sqref="N641">
    <cfRule type="cellIs" dxfId="22965" priority="8962" operator="between">
      <formula>4.5</formula>
      <formula>3.495</formula>
    </cfRule>
  </conditionalFormatting>
  <conditionalFormatting sqref="N641">
    <cfRule type="cellIs" dxfId="22964" priority="8960" operator="between">
      <formula>3.5</formula>
      <formula>2.495</formula>
    </cfRule>
    <cfRule type="cellIs" dxfId="22963" priority="8961" operator="between">
      <formula>3.5</formula>
      <formula>2.495</formula>
    </cfRule>
  </conditionalFormatting>
  <conditionalFormatting sqref="N641">
    <cfRule type="cellIs" dxfId="22962" priority="8959" operator="between">
      <formula>3.5</formula>
      <formula>2.495</formula>
    </cfRule>
  </conditionalFormatting>
  <conditionalFormatting sqref="N641">
    <cfRule type="cellIs" dxfId="22961" priority="8958" operator="between">
      <formula>3.5</formula>
      <formula>2.494</formula>
    </cfRule>
  </conditionalFormatting>
  <conditionalFormatting sqref="N641">
    <cfRule type="cellIs" dxfId="22960" priority="8957" operator="between">
      <formula>2.5</formula>
      <formula>0</formula>
    </cfRule>
  </conditionalFormatting>
  <conditionalFormatting sqref="N641">
    <cfRule type="cellIs" dxfId="22959" priority="8953" operator="between">
      <formula>4.501</formula>
      <formula>6</formula>
    </cfRule>
    <cfRule type="cellIs" dxfId="22958" priority="8954" operator="between">
      <formula>3.001</formula>
      <formula>4.5</formula>
    </cfRule>
    <cfRule type="cellIs" dxfId="22957" priority="8955" operator="between">
      <formula>2.001</formula>
      <formula>3</formula>
    </cfRule>
    <cfRule type="cellIs" dxfId="22956" priority="8956" operator="between">
      <formula>0</formula>
      <formula>2</formula>
    </cfRule>
  </conditionalFormatting>
  <conditionalFormatting sqref="N640">
    <cfRule type="cellIs" dxfId="22955" priority="8940" operator="between">
      <formula>6</formula>
      <formula>4.5</formula>
    </cfRule>
  </conditionalFormatting>
  <conditionalFormatting sqref="N640">
    <cfRule type="cellIs" dxfId="22954" priority="8939" operator="between">
      <formula>6</formula>
      <formula>4.495</formula>
    </cfRule>
  </conditionalFormatting>
  <conditionalFormatting sqref="N640">
    <cfRule type="cellIs" dxfId="22953" priority="8938" operator="between">
      <formula>4.5</formula>
      <formula>3.495</formula>
    </cfRule>
  </conditionalFormatting>
  <conditionalFormatting sqref="N640">
    <cfRule type="cellIs" dxfId="22952" priority="8936" operator="between">
      <formula>3.5</formula>
      <formula>2.495</formula>
    </cfRule>
    <cfRule type="cellIs" dxfId="22951" priority="8937" operator="between">
      <formula>3.5</formula>
      <formula>2.495</formula>
    </cfRule>
  </conditionalFormatting>
  <conditionalFormatting sqref="N640">
    <cfRule type="cellIs" dxfId="22950" priority="8935" operator="between">
      <formula>3.5</formula>
      <formula>2.495</formula>
    </cfRule>
  </conditionalFormatting>
  <conditionalFormatting sqref="N640">
    <cfRule type="cellIs" dxfId="22949" priority="8934" operator="between">
      <formula>3.5</formula>
      <formula>2.494</formula>
    </cfRule>
  </conditionalFormatting>
  <conditionalFormatting sqref="N640">
    <cfRule type="cellIs" dxfId="22948" priority="8933" operator="between">
      <formula>2.5</formula>
      <formula>0</formula>
    </cfRule>
  </conditionalFormatting>
  <conditionalFormatting sqref="N640">
    <cfRule type="cellIs" dxfId="22947" priority="8929" operator="between">
      <formula>4.501</formula>
      <formula>6</formula>
    </cfRule>
    <cfRule type="cellIs" dxfId="22946" priority="8930" operator="between">
      <formula>3.001</formula>
      <formula>4.5</formula>
    </cfRule>
    <cfRule type="cellIs" dxfId="22945" priority="8931" operator="between">
      <formula>2.001</formula>
      <formula>3</formula>
    </cfRule>
    <cfRule type="cellIs" dxfId="22944" priority="8932" operator="between">
      <formula>0</formula>
      <formula>2</formula>
    </cfRule>
  </conditionalFormatting>
  <conditionalFormatting sqref="N639">
    <cfRule type="cellIs" dxfId="22943" priority="8928" operator="between">
      <formula>6</formula>
      <formula>4.5</formula>
    </cfRule>
  </conditionalFormatting>
  <conditionalFormatting sqref="N639">
    <cfRule type="cellIs" dxfId="22942" priority="8927" operator="between">
      <formula>6</formula>
      <formula>4.495</formula>
    </cfRule>
  </conditionalFormatting>
  <conditionalFormatting sqref="N639">
    <cfRule type="cellIs" dxfId="22941" priority="8926" operator="between">
      <formula>4.5</formula>
      <formula>3.495</formula>
    </cfRule>
  </conditionalFormatting>
  <conditionalFormatting sqref="N639">
    <cfRule type="cellIs" dxfId="22940" priority="8924" operator="between">
      <formula>3.5</formula>
      <formula>2.495</formula>
    </cfRule>
    <cfRule type="cellIs" dxfId="22939" priority="8925" operator="between">
      <formula>3.5</formula>
      <formula>2.495</formula>
    </cfRule>
  </conditionalFormatting>
  <conditionalFormatting sqref="N639">
    <cfRule type="cellIs" dxfId="22938" priority="8923" operator="between">
      <formula>3.5</formula>
      <formula>2.495</formula>
    </cfRule>
  </conditionalFormatting>
  <conditionalFormatting sqref="N639">
    <cfRule type="cellIs" dxfId="22937" priority="8922" operator="between">
      <formula>3.5</formula>
      <formula>2.494</formula>
    </cfRule>
  </conditionalFormatting>
  <conditionalFormatting sqref="N639">
    <cfRule type="cellIs" dxfId="22936" priority="8921" operator="between">
      <formula>2.5</formula>
      <formula>0</formula>
    </cfRule>
  </conditionalFormatting>
  <conditionalFormatting sqref="N639">
    <cfRule type="cellIs" dxfId="22935" priority="8917" operator="between">
      <formula>4.501</formula>
      <formula>6</formula>
    </cfRule>
    <cfRule type="cellIs" dxfId="22934" priority="8918" operator="between">
      <formula>3.001</formula>
      <formula>4.5</formula>
    </cfRule>
    <cfRule type="cellIs" dxfId="22933" priority="8919" operator="between">
      <formula>2.001</formula>
      <formula>3</formula>
    </cfRule>
    <cfRule type="cellIs" dxfId="22932" priority="8920" operator="between">
      <formula>0</formula>
      <formula>2</formula>
    </cfRule>
  </conditionalFormatting>
  <conditionalFormatting sqref="N644">
    <cfRule type="cellIs" dxfId="22931" priority="8916" operator="between">
      <formula>6</formula>
      <formula>4.5</formula>
    </cfRule>
  </conditionalFormatting>
  <conditionalFormatting sqref="N644">
    <cfRule type="cellIs" dxfId="22930" priority="8915" operator="between">
      <formula>6</formula>
      <formula>4.495</formula>
    </cfRule>
  </conditionalFormatting>
  <conditionalFormatting sqref="N644">
    <cfRule type="cellIs" dxfId="22929" priority="8914" operator="between">
      <formula>4.5</formula>
      <formula>3.495</formula>
    </cfRule>
  </conditionalFormatting>
  <conditionalFormatting sqref="N644">
    <cfRule type="cellIs" dxfId="22928" priority="8912" operator="between">
      <formula>3.5</formula>
      <formula>2.495</formula>
    </cfRule>
    <cfRule type="cellIs" dxfId="22927" priority="8913" operator="between">
      <formula>3.5</formula>
      <formula>2.495</formula>
    </cfRule>
  </conditionalFormatting>
  <conditionalFormatting sqref="N644">
    <cfRule type="cellIs" dxfId="22926" priority="8911" operator="between">
      <formula>3.5</formula>
      <formula>2.495</formula>
    </cfRule>
  </conditionalFormatting>
  <conditionalFormatting sqref="N644">
    <cfRule type="cellIs" dxfId="22925" priority="8910" operator="between">
      <formula>3.5</formula>
      <formula>2.494</formula>
    </cfRule>
  </conditionalFormatting>
  <conditionalFormatting sqref="N644">
    <cfRule type="cellIs" dxfId="22924" priority="8909" operator="between">
      <formula>2.5</formula>
      <formula>0</formula>
    </cfRule>
  </conditionalFormatting>
  <conditionalFormatting sqref="N644">
    <cfRule type="cellIs" dxfId="22923" priority="8905" operator="between">
      <formula>4.501</formula>
      <formula>6</formula>
    </cfRule>
    <cfRule type="cellIs" dxfId="22922" priority="8906" operator="between">
      <formula>3.001</formula>
      <formula>4.5</formula>
    </cfRule>
    <cfRule type="cellIs" dxfId="22921" priority="8907" operator="between">
      <formula>2.001</formula>
      <formula>3</formula>
    </cfRule>
    <cfRule type="cellIs" dxfId="22920" priority="8908" operator="between">
      <formula>0</formula>
      <formula>2</formula>
    </cfRule>
  </conditionalFormatting>
  <conditionalFormatting sqref="N643">
    <cfRule type="cellIs" dxfId="22919" priority="8904" operator="between">
      <formula>6</formula>
      <formula>4.5</formula>
    </cfRule>
  </conditionalFormatting>
  <conditionalFormatting sqref="N643">
    <cfRule type="cellIs" dxfId="22918" priority="8903" operator="between">
      <formula>6</formula>
      <formula>4.495</formula>
    </cfRule>
  </conditionalFormatting>
  <conditionalFormatting sqref="N643">
    <cfRule type="cellIs" dxfId="22917" priority="8902" operator="between">
      <formula>4.5</formula>
      <formula>3.495</formula>
    </cfRule>
  </conditionalFormatting>
  <conditionalFormatting sqref="N643">
    <cfRule type="cellIs" dxfId="22916" priority="8900" operator="between">
      <formula>3.5</formula>
      <formula>2.495</formula>
    </cfRule>
    <cfRule type="cellIs" dxfId="22915" priority="8901" operator="between">
      <formula>3.5</formula>
      <formula>2.495</formula>
    </cfRule>
  </conditionalFormatting>
  <conditionalFormatting sqref="N643">
    <cfRule type="cellIs" dxfId="22914" priority="8899" operator="between">
      <formula>3.5</formula>
      <formula>2.495</formula>
    </cfRule>
  </conditionalFormatting>
  <conditionalFormatting sqref="N643">
    <cfRule type="cellIs" dxfId="22913" priority="8898" operator="between">
      <formula>3.5</formula>
      <formula>2.494</formula>
    </cfRule>
  </conditionalFormatting>
  <conditionalFormatting sqref="N643">
    <cfRule type="cellIs" dxfId="22912" priority="8897" operator="between">
      <formula>2.5</formula>
      <formula>0</formula>
    </cfRule>
  </conditionalFormatting>
  <conditionalFormatting sqref="N643">
    <cfRule type="cellIs" dxfId="22911" priority="8893" operator="between">
      <formula>4.501</formula>
      <formula>6</formula>
    </cfRule>
    <cfRule type="cellIs" dxfId="22910" priority="8894" operator="between">
      <formula>3.001</formula>
      <formula>4.5</formula>
    </cfRule>
    <cfRule type="cellIs" dxfId="22909" priority="8895" operator="between">
      <formula>2.001</formula>
      <formula>3</formula>
    </cfRule>
    <cfRule type="cellIs" dxfId="22908" priority="8896" operator="between">
      <formula>0</formula>
      <formula>2</formula>
    </cfRule>
  </conditionalFormatting>
  <conditionalFormatting sqref="N642">
    <cfRule type="cellIs" dxfId="22907" priority="8892" operator="between">
      <formula>6</formula>
      <formula>4.5</formula>
    </cfRule>
  </conditionalFormatting>
  <conditionalFormatting sqref="N642">
    <cfRule type="cellIs" dxfId="22906" priority="8891" operator="between">
      <formula>6</formula>
      <formula>4.495</formula>
    </cfRule>
  </conditionalFormatting>
  <conditionalFormatting sqref="N642">
    <cfRule type="cellIs" dxfId="22905" priority="8890" operator="between">
      <formula>4.5</formula>
      <formula>3.495</formula>
    </cfRule>
  </conditionalFormatting>
  <conditionalFormatting sqref="N642">
    <cfRule type="cellIs" dxfId="22904" priority="8888" operator="between">
      <formula>3.5</formula>
      <formula>2.495</formula>
    </cfRule>
    <cfRule type="cellIs" dxfId="22903" priority="8889" operator="between">
      <formula>3.5</formula>
      <formula>2.495</formula>
    </cfRule>
  </conditionalFormatting>
  <conditionalFormatting sqref="N642">
    <cfRule type="cellIs" dxfId="22902" priority="8887" operator="between">
      <formula>3.5</formula>
      <formula>2.495</formula>
    </cfRule>
  </conditionalFormatting>
  <conditionalFormatting sqref="N642">
    <cfRule type="cellIs" dxfId="22901" priority="8886" operator="between">
      <formula>3.5</formula>
      <formula>2.494</formula>
    </cfRule>
  </conditionalFormatting>
  <conditionalFormatting sqref="N642">
    <cfRule type="cellIs" dxfId="22900" priority="8885" operator="between">
      <formula>2.5</formula>
      <formula>0</formula>
    </cfRule>
  </conditionalFormatting>
  <conditionalFormatting sqref="N642">
    <cfRule type="cellIs" dxfId="22899" priority="8881" operator="between">
      <formula>4.501</formula>
      <formula>6</formula>
    </cfRule>
    <cfRule type="cellIs" dxfId="22898" priority="8882" operator="between">
      <formula>3.001</formula>
      <formula>4.5</formula>
    </cfRule>
    <cfRule type="cellIs" dxfId="22897" priority="8883" operator="between">
      <formula>2.001</formula>
      <formula>3</formula>
    </cfRule>
    <cfRule type="cellIs" dxfId="22896" priority="8884" operator="between">
      <formula>0</formula>
      <formula>2</formula>
    </cfRule>
  </conditionalFormatting>
  <conditionalFormatting sqref="N647">
    <cfRule type="cellIs" dxfId="22895" priority="8880" operator="between">
      <formula>6</formula>
      <formula>4.5</formula>
    </cfRule>
  </conditionalFormatting>
  <conditionalFormatting sqref="N647">
    <cfRule type="cellIs" dxfId="22894" priority="8879" operator="between">
      <formula>6</formula>
      <formula>4.495</formula>
    </cfRule>
  </conditionalFormatting>
  <conditionalFormatting sqref="N647">
    <cfRule type="cellIs" dxfId="22893" priority="8878" operator="between">
      <formula>4.5</formula>
      <formula>3.495</formula>
    </cfRule>
  </conditionalFormatting>
  <conditionalFormatting sqref="N647">
    <cfRule type="cellIs" dxfId="22892" priority="8876" operator="between">
      <formula>3.5</formula>
      <formula>2.495</formula>
    </cfRule>
    <cfRule type="cellIs" dxfId="22891" priority="8877" operator="between">
      <formula>3.5</formula>
      <formula>2.495</formula>
    </cfRule>
  </conditionalFormatting>
  <conditionalFormatting sqref="N647">
    <cfRule type="cellIs" dxfId="22890" priority="8875" operator="between">
      <formula>3.5</formula>
      <formula>2.495</formula>
    </cfRule>
  </conditionalFormatting>
  <conditionalFormatting sqref="N647">
    <cfRule type="cellIs" dxfId="22889" priority="8874" operator="between">
      <formula>3.5</formula>
      <formula>2.494</formula>
    </cfRule>
  </conditionalFormatting>
  <conditionalFormatting sqref="N647">
    <cfRule type="cellIs" dxfId="22888" priority="8873" operator="between">
      <formula>2.5</formula>
      <formula>0</formula>
    </cfRule>
  </conditionalFormatting>
  <conditionalFormatting sqref="N647">
    <cfRule type="cellIs" dxfId="22887" priority="8869" operator="between">
      <formula>4.501</formula>
      <formula>6</formula>
    </cfRule>
    <cfRule type="cellIs" dxfId="22886" priority="8870" operator="between">
      <formula>3.001</formula>
      <formula>4.5</formula>
    </cfRule>
    <cfRule type="cellIs" dxfId="22885" priority="8871" operator="between">
      <formula>2.001</formula>
      <formula>3</formula>
    </cfRule>
    <cfRule type="cellIs" dxfId="22884" priority="8872" operator="between">
      <formula>0</formula>
      <formula>2</formula>
    </cfRule>
  </conditionalFormatting>
  <conditionalFormatting sqref="N646">
    <cfRule type="cellIs" dxfId="22883" priority="8868" operator="between">
      <formula>6</formula>
      <formula>4.5</formula>
    </cfRule>
  </conditionalFormatting>
  <conditionalFormatting sqref="N646">
    <cfRule type="cellIs" dxfId="22882" priority="8867" operator="between">
      <formula>6</formula>
      <formula>4.495</formula>
    </cfRule>
  </conditionalFormatting>
  <conditionalFormatting sqref="N646">
    <cfRule type="cellIs" dxfId="22881" priority="8866" operator="between">
      <formula>4.5</formula>
      <formula>3.495</formula>
    </cfRule>
  </conditionalFormatting>
  <conditionalFormatting sqref="N646">
    <cfRule type="cellIs" dxfId="22880" priority="8864" operator="between">
      <formula>3.5</formula>
      <formula>2.495</formula>
    </cfRule>
    <cfRule type="cellIs" dxfId="22879" priority="8865" operator="between">
      <formula>3.5</formula>
      <formula>2.495</formula>
    </cfRule>
  </conditionalFormatting>
  <conditionalFormatting sqref="N646">
    <cfRule type="cellIs" dxfId="22878" priority="8863" operator="between">
      <formula>3.5</formula>
      <formula>2.495</formula>
    </cfRule>
  </conditionalFormatting>
  <conditionalFormatting sqref="N646">
    <cfRule type="cellIs" dxfId="22877" priority="8862" operator="between">
      <formula>3.5</formula>
      <formula>2.494</formula>
    </cfRule>
  </conditionalFormatting>
  <conditionalFormatting sqref="N646">
    <cfRule type="cellIs" dxfId="22876" priority="8861" operator="between">
      <formula>2.5</formula>
      <formula>0</formula>
    </cfRule>
  </conditionalFormatting>
  <conditionalFormatting sqref="N646">
    <cfRule type="cellIs" dxfId="22875" priority="8857" operator="between">
      <formula>4.501</formula>
      <formula>6</formula>
    </cfRule>
    <cfRule type="cellIs" dxfId="22874" priority="8858" operator="between">
      <formula>3.001</formula>
      <formula>4.5</formula>
    </cfRule>
    <cfRule type="cellIs" dxfId="22873" priority="8859" operator="between">
      <formula>2.001</formula>
      <formula>3</formula>
    </cfRule>
    <cfRule type="cellIs" dxfId="22872" priority="8860" operator="between">
      <formula>0</formula>
      <formula>2</formula>
    </cfRule>
  </conditionalFormatting>
  <conditionalFormatting sqref="N645">
    <cfRule type="cellIs" dxfId="22871" priority="8856" operator="between">
      <formula>6</formula>
      <formula>4.5</formula>
    </cfRule>
  </conditionalFormatting>
  <conditionalFormatting sqref="N645">
    <cfRule type="cellIs" dxfId="22870" priority="8855" operator="between">
      <formula>6</formula>
      <formula>4.495</formula>
    </cfRule>
  </conditionalFormatting>
  <conditionalFormatting sqref="N645">
    <cfRule type="cellIs" dxfId="22869" priority="8854" operator="between">
      <formula>4.5</formula>
      <formula>3.495</formula>
    </cfRule>
  </conditionalFormatting>
  <conditionalFormatting sqref="N645">
    <cfRule type="cellIs" dxfId="22868" priority="8852" operator="between">
      <formula>3.5</formula>
      <formula>2.495</formula>
    </cfRule>
    <cfRule type="cellIs" dxfId="22867" priority="8853" operator="between">
      <formula>3.5</formula>
      <formula>2.495</formula>
    </cfRule>
  </conditionalFormatting>
  <conditionalFormatting sqref="N645">
    <cfRule type="cellIs" dxfId="22866" priority="8851" operator="between">
      <formula>3.5</formula>
      <formula>2.495</formula>
    </cfRule>
  </conditionalFormatting>
  <conditionalFormatting sqref="N645">
    <cfRule type="cellIs" dxfId="22865" priority="8850" operator="between">
      <formula>3.5</formula>
      <formula>2.494</formula>
    </cfRule>
  </conditionalFormatting>
  <conditionalFormatting sqref="N645">
    <cfRule type="cellIs" dxfId="22864" priority="8849" operator="between">
      <formula>2.5</formula>
      <formula>0</formula>
    </cfRule>
  </conditionalFormatting>
  <conditionalFormatting sqref="N645">
    <cfRule type="cellIs" dxfId="22863" priority="8845" operator="between">
      <formula>4.501</formula>
      <formula>6</formula>
    </cfRule>
    <cfRule type="cellIs" dxfId="22862" priority="8846" operator="between">
      <formula>3.001</formula>
      <formula>4.5</formula>
    </cfRule>
    <cfRule type="cellIs" dxfId="22861" priority="8847" operator="between">
      <formula>2.001</formula>
      <formula>3</formula>
    </cfRule>
    <cfRule type="cellIs" dxfId="22860" priority="8848" operator="between">
      <formula>0</formula>
      <formula>2</formula>
    </cfRule>
  </conditionalFormatting>
  <conditionalFormatting sqref="N649">
    <cfRule type="cellIs" dxfId="22859" priority="8844" operator="between">
      <formula>6</formula>
      <formula>4.5</formula>
    </cfRule>
  </conditionalFormatting>
  <conditionalFormatting sqref="N649">
    <cfRule type="cellIs" dxfId="22858" priority="8843" operator="between">
      <formula>6</formula>
      <formula>4.495</formula>
    </cfRule>
  </conditionalFormatting>
  <conditionalFormatting sqref="N649">
    <cfRule type="cellIs" dxfId="22857" priority="8842" operator="between">
      <formula>4.5</formula>
      <formula>3.495</formula>
    </cfRule>
  </conditionalFormatting>
  <conditionalFormatting sqref="N649">
    <cfRule type="cellIs" dxfId="22856" priority="8840" operator="between">
      <formula>3.5</formula>
      <formula>2.495</formula>
    </cfRule>
    <cfRule type="cellIs" dxfId="22855" priority="8841" operator="between">
      <formula>3.5</formula>
      <formula>2.495</formula>
    </cfRule>
  </conditionalFormatting>
  <conditionalFormatting sqref="N649">
    <cfRule type="cellIs" dxfId="22854" priority="8839" operator="between">
      <formula>3.5</formula>
      <formula>2.495</formula>
    </cfRule>
  </conditionalFormatting>
  <conditionalFormatting sqref="N649">
    <cfRule type="cellIs" dxfId="22853" priority="8838" operator="between">
      <formula>3.5</formula>
      <formula>2.494</formula>
    </cfRule>
  </conditionalFormatting>
  <conditionalFormatting sqref="N649">
    <cfRule type="cellIs" dxfId="22852" priority="8837" operator="between">
      <formula>2.5</formula>
      <formula>0</formula>
    </cfRule>
  </conditionalFormatting>
  <conditionalFormatting sqref="N649">
    <cfRule type="cellIs" dxfId="22851" priority="8833" operator="between">
      <formula>4.501</formula>
      <formula>6</formula>
    </cfRule>
    <cfRule type="cellIs" dxfId="22850" priority="8834" operator="between">
      <formula>3.001</formula>
      <formula>4.5</formula>
    </cfRule>
    <cfRule type="cellIs" dxfId="22849" priority="8835" operator="between">
      <formula>2.001</formula>
      <formula>3</formula>
    </cfRule>
    <cfRule type="cellIs" dxfId="22848" priority="8836" operator="between">
      <formula>0</formula>
      <formula>2</formula>
    </cfRule>
  </conditionalFormatting>
  <conditionalFormatting sqref="N648">
    <cfRule type="cellIs" dxfId="22847" priority="8820" operator="between">
      <formula>6</formula>
      <formula>4.5</formula>
    </cfRule>
  </conditionalFormatting>
  <conditionalFormatting sqref="N648">
    <cfRule type="cellIs" dxfId="22846" priority="8819" operator="between">
      <formula>6</formula>
      <formula>4.495</formula>
    </cfRule>
  </conditionalFormatting>
  <conditionalFormatting sqref="N648">
    <cfRule type="cellIs" dxfId="22845" priority="8818" operator="between">
      <formula>4.5</formula>
      <formula>3.495</formula>
    </cfRule>
  </conditionalFormatting>
  <conditionalFormatting sqref="N648">
    <cfRule type="cellIs" dxfId="22844" priority="8816" operator="between">
      <formula>3.5</formula>
      <formula>2.495</formula>
    </cfRule>
    <cfRule type="cellIs" dxfId="22843" priority="8817" operator="between">
      <formula>3.5</formula>
      <formula>2.495</formula>
    </cfRule>
  </conditionalFormatting>
  <conditionalFormatting sqref="N648">
    <cfRule type="cellIs" dxfId="22842" priority="8815" operator="between">
      <formula>3.5</formula>
      <formula>2.495</formula>
    </cfRule>
  </conditionalFormatting>
  <conditionalFormatting sqref="N648">
    <cfRule type="cellIs" dxfId="22841" priority="8814" operator="between">
      <formula>3.5</formula>
      <formula>2.494</formula>
    </cfRule>
  </conditionalFormatting>
  <conditionalFormatting sqref="N648">
    <cfRule type="cellIs" dxfId="22840" priority="8813" operator="between">
      <formula>2.5</formula>
      <formula>0</formula>
    </cfRule>
  </conditionalFormatting>
  <conditionalFormatting sqref="N648">
    <cfRule type="cellIs" dxfId="22839" priority="8809" operator="between">
      <formula>4.501</formula>
      <formula>6</formula>
    </cfRule>
    <cfRule type="cellIs" dxfId="22838" priority="8810" operator="between">
      <formula>3.001</formula>
      <formula>4.5</formula>
    </cfRule>
    <cfRule type="cellIs" dxfId="22837" priority="8811" operator="between">
      <formula>2.001</formula>
      <formula>3</formula>
    </cfRule>
    <cfRule type="cellIs" dxfId="22836" priority="8812" operator="between">
      <formula>0</formula>
      <formula>2</formula>
    </cfRule>
  </conditionalFormatting>
  <conditionalFormatting sqref="N653">
    <cfRule type="cellIs" dxfId="22835" priority="8808" operator="between">
      <formula>6</formula>
      <formula>4.5</formula>
    </cfRule>
  </conditionalFormatting>
  <conditionalFormatting sqref="N653">
    <cfRule type="cellIs" dxfId="22834" priority="8807" operator="between">
      <formula>6</formula>
      <formula>4.495</formula>
    </cfRule>
  </conditionalFormatting>
  <conditionalFormatting sqref="N653">
    <cfRule type="cellIs" dxfId="22833" priority="8806" operator="between">
      <formula>4.5</formula>
      <formula>3.495</formula>
    </cfRule>
  </conditionalFormatting>
  <conditionalFormatting sqref="N653">
    <cfRule type="cellIs" dxfId="22832" priority="8804" operator="between">
      <formula>3.5</formula>
      <formula>2.495</formula>
    </cfRule>
    <cfRule type="cellIs" dxfId="22831" priority="8805" operator="between">
      <formula>3.5</formula>
      <formula>2.495</formula>
    </cfRule>
  </conditionalFormatting>
  <conditionalFormatting sqref="N653">
    <cfRule type="cellIs" dxfId="22830" priority="8803" operator="between">
      <formula>3.5</formula>
      <formula>2.495</formula>
    </cfRule>
  </conditionalFormatting>
  <conditionalFormatting sqref="N653">
    <cfRule type="cellIs" dxfId="22829" priority="8802" operator="between">
      <formula>3.5</formula>
      <formula>2.494</formula>
    </cfRule>
  </conditionalFormatting>
  <conditionalFormatting sqref="N653">
    <cfRule type="cellIs" dxfId="22828" priority="8801" operator="between">
      <formula>2.5</formula>
      <formula>0</formula>
    </cfRule>
  </conditionalFormatting>
  <conditionalFormatting sqref="N653">
    <cfRule type="cellIs" dxfId="22827" priority="8797" operator="between">
      <formula>4.501</formula>
      <formula>6</formula>
    </cfRule>
    <cfRule type="cellIs" dxfId="22826" priority="8798" operator="between">
      <formula>3.001</formula>
      <formula>4.5</formula>
    </cfRule>
    <cfRule type="cellIs" dxfId="22825" priority="8799" operator="between">
      <formula>2.001</formula>
      <formula>3</formula>
    </cfRule>
    <cfRule type="cellIs" dxfId="22824" priority="8800" operator="between">
      <formula>0</formula>
      <formula>2</formula>
    </cfRule>
  </conditionalFormatting>
  <conditionalFormatting sqref="N652">
    <cfRule type="cellIs" dxfId="22823" priority="8796" operator="between">
      <formula>6</formula>
      <formula>4.5</formula>
    </cfRule>
  </conditionalFormatting>
  <conditionalFormatting sqref="N652">
    <cfRule type="cellIs" dxfId="22822" priority="8795" operator="between">
      <formula>6</formula>
      <formula>4.495</formula>
    </cfRule>
  </conditionalFormatting>
  <conditionalFormatting sqref="N652">
    <cfRule type="cellIs" dxfId="22821" priority="8794" operator="between">
      <formula>4.5</formula>
      <formula>3.495</formula>
    </cfRule>
  </conditionalFormatting>
  <conditionalFormatting sqref="N652">
    <cfRule type="cellIs" dxfId="22820" priority="8792" operator="between">
      <formula>3.5</formula>
      <formula>2.495</formula>
    </cfRule>
    <cfRule type="cellIs" dxfId="22819" priority="8793" operator="between">
      <formula>3.5</formula>
      <formula>2.495</formula>
    </cfRule>
  </conditionalFormatting>
  <conditionalFormatting sqref="N652">
    <cfRule type="cellIs" dxfId="22818" priority="8791" operator="between">
      <formula>3.5</formula>
      <formula>2.495</formula>
    </cfRule>
  </conditionalFormatting>
  <conditionalFormatting sqref="N652">
    <cfRule type="cellIs" dxfId="22817" priority="8790" operator="between">
      <formula>3.5</formula>
      <formula>2.494</formula>
    </cfRule>
  </conditionalFormatting>
  <conditionalFormatting sqref="N652">
    <cfRule type="cellIs" dxfId="22816" priority="8789" operator="between">
      <formula>2.5</formula>
      <formula>0</formula>
    </cfRule>
  </conditionalFormatting>
  <conditionalFormatting sqref="N652">
    <cfRule type="cellIs" dxfId="22815" priority="8785" operator="between">
      <formula>4.501</formula>
      <formula>6</formula>
    </cfRule>
    <cfRule type="cellIs" dxfId="22814" priority="8786" operator="between">
      <formula>3.001</formula>
      <formula>4.5</formula>
    </cfRule>
    <cfRule type="cellIs" dxfId="22813" priority="8787" operator="between">
      <formula>2.001</formula>
      <formula>3</formula>
    </cfRule>
    <cfRule type="cellIs" dxfId="22812" priority="8788" operator="between">
      <formula>0</formula>
      <formula>2</formula>
    </cfRule>
  </conditionalFormatting>
  <conditionalFormatting sqref="N650">
    <cfRule type="cellIs" dxfId="22811" priority="8784" operator="between">
      <formula>6</formula>
      <formula>4.5</formula>
    </cfRule>
  </conditionalFormatting>
  <conditionalFormatting sqref="N650">
    <cfRule type="cellIs" dxfId="22810" priority="8783" operator="between">
      <formula>6</formula>
      <formula>4.495</formula>
    </cfRule>
  </conditionalFormatting>
  <conditionalFormatting sqref="N650">
    <cfRule type="cellIs" dxfId="22809" priority="8782" operator="between">
      <formula>4.5</formula>
      <formula>3.495</formula>
    </cfRule>
  </conditionalFormatting>
  <conditionalFormatting sqref="N650">
    <cfRule type="cellIs" dxfId="22808" priority="8780" operator="between">
      <formula>3.5</formula>
      <formula>2.495</formula>
    </cfRule>
    <cfRule type="cellIs" dxfId="22807" priority="8781" operator="between">
      <formula>3.5</formula>
      <formula>2.495</formula>
    </cfRule>
  </conditionalFormatting>
  <conditionalFormatting sqref="N650">
    <cfRule type="cellIs" dxfId="22806" priority="8779" operator="between">
      <formula>3.5</formula>
      <formula>2.495</formula>
    </cfRule>
  </conditionalFormatting>
  <conditionalFormatting sqref="N650">
    <cfRule type="cellIs" dxfId="22805" priority="8778" operator="between">
      <formula>3.5</formula>
      <formula>2.494</formula>
    </cfRule>
  </conditionalFormatting>
  <conditionalFormatting sqref="N650">
    <cfRule type="cellIs" dxfId="22804" priority="8777" operator="between">
      <formula>2.5</formula>
      <formula>0</formula>
    </cfRule>
  </conditionalFormatting>
  <conditionalFormatting sqref="N650">
    <cfRule type="cellIs" dxfId="22803" priority="8773" operator="between">
      <formula>4.501</formula>
      <formula>6</formula>
    </cfRule>
    <cfRule type="cellIs" dxfId="22802" priority="8774" operator="between">
      <formula>3.001</formula>
      <formula>4.5</formula>
    </cfRule>
    <cfRule type="cellIs" dxfId="22801" priority="8775" operator="between">
      <formula>2.001</formula>
      <formula>3</formula>
    </cfRule>
    <cfRule type="cellIs" dxfId="22800" priority="8776" operator="between">
      <formula>0</formula>
      <formula>2</formula>
    </cfRule>
  </conditionalFormatting>
  <conditionalFormatting sqref="N651">
    <cfRule type="cellIs" dxfId="22799" priority="8772" operator="between">
      <formula>6</formula>
      <formula>4.5</formula>
    </cfRule>
  </conditionalFormatting>
  <conditionalFormatting sqref="N651">
    <cfRule type="cellIs" dxfId="22798" priority="8771" operator="between">
      <formula>6</formula>
      <formula>4.495</formula>
    </cfRule>
  </conditionalFormatting>
  <conditionalFormatting sqref="N651">
    <cfRule type="cellIs" dxfId="22797" priority="8770" operator="between">
      <formula>4.5</formula>
      <formula>3.495</formula>
    </cfRule>
  </conditionalFormatting>
  <conditionalFormatting sqref="N651">
    <cfRule type="cellIs" dxfId="22796" priority="8768" operator="between">
      <formula>3.5</formula>
      <formula>2.495</formula>
    </cfRule>
    <cfRule type="cellIs" dxfId="22795" priority="8769" operator="between">
      <formula>3.5</formula>
      <formula>2.495</formula>
    </cfRule>
  </conditionalFormatting>
  <conditionalFormatting sqref="N651">
    <cfRule type="cellIs" dxfId="22794" priority="8767" operator="between">
      <formula>3.5</formula>
      <formula>2.495</formula>
    </cfRule>
  </conditionalFormatting>
  <conditionalFormatting sqref="N651">
    <cfRule type="cellIs" dxfId="22793" priority="8766" operator="between">
      <formula>3.5</formula>
      <formula>2.494</formula>
    </cfRule>
  </conditionalFormatting>
  <conditionalFormatting sqref="N651">
    <cfRule type="cellIs" dxfId="22792" priority="8765" operator="between">
      <formula>2.5</formula>
      <formula>0</formula>
    </cfRule>
  </conditionalFormatting>
  <conditionalFormatting sqref="N651">
    <cfRule type="cellIs" dxfId="22791" priority="8761" operator="between">
      <formula>4.501</formula>
      <formula>6</formula>
    </cfRule>
    <cfRule type="cellIs" dxfId="22790" priority="8762" operator="between">
      <formula>3.001</formula>
      <formula>4.5</formula>
    </cfRule>
    <cfRule type="cellIs" dxfId="22789" priority="8763" operator="between">
      <formula>2.001</formula>
      <formula>3</formula>
    </cfRule>
    <cfRule type="cellIs" dxfId="22788" priority="8764" operator="between">
      <formula>0</formula>
      <formula>2</formula>
    </cfRule>
  </conditionalFormatting>
  <conditionalFormatting sqref="N660">
    <cfRule type="cellIs" dxfId="22787" priority="8760" operator="between">
      <formula>6</formula>
      <formula>4.5</formula>
    </cfRule>
  </conditionalFormatting>
  <conditionalFormatting sqref="N660">
    <cfRule type="cellIs" dxfId="22786" priority="8759" operator="between">
      <formula>6</formula>
      <formula>4.495</formula>
    </cfRule>
  </conditionalFormatting>
  <conditionalFormatting sqref="N660">
    <cfRule type="cellIs" dxfId="22785" priority="8758" operator="between">
      <formula>4.5</formula>
      <formula>3.495</formula>
    </cfRule>
  </conditionalFormatting>
  <conditionalFormatting sqref="N660">
    <cfRule type="cellIs" dxfId="22784" priority="8756" operator="between">
      <formula>3.5</formula>
      <formula>2.495</formula>
    </cfRule>
    <cfRule type="cellIs" dxfId="22783" priority="8757" operator="between">
      <formula>3.5</formula>
      <formula>2.495</formula>
    </cfRule>
  </conditionalFormatting>
  <conditionalFormatting sqref="N660">
    <cfRule type="cellIs" dxfId="22782" priority="8755" operator="between">
      <formula>3.5</formula>
      <formula>2.495</formula>
    </cfRule>
  </conditionalFormatting>
  <conditionalFormatting sqref="N660">
    <cfRule type="cellIs" dxfId="22781" priority="8754" operator="between">
      <formula>3.5</formula>
      <formula>2.494</formula>
    </cfRule>
  </conditionalFormatting>
  <conditionalFormatting sqref="N660">
    <cfRule type="cellIs" dxfId="22780" priority="8753" operator="between">
      <formula>2.5</formula>
      <formula>0</formula>
    </cfRule>
  </conditionalFormatting>
  <conditionalFormatting sqref="N660">
    <cfRule type="cellIs" dxfId="22779" priority="8749" operator="between">
      <formula>4.501</formula>
      <formula>6</formula>
    </cfRule>
    <cfRule type="cellIs" dxfId="22778" priority="8750" operator="between">
      <formula>3.001</formula>
      <formula>4.5</formula>
    </cfRule>
    <cfRule type="cellIs" dxfId="22777" priority="8751" operator="between">
      <formula>2.001</formula>
      <formula>3</formula>
    </cfRule>
    <cfRule type="cellIs" dxfId="22776" priority="8752" operator="between">
      <formula>0</formula>
      <formula>2</formula>
    </cfRule>
  </conditionalFormatting>
  <conditionalFormatting sqref="N659">
    <cfRule type="cellIs" dxfId="22775" priority="8748" operator="between">
      <formula>6</formula>
      <formula>4.5</formula>
    </cfRule>
  </conditionalFormatting>
  <conditionalFormatting sqref="N659">
    <cfRule type="cellIs" dxfId="22774" priority="8747" operator="between">
      <formula>6</formula>
      <formula>4.495</formula>
    </cfRule>
  </conditionalFormatting>
  <conditionalFormatting sqref="N659">
    <cfRule type="cellIs" dxfId="22773" priority="8746" operator="between">
      <formula>4.5</formula>
      <formula>3.495</formula>
    </cfRule>
  </conditionalFormatting>
  <conditionalFormatting sqref="N659">
    <cfRule type="cellIs" dxfId="22772" priority="8744" operator="between">
      <formula>3.5</formula>
      <formula>2.495</formula>
    </cfRule>
    <cfRule type="cellIs" dxfId="22771" priority="8745" operator="between">
      <formula>3.5</formula>
      <formula>2.495</formula>
    </cfRule>
  </conditionalFormatting>
  <conditionalFormatting sqref="N659">
    <cfRule type="cellIs" dxfId="22770" priority="8743" operator="between">
      <formula>3.5</formula>
      <formula>2.495</formula>
    </cfRule>
  </conditionalFormatting>
  <conditionalFormatting sqref="N659">
    <cfRule type="cellIs" dxfId="22769" priority="8742" operator="between">
      <formula>3.5</formula>
      <formula>2.494</formula>
    </cfRule>
  </conditionalFormatting>
  <conditionalFormatting sqref="N659">
    <cfRule type="cellIs" dxfId="22768" priority="8741" operator="between">
      <formula>2.5</formula>
      <formula>0</formula>
    </cfRule>
  </conditionalFormatting>
  <conditionalFormatting sqref="N659">
    <cfRule type="cellIs" dxfId="22767" priority="8737" operator="between">
      <formula>4.501</formula>
      <formula>6</formula>
    </cfRule>
    <cfRule type="cellIs" dxfId="22766" priority="8738" operator="between">
      <formula>3.001</formula>
      <formula>4.5</formula>
    </cfRule>
    <cfRule type="cellIs" dxfId="22765" priority="8739" operator="between">
      <formula>2.001</formula>
      <formula>3</formula>
    </cfRule>
    <cfRule type="cellIs" dxfId="22764" priority="8740" operator="between">
      <formula>0</formula>
      <formula>2</formula>
    </cfRule>
  </conditionalFormatting>
  <conditionalFormatting sqref="N655">
    <cfRule type="cellIs" dxfId="22763" priority="8736" operator="between">
      <formula>6</formula>
      <formula>4.5</formula>
    </cfRule>
  </conditionalFormatting>
  <conditionalFormatting sqref="N655">
    <cfRule type="cellIs" dxfId="22762" priority="8735" operator="between">
      <formula>6</formula>
      <formula>4.495</formula>
    </cfRule>
  </conditionalFormatting>
  <conditionalFormatting sqref="N655">
    <cfRule type="cellIs" dxfId="22761" priority="8734" operator="between">
      <formula>4.5</formula>
      <formula>3.495</formula>
    </cfRule>
  </conditionalFormatting>
  <conditionalFormatting sqref="N655">
    <cfRule type="cellIs" dxfId="22760" priority="8732" operator="between">
      <formula>3.5</formula>
      <formula>2.495</formula>
    </cfRule>
    <cfRule type="cellIs" dxfId="22759" priority="8733" operator="between">
      <formula>3.5</formula>
      <formula>2.495</formula>
    </cfRule>
  </conditionalFormatting>
  <conditionalFormatting sqref="N655">
    <cfRule type="cellIs" dxfId="22758" priority="8731" operator="between">
      <formula>3.5</formula>
      <formula>2.495</formula>
    </cfRule>
  </conditionalFormatting>
  <conditionalFormatting sqref="N655">
    <cfRule type="cellIs" dxfId="22757" priority="8730" operator="between">
      <formula>3.5</formula>
      <formula>2.494</formula>
    </cfRule>
  </conditionalFormatting>
  <conditionalFormatting sqref="N655">
    <cfRule type="cellIs" dxfId="22756" priority="8729" operator="between">
      <formula>2.5</formula>
      <formula>0</formula>
    </cfRule>
  </conditionalFormatting>
  <conditionalFormatting sqref="N655">
    <cfRule type="cellIs" dxfId="22755" priority="8725" operator="between">
      <formula>4.501</formula>
      <formula>6</formula>
    </cfRule>
    <cfRule type="cellIs" dxfId="22754" priority="8726" operator="between">
      <formula>3.001</formula>
      <formula>4.5</formula>
    </cfRule>
    <cfRule type="cellIs" dxfId="22753" priority="8727" operator="between">
      <formula>2.001</formula>
      <formula>3</formula>
    </cfRule>
    <cfRule type="cellIs" dxfId="22752" priority="8728" operator="between">
      <formula>0</formula>
      <formula>2</formula>
    </cfRule>
  </conditionalFormatting>
  <conditionalFormatting sqref="N657">
    <cfRule type="cellIs" dxfId="22751" priority="8724" operator="between">
      <formula>6</formula>
      <formula>4.5</formula>
    </cfRule>
  </conditionalFormatting>
  <conditionalFormatting sqref="N657">
    <cfRule type="cellIs" dxfId="22750" priority="8723" operator="between">
      <formula>6</formula>
      <formula>4.495</formula>
    </cfRule>
  </conditionalFormatting>
  <conditionalFormatting sqref="N657">
    <cfRule type="cellIs" dxfId="22749" priority="8722" operator="between">
      <formula>4.5</formula>
      <formula>3.495</formula>
    </cfRule>
  </conditionalFormatting>
  <conditionalFormatting sqref="N657">
    <cfRule type="cellIs" dxfId="22748" priority="8720" operator="between">
      <formula>3.5</formula>
      <formula>2.495</formula>
    </cfRule>
    <cfRule type="cellIs" dxfId="22747" priority="8721" operator="between">
      <formula>3.5</formula>
      <formula>2.495</formula>
    </cfRule>
  </conditionalFormatting>
  <conditionalFormatting sqref="N657">
    <cfRule type="cellIs" dxfId="22746" priority="8719" operator="between">
      <formula>3.5</formula>
      <formula>2.495</formula>
    </cfRule>
  </conditionalFormatting>
  <conditionalFormatting sqref="N657">
    <cfRule type="cellIs" dxfId="22745" priority="8718" operator="between">
      <formula>3.5</formula>
      <formula>2.494</formula>
    </cfRule>
  </conditionalFormatting>
  <conditionalFormatting sqref="N657">
    <cfRule type="cellIs" dxfId="22744" priority="8717" operator="between">
      <formula>2.5</formula>
      <formula>0</formula>
    </cfRule>
  </conditionalFormatting>
  <conditionalFormatting sqref="N657">
    <cfRule type="cellIs" dxfId="22743" priority="8713" operator="between">
      <formula>4.501</formula>
      <formula>6</formula>
    </cfRule>
    <cfRule type="cellIs" dxfId="22742" priority="8714" operator="between">
      <formula>3.001</formula>
      <formula>4.5</formula>
    </cfRule>
    <cfRule type="cellIs" dxfId="22741" priority="8715" operator="between">
      <formula>2.001</formula>
      <formula>3</formula>
    </cfRule>
    <cfRule type="cellIs" dxfId="22740" priority="8716" operator="between">
      <formula>0</formula>
      <formula>2</formula>
    </cfRule>
  </conditionalFormatting>
  <conditionalFormatting sqref="N666">
    <cfRule type="cellIs" dxfId="22739" priority="8712" operator="between">
      <formula>6</formula>
      <formula>4.5</formula>
    </cfRule>
  </conditionalFormatting>
  <conditionalFormatting sqref="N666">
    <cfRule type="cellIs" dxfId="22738" priority="8711" operator="between">
      <formula>6</formula>
      <formula>4.495</formula>
    </cfRule>
  </conditionalFormatting>
  <conditionalFormatting sqref="N666">
    <cfRule type="cellIs" dxfId="22737" priority="8710" operator="between">
      <formula>4.5</formula>
      <formula>3.495</formula>
    </cfRule>
  </conditionalFormatting>
  <conditionalFormatting sqref="N666">
    <cfRule type="cellIs" dxfId="22736" priority="8708" operator="between">
      <formula>3.5</formula>
      <formula>2.495</formula>
    </cfRule>
    <cfRule type="cellIs" dxfId="22735" priority="8709" operator="between">
      <formula>3.5</formula>
      <formula>2.495</formula>
    </cfRule>
  </conditionalFormatting>
  <conditionalFormatting sqref="N666">
    <cfRule type="cellIs" dxfId="22734" priority="8707" operator="between">
      <formula>3.5</formula>
      <formula>2.495</formula>
    </cfRule>
  </conditionalFormatting>
  <conditionalFormatting sqref="N666">
    <cfRule type="cellIs" dxfId="22733" priority="8706" operator="between">
      <formula>3.5</formula>
      <formula>2.494</formula>
    </cfRule>
  </conditionalFormatting>
  <conditionalFormatting sqref="N666">
    <cfRule type="cellIs" dxfId="22732" priority="8705" operator="between">
      <formula>2.5</formula>
      <formula>0</formula>
    </cfRule>
  </conditionalFormatting>
  <conditionalFormatting sqref="N666">
    <cfRule type="cellIs" dxfId="22731" priority="8701" operator="between">
      <formula>4.501</formula>
      <formula>6</formula>
    </cfRule>
    <cfRule type="cellIs" dxfId="22730" priority="8702" operator="between">
      <formula>3.001</formula>
      <formula>4.5</formula>
    </cfRule>
    <cfRule type="cellIs" dxfId="22729" priority="8703" operator="between">
      <formula>2.001</formula>
      <formula>3</formula>
    </cfRule>
    <cfRule type="cellIs" dxfId="22728" priority="8704" operator="between">
      <formula>0</formula>
      <formula>2</formula>
    </cfRule>
  </conditionalFormatting>
  <conditionalFormatting sqref="N665">
    <cfRule type="cellIs" dxfId="22727" priority="8700" operator="between">
      <formula>6</formula>
      <formula>4.5</formula>
    </cfRule>
  </conditionalFormatting>
  <conditionalFormatting sqref="N665">
    <cfRule type="cellIs" dxfId="22726" priority="8699" operator="between">
      <formula>6</formula>
      <formula>4.495</formula>
    </cfRule>
  </conditionalFormatting>
  <conditionalFormatting sqref="N665">
    <cfRule type="cellIs" dxfId="22725" priority="8698" operator="between">
      <formula>4.5</formula>
      <formula>3.495</formula>
    </cfRule>
  </conditionalFormatting>
  <conditionalFormatting sqref="N665">
    <cfRule type="cellIs" dxfId="22724" priority="8696" operator="between">
      <formula>3.5</formula>
      <formula>2.495</formula>
    </cfRule>
    <cfRule type="cellIs" dxfId="22723" priority="8697" operator="between">
      <formula>3.5</formula>
      <formula>2.495</formula>
    </cfRule>
  </conditionalFormatting>
  <conditionalFormatting sqref="N665">
    <cfRule type="cellIs" dxfId="22722" priority="8695" operator="between">
      <formula>3.5</formula>
      <formula>2.495</formula>
    </cfRule>
  </conditionalFormatting>
  <conditionalFormatting sqref="N665">
    <cfRule type="cellIs" dxfId="22721" priority="8694" operator="between">
      <formula>3.5</formula>
      <formula>2.494</formula>
    </cfRule>
  </conditionalFormatting>
  <conditionalFormatting sqref="N665">
    <cfRule type="cellIs" dxfId="22720" priority="8693" operator="between">
      <formula>2.5</formula>
      <formula>0</formula>
    </cfRule>
  </conditionalFormatting>
  <conditionalFormatting sqref="N665">
    <cfRule type="cellIs" dxfId="22719" priority="8689" operator="between">
      <formula>4.501</formula>
      <formula>6</formula>
    </cfRule>
    <cfRule type="cellIs" dxfId="22718" priority="8690" operator="between">
      <formula>3.001</formula>
      <formula>4.5</formula>
    </cfRule>
    <cfRule type="cellIs" dxfId="22717" priority="8691" operator="between">
      <formula>2.001</formula>
      <formula>3</formula>
    </cfRule>
    <cfRule type="cellIs" dxfId="22716" priority="8692" operator="between">
      <formula>0</formula>
      <formula>2</formula>
    </cfRule>
  </conditionalFormatting>
  <conditionalFormatting sqref="N661">
    <cfRule type="cellIs" dxfId="22715" priority="8688" operator="between">
      <formula>6</formula>
      <formula>4.5</formula>
    </cfRule>
  </conditionalFormatting>
  <conditionalFormatting sqref="N661">
    <cfRule type="cellIs" dxfId="22714" priority="8687" operator="between">
      <formula>6</formula>
      <formula>4.495</formula>
    </cfRule>
  </conditionalFormatting>
  <conditionalFormatting sqref="N661">
    <cfRule type="cellIs" dxfId="22713" priority="8686" operator="between">
      <formula>4.5</formula>
      <formula>3.495</formula>
    </cfRule>
  </conditionalFormatting>
  <conditionalFormatting sqref="N661">
    <cfRule type="cellIs" dxfId="22712" priority="8684" operator="between">
      <formula>3.5</formula>
      <formula>2.495</formula>
    </cfRule>
    <cfRule type="cellIs" dxfId="22711" priority="8685" operator="between">
      <formula>3.5</formula>
      <formula>2.495</formula>
    </cfRule>
  </conditionalFormatting>
  <conditionalFormatting sqref="N661">
    <cfRule type="cellIs" dxfId="22710" priority="8683" operator="between">
      <formula>3.5</formula>
      <formula>2.495</formula>
    </cfRule>
  </conditionalFormatting>
  <conditionalFormatting sqref="N661">
    <cfRule type="cellIs" dxfId="22709" priority="8682" operator="between">
      <formula>3.5</formula>
      <formula>2.494</formula>
    </cfRule>
  </conditionalFormatting>
  <conditionalFormatting sqref="N661">
    <cfRule type="cellIs" dxfId="22708" priority="8681" operator="between">
      <formula>2.5</formula>
      <formula>0</formula>
    </cfRule>
  </conditionalFormatting>
  <conditionalFormatting sqref="N661">
    <cfRule type="cellIs" dxfId="22707" priority="8677" operator="between">
      <formula>4.501</formula>
      <formula>6</formula>
    </cfRule>
    <cfRule type="cellIs" dxfId="22706" priority="8678" operator="between">
      <formula>3.001</formula>
      <formula>4.5</formula>
    </cfRule>
    <cfRule type="cellIs" dxfId="22705" priority="8679" operator="between">
      <formula>2.001</formula>
      <formula>3</formula>
    </cfRule>
    <cfRule type="cellIs" dxfId="22704" priority="8680" operator="between">
      <formula>0</formula>
      <formula>2</formula>
    </cfRule>
  </conditionalFormatting>
  <conditionalFormatting sqref="N662">
    <cfRule type="cellIs" dxfId="22703" priority="8676" operator="between">
      <formula>6</formula>
      <formula>4.5</formula>
    </cfRule>
  </conditionalFormatting>
  <conditionalFormatting sqref="N662">
    <cfRule type="cellIs" dxfId="22702" priority="8675" operator="between">
      <formula>6</formula>
      <formula>4.495</formula>
    </cfRule>
  </conditionalFormatting>
  <conditionalFormatting sqref="N662">
    <cfRule type="cellIs" dxfId="22701" priority="8674" operator="between">
      <formula>4.5</formula>
      <formula>3.495</formula>
    </cfRule>
  </conditionalFormatting>
  <conditionalFormatting sqref="N662">
    <cfRule type="cellIs" dxfId="22700" priority="8672" operator="between">
      <formula>3.5</formula>
      <formula>2.495</formula>
    </cfRule>
    <cfRule type="cellIs" dxfId="22699" priority="8673" operator="between">
      <formula>3.5</formula>
      <formula>2.495</formula>
    </cfRule>
  </conditionalFormatting>
  <conditionalFormatting sqref="N662">
    <cfRule type="cellIs" dxfId="22698" priority="8671" operator="between">
      <formula>3.5</formula>
      <formula>2.495</formula>
    </cfRule>
  </conditionalFormatting>
  <conditionalFormatting sqref="N662">
    <cfRule type="cellIs" dxfId="22697" priority="8670" operator="between">
      <formula>3.5</formula>
      <formula>2.494</formula>
    </cfRule>
  </conditionalFormatting>
  <conditionalFormatting sqref="N662">
    <cfRule type="cellIs" dxfId="22696" priority="8669" operator="between">
      <formula>2.5</formula>
      <formula>0</formula>
    </cfRule>
  </conditionalFormatting>
  <conditionalFormatting sqref="N662">
    <cfRule type="cellIs" dxfId="22695" priority="8665" operator="between">
      <formula>4.501</formula>
      <formula>6</formula>
    </cfRule>
    <cfRule type="cellIs" dxfId="22694" priority="8666" operator="between">
      <formula>3.001</formula>
      <formula>4.5</formula>
    </cfRule>
    <cfRule type="cellIs" dxfId="22693" priority="8667" operator="between">
      <formula>2.001</formula>
      <formula>3</formula>
    </cfRule>
    <cfRule type="cellIs" dxfId="22692" priority="8668" operator="between">
      <formula>0</formula>
      <formula>2</formula>
    </cfRule>
  </conditionalFormatting>
  <conditionalFormatting sqref="N664">
    <cfRule type="cellIs" dxfId="22691" priority="8664" operator="between">
      <formula>6</formula>
      <formula>4.5</formula>
    </cfRule>
  </conditionalFormatting>
  <conditionalFormatting sqref="N664">
    <cfRule type="cellIs" dxfId="22690" priority="8663" operator="between">
      <formula>6</formula>
      <formula>4.495</formula>
    </cfRule>
  </conditionalFormatting>
  <conditionalFormatting sqref="N664">
    <cfRule type="cellIs" dxfId="22689" priority="8662" operator="between">
      <formula>4.5</formula>
      <formula>3.495</formula>
    </cfRule>
  </conditionalFormatting>
  <conditionalFormatting sqref="N664">
    <cfRule type="cellIs" dxfId="22688" priority="8660" operator="between">
      <formula>3.5</formula>
      <formula>2.495</formula>
    </cfRule>
    <cfRule type="cellIs" dxfId="22687" priority="8661" operator="between">
      <formula>3.5</formula>
      <formula>2.495</formula>
    </cfRule>
  </conditionalFormatting>
  <conditionalFormatting sqref="N664">
    <cfRule type="cellIs" dxfId="22686" priority="8659" operator="between">
      <formula>3.5</formula>
      <formula>2.495</formula>
    </cfRule>
  </conditionalFormatting>
  <conditionalFormatting sqref="N664">
    <cfRule type="cellIs" dxfId="22685" priority="8658" operator="between">
      <formula>3.5</formula>
      <formula>2.494</formula>
    </cfRule>
  </conditionalFormatting>
  <conditionalFormatting sqref="N664">
    <cfRule type="cellIs" dxfId="22684" priority="8657" operator="between">
      <formula>2.5</formula>
      <formula>0</formula>
    </cfRule>
  </conditionalFormatting>
  <conditionalFormatting sqref="N664">
    <cfRule type="cellIs" dxfId="22683" priority="8653" operator="between">
      <formula>4.501</formula>
      <formula>6</formula>
    </cfRule>
    <cfRule type="cellIs" dxfId="22682" priority="8654" operator="between">
      <formula>3.001</formula>
      <formula>4.5</formula>
    </cfRule>
    <cfRule type="cellIs" dxfId="22681" priority="8655" operator="between">
      <formula>2.001</formula>
      <formula>3</formula>
    </cfRule>
    <cfRule type="cellIs" dxfId="22680" priority="8656" operator="between">
      <formula>0</formula>
      <formula>2</formula>
    </cfRule>
  </conditionalFormatting>
  <conditionalFormatting sqref="N663">
    <cfRule type="cellIs" dxfId="22679" priority="8652" operator="between">
      <formula>6</formula>
      <formula>4.5</formula>
    </cfRule>
  </conditionalFormatting>
  <conditionalFormatting sqref="N663">
    <cfRule type="cellIs" dxfId="22678" priority="8651" operator="between">
      <formula>6</formula>
      <formula>4.495</formula>
    </cfRule>
  </conditionalFormatting>
  <conditionalFormatting sqref="N663">
    <cfRule type="cellIs" dxfId="22677" priority="8650" operator="between">
      <formula>4.5</formula>
      <formula>3.495</formula>
    </cfRule>
  </conditionalFormatting>
  <conditionalFormatting sqref="N663">
    <cfRule type="cellIs" dxfId="22676" priority="8648" operator="between">
      <formula>3.5</formula>
      <formula>2.495</formula>
    </cfRule>
    <cfRule type="cellIs" dxfId="22675" priority="8649" operator="between">
      <formula>3.5</formula>
      <formula>2.495</formula>
    </cfRule>
  </conditionalFormatting>
  <conditionalFormatting sqref="N663">
    <cfRule type="cellIs" dxfId="22674" priority="8647" operator="between">
      <formula>3.5</formula>
      <formula>2.495</formula>
    </cfRule>
  </conditionalFormatting>
  <conditionalFormatting sqref="N663">
    <cfRule type="cellIs" dxfId="22673" priority="8646" operator="between">
      <formula>3.5</formula>
      <formula>2.494</formula>
    </cfRule>
  </conditionalFormatting>
  <conditionalFormatting sqref="N663">
    <cfRule type="cellIs" dxfId="22672" priority="8645" operator="between">
      <formula>2.5</formula>
      <formula>0</formula>
    </cfRule>
  </conditionalFormatting>
  <conditionalFormatting sqref="N663">
    <cfRule type="cellIs" dxfId="22671" priority="8641" operator="between">
      <formula>4.501</formula>
      <formula>6</formula>
    </cfRule>
    <cfRule type="cellIs" dxfId="22670" priority="8642" operator="between">
      <formula>3.001</formula>
      <formula>4.5</formula>
    </cfRule>
    <cfRule type="cellIs" dxfId="22669" priority="8643" operator="between">
      <formula>2.001</formula>
      <formula>3</formula>
    </cfRule>
    <cfRule type="cellIs" dxfId="22668" priority="8644" operator="between">
      <formula>0</formula>
      <formula>2</formula>
    </cfRule>
  </conditionalFormatting>
  <conditionalFormatting sqref="N654">
    <cfRule type="cellIs" dxfId="22667" priority="8640" operator="between">
      <formula>6</formula>
      <formula>4.5</formula>
    </cfRule>
  </conditionalFormatting>
  <conditionalFormatting sqref="N654">
    <cfRule type="cellIs" dxfId="22666" priority="8639" operator="between">
      <formula>6</formula>
      <formula>4.495</formula>
    </cfRule>
  </conditionalFormatting>
  <conditionalFormatting sqref="N654">
    <cfRule type="cellIs" dxfId="22665" priority="8638" operator="between">
      <formula>4.5</formula>
      <formula>3.495</formula>
    </cfRule>
  </conditionalFormatting>
  <conditionalFormatting sqref="N654">
    <cfRule type="cellIs" dxfId="22664" priority="8636" operator="between">
      <formula>3.5</formula>
      <formula>2.495</formula>
    </cfRule>
    <cfRule type="cellIs" dxfId="22663" priority="8637" operator="between">
      <formula>3.5</formula>
      <formula>2.495</formula>
    </cfRule>
  </conditionalFormatting>
  <conditionalFormatting sqref="N654">
    <cfRule type="cellIs" dxfId="22662" priority="8635" operator="between">
      <formula>3.5</formula>
      <formula>2.495</formula>
    </cfRule>
  </conditionalFormatting>
  <conditionalFormatting sqref="N654">
    <cfRule type="cellIs" dxfId="22661" priority="8634" operator="between">
      <formula>3.5</formula>
      <formula>2.494</formula>
    </cfRule>
  </conditionalFormatting>
  <conditionalFormatting sqref="N654">
    <cfRule type="cellIs" dxfId="22660" priority="8633" operator="between">
      <formula>2.5</formula>
      <formula>0</formula>
    </cfRule>
  </conditionalFormatting>
  <conditionalFormatting sqref="N654">
    <cfRule type="cellIs" dxfId="22659" priority="8629" operator="between">
      <formula>4.501</formula>
      <formula>6</formula>
    </cfRule>
    <cfRule type="cellIs" dxfId="22658" priority="8630" operator="between">
      <formula>3.001</formula>
      <formula>4.5</formula>
    </cfRule>
    <cfRule type="cellIs" dxfId="22657" priority="8631" operator="between">
      <formula>2.001</formula>
      <formula>3</formula>
    </cfRule>
    <cfRule type="cellIs" dxfId="22656" priority="8632" operator="between">
      <formula>0</formula>
      <formula>2</formula>
    </cfRule>
  </conditionalFormatting>
  <conditionalFormatting sqref="N656">
    <cfRule type="cellIs" dxfId="22655" priority="8628" operator="between">
      <formula>6</formula>
      <formula>4.5</formula>
    </cfRule>
  </conditionalFormatting>
  <conditionalFormatting sqref="N656">
    <cfRule type="cellIs" dxfId="22654" priority="8627" operator="between">
      <formula>6</formula>
      <formula>4.495</formula>
    </cfRule>
  </conditionalFormatting>
  <conditionalFormatting sqref="N656">
    <cfRule type="cellIs" dxfId="22653" priority="8626" operator="between">
      <formula>4.5</formula>
      <formula>3.495</formula>
    </cfRule>
  </conditionalFormatting>
  <conditionalFormatting sqref="N656">
    <cfRule type="cellIs" dxfId="22652" priority="8624" operator="between">
      <formula>3.5</formula>
      <formula>2.495</formula>
    </cfRule>
    <cfRule type="cellIs" dxfId="22651" priority="8625" operator="between">
      <formula>3.5</formula>
      <formula>2.495</formula>
    </cfRule>
  </conditionalFormatting>
  <conditionalFormatting sqref="N656">
    <cfRule type="cellIs" dxfId="22650" priority="8623" operator="between">
      <formula>3.5</formula>
      <formula>2.495</formula>
    </cfRule>
  </conditionalFormatting>
  <conditionalFormatting sqref="N656">
    <cfRule type="cellIs" dxfId="22649" priority="8622" operator="between">
      <formula>3.5</formula>
      <formula>2.494</formula>
    </cfRule>
  </conditionalFormatting>
  <conditionalFormatting sqref="N656">
    <cfRule type="cellIs" dxfId="22648" priority="8621" operator="between">
      <formula>2.5</formula>
      <formula>0</formula>
    </cfRule>
  </conditionalFormatting>
  <conditionalFormatting sqref="N656">
    <cfRule type="cellIs" dxfId="22647" priority="8617" operator="between">
      <formula>4.501</formula>
      <formula>6</formula>
    </cfRule>
    <cfRule type="cellIs" dxfId="22646" priority="8618" operator="between">
      <formula>3.001</formula>
      <formula>4.5</formula>
    </cfRule>
    <cfRule type="cellIs" dxfId="22645" priority="8619" operator="between">
      <formula>2.001</formula>
      <formula>3</formula>
    </cfRule>
    <cfRule type="cellIs" dxfId="22644" priority="8620" operator="between">
      <formula>0</formula>
      <formula>2</formula>
    </cfRule>
  </conditionalFormatting>
  <conditionalFormatting sqref="N658">
    <cfRule type="cellIs" dxfId="22643" priority="8616" operator="between">
      <formula>6</formula>
      <formula>4.5</formula>
    </cfRule>
  </conditionalFormatting>
  <conditionalFormatting sqref="N658">
    <cfRule type="cellIs" dxfId="22642" priority="8615" operator="between">
      <formula>6</formula>
      <formula>4.495</formula>
    </cfRule>
  </conditionalFormatting>
  <conditionalFormatting sqref="N658">
    <cfRule type="cellIs" dxfId="22641" priority="8614" operator="between">
      <formula>4.5</formula>
      <formula>3.495</formula>
    </cfRule>
  </conditionalFormatting>
  <conditionalFormatting sqref="N658">
    <cfRule type="cellIs" dxfId="22640" priority="8612" operator="between">
      <formula>3.5</formula>
      <formula>2.495</formula>
    </cfRule>
    <cfRule type="cellIs" dxfId="22639" priority="8613" operator="between">
      <formula>3.5</formula>
      <formula>2.495</formula>
    </cfRule>
  </conditionalFormatting>
  <conditionalFormatting sqref="N658">
    <cfRule type="cellIs" dxfId="22638" priority="8611" operator="between">
      <formula>3.5</formula>
      <formula>2.495</formula>
    </cfRule>
  </conditionalFormatting>
  <conditionalFormatting sqref="N658">
    <cfRule type="cellIs" dxfId="22637" priority="8610" operator="between">
      <formula>3.5</formula>
      <formula>2.494</formula>
    </cfRule>
  </conditionalFormatting>
  <conditionalFormatting sqref="N658">
    <cfRule type="cellIs" dxfId="22636" priority="8609" operator="between">
      <formula>2.5</formula>
      <formula>0</formula>
    </cfRule>
  </conditionalFormatting>
  <conditionalFormatting sqref="N658">
    <cfRule type="cellIs" dxfId="22635" priority="8605" operator="between">
      <formula>4.501</formula>
      <formula>6</formula>
    </cfRule>
    <cfRule type="cellIs" dxfId="22634" priority="8606" operator="between">
      <formula>3.001</formula>
      <formula>4.5</formula>
    </cfRule>
    <cfRule type="cellIs" dxfId="22633" priority="8607" operator="between">
      <formula>2.001</formula>
      <formula>3</formula>
    </cfRule>
    <cfRule type="cellIs" dxfId="22632" priority="8608" operator="between">
      <formula>0</formula>
      <formula>2</formula>
    </cfRule>
  </conditionalFormatting>
  <conditionalFormatting sqref="N671">
    <cfRule type="cellIs" dxfId="22631" priority="8604" operator="between">
      <formula>6</formula>
      <formula>4.5</formula>
    </cfRule>
  </conditionalFormatting>
  <conditionalFormatting sqref="N671">
    <cfRule type="cellIs" dxfId="22630" priority="8603" operator="between">
      <formula>6</formula>
      <formula>4.495</formula>
    </cfRule>
  </conditionalFormatting>
  <conditionalFormatting sqref="N671">
    <cfRule type="cellIs" dxfId="22629" priority="8602" operator="between">
      <formula>4.5</formula>
      <formula>3.495</formula>
    </cfRule>
  </conditionalFormatting>
  <conditionalFormatting sqref="N671">
    <cfRule type="cellIs" dxfId="22628" priority="8600" operator="between">
      <formula>3.5</formula>
      <formula>2.495</formula>
    </cfRule>
    <cfRule type="cellIs" dxfId="22627" priority="8601" operator="between">
      <formula>3.5</formula>
      <formula>2.495</formula>
    </cfRule>
  </conditionalFormatting>
  <conditionalFormatting sqref="N671">
    <cfRule type="cellIs" dxfId="22626" priority="8599" operator="between">
      <formula>3.5</formula>
      <formula>2.495</formula>
    </cfRule>
  </conditionalFormatting>
  <conditionalFormatting sqref="N671">
    <cfRule type="cellIs" dxfId="22625" priority="8598" operator="between">
      <formula>3.5</formula>
      <formula>2.494</formula>
    </cfRule>
  </conditionalFormatting>
  <conditionalFormatting sqref="N671">
    <cfRule type="cellIs" dxfId="22624" priority="8597" operator="between">
      <formula>2.5</formula>
      <formula>0</formula>
    </cfRule>
  </conditionalFormatting>
  <conditionalFormatting sqref="N671">
    <cfRule type="cellIs" dxfId="22623" priority="8593" operator="between">
      <formula>4.501</formula>
      <formula>6</formula>
    </cfRule>
    <cfRule type="cellIs" dxfId="22622" priority="8594" operator="between">
      <formula>3.001</formula>
      <formula>4.5</formula>
    </cfRule>
    <cfRule type="cellIs" dxfId="22621" priority="8595" operator="between">
      <formula>2.001</formula>
      <formula>3</formula>
    </cfRule>
    <cfRule type="cellIs" dxfId="22620" priority="8596" operator="between">
      <formula>0</formula>
      <formula>2</formula>
    </cfRule>
  </conditionalFormatting>
  <conditionalFormatting sqref="N670">
    <cfRule type="cellIs" dxfId="22619" priority="8592" operator="between">
      <formula>6</formula>
      <formula>4.5</formula>
    </cfRule>
  </conditionalFormatting>
  <conditionalFormatting sqref="N670">
    <cfRule type="cellIs" dxfId="22618" priority="8591" operator="between">
      <formula>6</formula>
      <formula>4.495</formula>
    </cfRule>
  </conditionalFormatting>
  <conditionalFormatting sqref="N670">
    <cfRule type="cellIs" dxfId="22617" priority="8590" operator="between">
      <formula>4.5</formula>
      <formula>3.495</formula>
    </cfRule>
  </conditionalFormatting>
  <conditionalFormatting sqref="N670">
    <cfRule type="cellIs" dxfId="22616" priority="8588" operator="between">
      <formula>3.5</formula>
      <formula>2.495</formula>
    </cfRule>
    <cfRule type="cellIs" dxfId="22615" priority="8589" operator="between">
      <formula>3.5</formula>
      <formula>2.495</formula>
    </cfRule>
  </conditionalFormatting>
  <conditionalFormatting sqref="N670">
    <cfRule type="cellIs" dxfId="22614" priority="8587" operator="between">
      <formula>3.5</formula>
      <formula>2.495</formula>
    </cfRule>
  </conditionalFormatting>
  <conditionalFormatting sqref="N670">
    <cfRule type="cellIs" dxfId="22613" priority="8586" operator="between">
      <formula>3.5</formula>
      <formula>2.494</formula>
    </cfRule>
  </conditionalFormatting>
  <conditionalFormatting sqref="N670">
    <cfRule type="cellIs" dxfId="22612" priority="8585" operator="between">
      <formula>2.5</formula>
      <formula>0</formula>
    </cfRule>
  </conditionalFormatting>
  <conditionalFormatting sqref="N670">
    <cfRule type="cellIs" dxfId="22611" priority="8581" operator="between">
      <formula>4.501</formula>
      <formula>6</formula>
    </cfRule>
    <cfRule type="cellIs" dxfId="22610" priority="8582" operator="between">
      <formula>3.001</formula>
      <formula>4.5</formula>
    </cfRule>
    <cfRule type="cellIs" dxfId="22609" priority="8583" operator="between">
      <formula>2.001</formula>
      <formula>3</formula>
    </cfRule>
    <cfRule type="cellIs" dxfId="22608" priority="8584" operator="between">
      <formula>0</formula>
      <formula>2</formula>
    </cfRule>
  </conditionalFormatting>
  <conditionalFormatting sqref="N667">
    <cfRule type="cellIs" dxfId="22607" priority="8580" operator="between">
      <formula>6</formula>
      <formula>4.5</formula>
    </cfRule>
  </conditionalFormatting>
  <conditionalFormatting sqref="N667">
    <cfRule type="cellIs" dxfId="22606" priority="8579" operator="between">
      <formula>6</formula>
      <formula>4.495</formula>
    </cfRule>
  </conditionalFormatting>
  <conditionalFormatting sqref="N667">
    <cfRule type="cellIs" dxfId="22605" priority="8578" operator="between">
      <formula>4.5</formula>
      <formula>3.495</formula>
    </cfRule>
  </conditionalFormatting>
  <conditionalFormatting sqref="N667">
    <cfRule type="cellIs" dxfId="22604" priority="8576" operator="between">
      <formula>3.5</formula>
      <formula>2.495</formula>
    </cfRule>
    <cfRule type="cellIs" dxfId="22603" priority="8577" operator="between">
      <formula>3.5</formula>
      <formula>2.495</formula>
    </cfRule>
  </conditionalFormatting>
  <conditionalFormatting sqref="N667">
    <cfRule type="cellIs" dxfId="22602" priority="8575" operator="between">
      <formula>3.5</formula>
      <formula>2.495</formula>
    </cfRule>
  </conditionalFormatting>
  <conditionalFormatting sqref="N667">
    <cfRule type="cellIs" dxfId="22601" priority="8574" operator="between">
      <formula>3.5</formula>
      <formula>2.494</formula>
    </cfRule>
  </conditionalFormatting>
  <conditionalFormatting sqref="N667">
    <cfRule type="cellIs" dxfId="22600" priority="8573" operator="between">
      <formula>2.5</formula>
      <formula>0</formula>
    </cfRule>
  </conditionalFormatting>
  <conditionalFormatting sqref="N667">
    <cfRule type="cellIs" dxfId="22599" priority="8569" operator="between">
      <formula>4.501</formula>
      <formula>6</formula>
    </cfRule>
    <cfRule type="cellIs" dxfId="22598" priority="8570" operator="between">
      <formula>3.001</formula>
      <formula>4.5</formula>
    </cfRule>
    <cfRule type="cellIs" dxfId="22597" priority="8571" operator="between">
      <formula>2.001</formula>
      <formula>3</formula>
    </cfRule>
    <cfRule type="cellIs" dxfId="22596" priority="8572" operator="between">
      <formula>0</formula>
      <formula>2</formula>
    </cfRule>
  </conditionalFormatting>
  <conditionalFormatting sqref="N669">
    <cfRule type="cellIs" dxfId="22595" priority="8556" operator="between">
      <formula>6</formula>
      <formula>4.5</formula>
    </cfRule>
  </conditionalFormatting>
  <conditionalFormatting sqref="N669">
    <cfRule type="cellIs" dxfId="22594" priority="8555" operator="between">
      <formula>6</formula>
      <formula>4.495</formula>
    </cfRule>
  </conditionalFormatting>
  <conditionalFormatting sqref="N669">
    <cfRule type="cellIs" dxfId="22593" priority="8554" operator="between">
      <formula>4.5</formula>
      <formula>3.495</formula>
    </cfRule>
  </conditionalFormatting>
  <conditionalFormatting sqref="N669">
    <cfRule type="cellIs" dxfId="22592" priority="8552" operator="between">
      <formula>3.5</formula>
      <formula>2.495</formula>
    </cfRule>
    <cfRule type="cellIs" dxfId="22591" priority="8553" operator="between">
      <formula>3.5</formula>
      <formula>2.495</formula>
    </cfRule>
  </conditionalFormatting>
  <conditionalFormatting sqref="N669">
    <cfRule type="cellIs" dxfId="22590" priority="8551" operator="between">
      <formula>3.5</formula>
      <formula>2.495</formula>
    </cfRule>
  </conditionalFormatting>
  <conditionalFormatting sqref="N669">
    <cfRule type="cellIs" dxfId="22589" priority="8550" operator="between">
      <formula>3.5</formula>
      <formula>2.494</formula>
    </cfRule>
  </conditionalFormatting>
  <conditionalFormatting sqref="N669">
    <cfRule type="cellIs" dxfId="22588" priority="8549" operator="between">
      <formula>2.5</formula>
      <formula>0</formula>
    </cfRule>
  </conditionalFormatting>
  <conditionalFormatting sqref="N669">
    <cfRule type="cellIs" dxfId="22587" priority="8545" operator="between">
      <formula>4.501</formula>
      <formula>6</formula>
    </cfRule>
    <cfRule type="cellIs" dxfId="22586" priority="8546" operator="between">
      <formula>3.001</formula>
      <formula>4.5</formula>
    </cfRule>
    <cfRule type="cellIs" dxfId="22585" priority="8547" operator="between">
      <formula>2.001</formula>
      <formula>3</formula>
    </cfRule>
    <cfRule type="cellIs" dxfId="22584" priority="8548" operator="between">
      <formula>0</formula>
      <formula>2</formula>
    </cfRule>
  </conditionalFormatting>
  <conditionalFormatting sqref="N668">
    <cfRule type="cellIs" dxfId="22583" priority="8544" operator="between">
      <formula>6</formula>
      <formula>4.5</formula>
    </cfRule>
  </conditionalFormatting>
  <conditionalFormatting sqref="N668">
    <cfRule type="cellIs" dxfId="22582" priority="8543" operator="between">
      <formula>6</formula>
      <formula>4.495</formula>
    </cfRule>
  </conditionalFormatting>
  <conditionalFormatting sqref="N668">
    <cfRule type="cellIs" dxfId="22581" priority="8542" operator="between">
      <formula>4.5</formula>
      <formula>3.495</formula>
    </cfRule>
  </conditionalFormatting>
  <conditionalFormatting sqref="N668">
    <cfRule type="cellIs" dxfId="22580" priority="8540" operator="between">
      <formula>3.5</formula>
      <formula>2.495</formula>
    </cfRule>
    <cfRule type="cellIs" dxfId="22579" priority="8541" operator="between">
      <formula>3.5</formula>
      <formula>2.495</formula>
    </cfRule>
  </conditionalFormatting>
  <conditionalFormatting sqref="N668">
    <cfRule type="cellIs" dxfId="22578" priority="8539" operator="between">
      <formula>3.5</formula>
      <formula>2.495</formula>
    </cfRule>
  </conditionalFormatting>
  <conditionalFormatting sqref="N668">
    <cfRule type="cellIs" dxfId="22577" priority="8538" operator="between">
      <formula>3.5</formula>
      <formula>2.494</formula>
    </cfRule>
  </conditionalFormatting>
  <conditionalFormatting sqref="N668">
    <cfRule type="cellIs" dxfId="22576" priority="8537" operator="between">
      <formula>2.5</formula>
      <formula>0</formula>
    </cfRule>
  </conditionalFormatting>
  <conditionalFormatting sqref="N668">
    <cfRule type="cellIs" dxfId="22575" priority="8533" operator="between">
      <formula>4.501</formula>
      <formula>6</formula>
    </cfRule>
    <cfRule type="cellIs" dxfId="22574" priority="8534" operator="between">
      <formula>3.001</formula>
      <formula>4.5</formula>
    </cfRule>
    <cfRule type="cellIs" dxfId="22573" priority="8535" operator="between">
      <formula>2.001</formula>
      <formula>3</formula>
    </cfRule>
    <cfRule type="cellIs" dxfId="22572" priority="8536" operator="between">
      <formula>0</formula>
      <formula>2</formula>
    </cfRule>
  </conditionalFormatting>
  <conditionalFormatting sqref="N677">
    <cfRule type="cellIs" dxfId="22571" priority="8532" operator="between">
      <formula>6</formula>
      <formula>4.5</formula>
    </cfRule>
  </conditionalFormatting>
  <conditionalFormatting sqref="N677">
    <cfRule type="cellIs" dxfId="22570" priority="8531" operator="between">
      <formula>6</formula>
      <formula>4.495</formula>
    </cfRule>
  </conditionalFormatting>
  <conditionalFormatting sqref="N677">
    <cfRule type="cellIs" dxfId="22569" priority="8530" operator="between">
      <formula>4.5</formula>
      <formula>3.495</formula>
    </cfRule>
  </conditionalFormatting>
  <conditionalFormatting sqref="N677">
    <cfRule type="cellIs" dxfId="22568" priority="8528" operator="between">
      <formula>3.5</formula>
      <formula>2.495</formula>
    </cfRule>
    <cfRule type="cellIs" dxfId="22567" priority="8529" operator="between">
      <formula>3.5</formula>
      <formula>2.495</formula>
    </cfRule>
  </conditionalFormatting>
  <conditionalFormatting sqref="N677">
    <cfRule type="cellIs" dxfId="22566" priority="8527" operator="between">
      <formula>3.5</formula>
      <formula>2.495</formula>
    </cfRule>
  </conditionalFormatting>
  <conditionalFormatting sqref="N677">
    <cfRule type="cellIs" dxfId="22565" priority="8526" operator="between">
      <formula>3.5</formula>
      <formula>2.494</formula>
    </cfRule>
  </conditionalFormatting>
  <conditionalFormatting sqref="N677">
    <cfRule type="cellIs" dxfId="22564" priority="8525" operator="between">
      <formula>2.5</formula>
      <formula>0</formula>
    </cfRule>
  </conditionalFormatting>
  <conditionalFormatting sqref="N677">
    <cfRule type="cellIs" dxfId="22563" priority="8521" operator="between">
      <formula>4.501</formula>
      <formula>6</formula>
    </cfRule>
    <cfRule type="cellIs" dxfId="22562" priority="8522" operator="between">
      <formula>3.001</formula>
      <formula>4.5</formula>
    </cfRule>
    <cfRule type="cellIs" dxfId="22561" priority="8523" operator="between">
      <formula>2.001</formula>
      <formula>3</formula>
    </cfRule>
    <cfRule type="cellIs" dxfId="22560" priority="8524" operator="between">
      <formula>0</formula>
      <formula>2</formula>
    </cfRule>
  </conditionalFormatting>
  <conditionalFormatting sqref="N676">
    <cfRule type="cellIs" dxfId="22559" priority="8520" operator="between">
      <formula>6</formula>
      <formula>4.5</formula>
    </cfRule>
  </conditionalFormatting>
  <conditionalFormatting sqref="N676">
    <cfRule type="cellIs" dxfId="22558" priority="8519" operator="between">
      <formula>6</formula>
      <formula>4.495</formula>
    </cfRule>
  </conditionalFormatting>
  <conditionalFormatting sqref="N676">
    <cfRule type="cellIs" dxfId="22557" priority="8518" operator="between">
      <formula>4.5</formula>
      <formula>3.495</formula>
    </cfRule>
  </conditionalFormatting>
  <conditionalFormatting sqref="N676">
    <cfRule type="cellIs" dxfId="22556" priority="8516" operator="between">
      <formula>3.5</formula>
      <formula>2.495</formula>
    </cfRule>
    <cfRule type="cellIs" dxfId="22555" priority="8517" operator="between">
      <formula>3.5</formula>
      <formula>2.495</formula>
    </cfRule>
  </conditionalFormatting>
  <conditionalFormatting sqref="N676">
    <cfRule type="cellIs" dxfId="22554" priority="8515" operator="between">
      <formula>3.5</formula>
      <formula>2.495</formula>
    </cfRule>
  </conditionalFormatting>
  <conditionalFormatting sqref="N676">
    <cfRule type="cellIs" dxfId="22553" priority="8514" operator="between">
      <formula>3.5</formula>
      <formula>2.494</formula>
    </cfRule>
  </conditionalFormatting>
  <conditionalFormatting sqref="N676">
    <cfRule type="cellIs" dxfId="22552" priority="8513" operator="between">
      <formula>2.5</formula>
      <formula>0</formula>
    </cfRule>
  </conditionalFormatting>
  <conditionalFormatting sqref="N676">
    <cfRule type="cellIs" dxfId="22551" priority="8509" operator="between">
      <formula>4.501</formula>
      <formula>6</formula>
    </cfRule>
    <cfRule type="cellIs" dxfId="22550" priority="8510" operator="between">
      <formula>3.001</formula>
      <formula>4.5</formula>
    </cfRule>
    <cfRule type="cellIs" dxfId="22549" priority="8511" operator="between">
      <formula>2.001</formula>
      <formula>3</formula>
    </cfRule>
    <cfRule type="cellIs" dxfId="22548" priority="8512" operator="between">
      <formula>0</formula>
      <formula>2</formula>
    </cfRule>
  </conditionalFormatting>
  <conditionalFormatting sqref="N672">
    <cfRule type="cellIs" dxfId="22547" priority="8508" operator="between">
      <formula>6</formula>
      <formula>4.5</formula>
    </cfRule>
  </conditionalFormatting>
  <conditionalFormatting sqref="N672">
    <cfRule type="cellIs" dxfId="22546" priority="8507" operator="between">
      <formula>6</formula>
      <formula>4.495</formula>
    </cfRule>
  </conditionalFormatting>
  <conditionalFormatting sqref="N672">
    <cfRule type="cellIs" dxfId="22545" priority="8506" operator="between">
      <formula>4.5</formula>
      <formula>3.495</formula>
    </cfRule>
  </conditionalFormatting>
  <conditionalFormatting sqref="N672">
    <cfRule type="cellIs" dxfId="22544" priority="8504" operator="between">
      <formula>3.5</formula>
      <formula>2.495</formula>
    </cfRule>
    <cfRule type="cellIs" dxfId="22543" priority="8505" operator="between">
      <formula>3.5</formula>
      <formula>2.495</formula>
    </cfRule>
  </conditionalFormatting>
  <conditionalFormatting sqref="N672">
    <cfRule type="cellIs" dxfId="22542" priority="8503" operator="between">
      <formula>3.5</formula>
      <formula>2.495</formula>
    </cfRule>
  </conditionalFormatting>
  <conditionalFormatting sqref="N672">
    <cfRule type="cellIs" dxfId="22541" priority="8502" operator="between">
      <formula>3.5</formula>
      <formula>2.494</formula>
    </cfRule>
  </conditionalFormatting>
  <conditionalFormatting sqref="N672">
    <cfRule type="cellIs" dxfId="22540" priority="8501" operator="between">
      <formula>2.5</formula>
      <formula>0</formula>
    </cfRule>
  </conditionalFormatting>
  <conditionalFormatting sqref="N672">
    <cfRule type="cellIs" dxfId="22539" priority="8497" operator="between">
      <formula>4.501</formula>
      <formula>6</formula>
    </cfRule>
    <cfRule type="cellIs" dxfId="22538" priority="8498" operator="between">
      <formula>3.001</formula>
      <formula>4.5</formula>
    </cfRule>
    <cfRule type="cellIs" dxfId="22537" priority="8499" operator="between">
      <formula>2.001</formula>
      <formula>3</formula>
    </cfRule>
    <cfRule type="cellIs" dxfId="22536" priority="8500" operator="between">
      <formula>0</formula>
      <formula>2</formula>
    </cfRule>
  </conditionalFormatting>
  <conditionalFormatting sqref="N675">
    <cfRule type="cellIs" dxfId="22535" priority="8496" operator="between">
      <formula>6</formula>
      <formula>4.5</formula>
    </cfRule>
  </conditionalFormatting>
  <conditionalFormatting sqref="N675">
    <cfRule type="cellIs" dxfId="22534" priority="8495" operator="between">
      <formula>6</formula>
      <formula>4.495</formula>
    </cfRule>
  </conditionalFormatting>
  <conditionalFormatting sqref="N675">
    <cfRule type="cellIs" dxfId="22533" priority="8494" operator="between">
      <formula>4.5</formula>
      <formula>3.495</formula>
    </cfRule>
  </conditionalFormatting>
  <conditionalFormatting sqref="N675">
    <cfRule type="cellIs" dxfId="22532" priority="8492" operator="between">
      <formula>3.5</formula>
      <formula>2.495</formula>
    </cfRule>
    <cfRule type="cellIs" dxfId="22531" priority="8493" operator="between">
      <formula>3.5</formula>
      <formula>2.495</formula>
    </cfRule>
  </conditionalFormatting>
  <conditionalFormatting sqref="N675">
    <cfRule type="cellIs" dxfId="22530" priority="8491" operator="between">
      <formula>3.5</formula>
      <formula>2.495</formula>
    </cfRule>
  </conditionalFormatting>
  <conditionalFormatting sqref="N675">
    <cfRule type="cellIs" dxfId="22529" priority="8490" operator="between">
      <formula>3.5</formula>
      <formula>2.494</formula>
    </cfRule>
  </conditionalFormatting>
  <conditionalFormatting sqref="N675">
    <cfRule type="cellIs" dxfId="22528" priority="8489" operator="between">
      <formula>2.5</formula>
      <formula>0</formula>
    </cfRule>
  </conditionalFormatting>
  <conditionalFormatting sqref="N675">
    <cfRule type="cellIs" dxfId="22527" priority="8485" operator="between">
      <formula>4.501</formula>
      <formula>6</formula>
    </cfRule>
    <cfRule type="cellIs" dxfId="22526" priority="8486" operator="between">
      <formula>3.001</formula>
      <formula>4.5</formula>
    </cfRule>
    <cfRule type="cellIs" dxfId="22525" priority="8487" operator="between">
      <formula>2.001</formula>
      <formula>3</formula>
    </cfRule>
    <cfRule type="cellIs" dxfId="22524" priority="8488" operator="between">
      <formula>0</formula>
      <formula>2</formula>
    </cfRule>
  </conditionalFormatting>
  <conditionalFormatting sqref="N673">
    <cfRule type="cellIs" dxfId="22523" priority="8484" operator="between">
      <formula>6</formula>
      <formula>4.5</formula>
    </cfRule>
  </conditionalFormatting>
  <conditionalFormatting sqref="N673">
    <cfRule type="cellIs" dxfId="22522" priority="8483" operator="between">
      <formula>6</formula>
      <formula>4.495</formula>
    </cfRule>
  </conditionalFormatting>
  <conditionalFormatting sqref="N673">
    <cfRule type="cellIs" dxfId="22521" priority="8482" operator="between">
      <formula>4.5</formula>
      <formula>3.495</formula>
    </cfRule>
  </conditionalFormatting>
  <conditionalFormatting sqref="N673">
    <cfRule type="cellIs" dxfId="22520" priority="8480" operator="between">
      <formula>3.5</formula>
      <formula>2.495</formula>
    </cfRule>
    <cfRule type="cellIs" dxfId="22519" priority="8481" operator="between">
      <formula>3.5</formula>
      <formula>2.495</formula>
    </cfRule>
  </conditionalFormatting>
  <conditionalFormatting sqref="N673">
    <cfRule type="cellIs" dxfId="22518" priority="8479" operator="between">
      <formula>3.5</formula>
      <formula>2.495</formula>
    </cfRule>
  </conditionalFormatting>
  <conditionalFormatting sqref="N673">
    <cfRule type="cellIs" dxfId="22517" priority="8478" operator="between">
      <formula>3.5</formula>
      <formula>2.494</formula>
    </cfRule>
  </conditionalFormatting>
  <conditionalFormatting sqref="N673">
    <cfRule type="cellIs" dxfId="22516" priority="8477" operator="between">
      <formula>2.5</formula>
      <formula>0</formula>
    </cfRule>
  </conditionalFormatting>
  <conditionalFormatting sqref="N673">
    <cfRule type="cellIs" dxfId="22515" priority="8473" operator="between">
      <formula>4.501</formula>
      <formula>6</formula>
    </cfRule>
    <cfRule type="cellIs" dxfId="22514" priority="8474" operator="between">
      <formula>3.001</formula>
      <formula>4.5</formula>
    </cfRule>
    <cfRule type="cellIs" dxfId="22513" priority="8475" operator="between">
      <formula>2.001</formula>
      <formula>3</formula>
    </cfRule>
    <cfRule type="cellIs" dxfId="22512" priority="8476" operator="between">
      <formula>0</formula>
      <formula>2</formula>
    </cfRule>
  </conditionalFormatting>
  <conditionalFormatting sqref="N674">
    <cfRule type="cellIs" dxfId="22511" priority="8472" operator="between">
      <formula>6</formula>
      <formula>4.5</formula>
    </cfRule>
  </conditionalFormatting>
  <conditionalFormatting sqref="N674">
    <cfRule type="cellIs" dxfId="22510" priority="8471" operator="between">
      <formula>6</formula>
      <formula>4.495</formula>
    </cfRule>
  </conditionalFormatting>
  <conditionalFormatting sqref="N674">
    <cfRule type="cellIs" dxfId="22509" priority="8470" operator="between">
      <formula>4.5</formula>
      <formula>3.495</formula>
    </cfRule>
  </conditionalFormatting>
  <conditionalFormatting sqref="N674">
    <cfRule type="cellIs" dxfId="22508" priority="8468" operator="between">
      <formula>3.5</formula>
      <formula>2.495</formula>
    </cfRule>
    <cfRule type="cellIs" dxfId="22507" priority="8469" operator="between">
      <formula>3.5</formula>
      <formula>2.495</formula>
    </cfRule>
  </conditionalFormatting>
  <conditionalFormatting sqref="N674">
    <cfRule type="cellIs" dxfId="22506" priority="8467" operator="between">
      <formula>3.5</formula>
      <formula>2.495</formula>
    </cfRule>
  </conditionalFormatting>
  <conditionalFormatting sqref="N674">
    <cfRule type="cellIs" dxfId="22505" priority="8466" operator="between">
      <formula>3.5</formula>
      <formula>2.494</formula>
    </cfRule>
  </conditionalFormatting>
  <conditionalFormatting sqref="N674">
    <cfRule type="cellIs" dxfId="22504" priority="8465" operator="between">
      <formula>2.5</formula>
      <formula>0</formula>
    </cfRule>
  </conditionalFormatting>
  <conditionalFormatting sqref="N674">
    <cfRule type="cellIs" dxfId="22503" priority="8461" operator="between">
      <formula>4.501</formula>
      <formula>6</formula>
    </cfRule>
    <cfRule type="cellIs" dxfId="22502" priority="8462" operator="between">
      <formula>3.001</formula>
      <formula>4.5</formula>
    </cfRule>
    <cfRule type="cellIs" dxfId="22501" priority="8463" operator="between">
      <formula>2.001</formula>
      <formula>3</formula>
    </cfRule>
    <cfRule type="cellIs" dxfId="22500" priority="8464" operator="between">
      <formula>0</formula>
      <formula>2</formula>
    </cfRule>
  </conditionalFormatting>
  <conditionalFormatting sqref="N682">
    <cfRule type="cellIs" dxfId="22499" priority="8460" operator="between">
      <formula>6</formula>
      <formula>4.5</formula>
    </cfRule>
  </conditionalFormatting>
  <conditionalFormatting sqref="N682">
    <cfRule type="cellIs" dxfId="22498" priority="8459" operator="between">
      <formula>6</formula>
      <formula>4.495</formula>
    </cfRule>
  </conditionalFormatting>
  <conditionalFormatting sqref="N682">
    <cfRule type="cellIs" dxfId="22497" priority="8458" operator="between">
      <formula>4.5</formula>
      <formula>3.495</formula>
    </cfRule>
  </conditionalFormatting>
  <conditionalFormatting sqref="N682">
    <cfRule type="cellIs" dxfId="22496" priority="8456" operator="between">
      <formula>3.5</formula>
      <formula>2.495</formula>
    </cfRule>
    <cfRule type="cellIs" dxfId="22495" priority="8457" operator="between">
      <formula>3.5</formula>
      <formula>2.495</formula>
    </cfRule>
  </conditionalFormatting>
  <conditionalFormatting sqref="N682">
    <cfRule type="cellIs" dxfId="22494" priority="8455" operator="between">
      <formula>3.5</formula>
      <formula>2.495</formula>
    </cfRule>
  </conditionalFormatting>
  <conditionalFormatting sqref="N682">
    <cfRule type="cellIs" dxfId="22493" priority="8454" operator="between">
      <formula>3.5</formula>
      <formula>2.494</formula>
    </cfRule>
  </conditionalFormatting>
  <conditionalFormatting sqref="N682">
    <cfRule type="cellIs" dxfId="22492" priority="8453" operator="between">
      <formula>2.5</formula>
      <formula>0</formula>
    </cfRule>
  </conditionalFormatting>
  <conditionalFormatting sqref="N682">
    <cfRule type="cellIs" dxfId="22491" priority="8449" operator="between">
      <formula>4.501</formula>
      <formula>6</formula>
    </cfRule>
    <cfRule type="cellIs" dxfId="22490" priority="8450" operator="between">
      <formula>3.001</formula>
      <formula>4.5</formula>
    </cfRule>
    <cfRule type="cellIs" dxfId="22489" priority="8451" operator="between">
      <formula>2.001</formula>
      <formula>3</formula>
    </cfRule>
    <cfRule type="cellIs" dxfId="22488" priority="8452" operator="between">
      <formula>0</formula>
      <formula>2</formula>
    </cfRule>
  </conditionalFormatting>
  <conditionalFormatting sqref="N681">
    <cfRule type="cellIs" dxfId="22487" priority="8448" operator="between">
      <formula>6</formula>
      <formula>4.5</formula>
    </cfRule>
  </conditionalFormatting>
  <conditionalFormatting sqref="N681">
    <cfRule type="cellIs" dxfId="22486" priority="8447" operator="between">
      <formula>6</formula>
      <formula>4.495</formula>
    </cfRule>
  </conditionalFormatting>
  <conditionalFormatting sqref="N681">
    <cfRule type="cellIs" dxfId="22485" priority="8446" operator="between">
      <formula>4.5</formula>
      <formula>3.495</formula>
    </cfRule>
  </conditionalFormatting>
  <conditionalFormatting sqref="N681">
    <cfRule type="cellIs" dxfId="22484" priority="8444" operator="between">
      <formula>3.5</formula>
      <formula>2.495</formula>
    </cfRule>
    <cfRule type="cellIs" dxfId="22483" priority="8445" operator="between">
      <formula>3.5</formula>
      <formula>2.495</formula>
    </cfRule>
  </conditionalFormatting>
  <conditionalFormatting sqref="N681">
    <cfRule type="cellIs" dxfId="22482" priority="8443" operator="between">
      <formula>3.5</formula>
      <formula>2.495</formula>
    </cfRule>
  </conditionalFormatting>
  <conditionalFormatting sqref="N681">
    <cfRule type="cellIs" dxfId="22481" priority="8442" operator="between">
      <formula>3.5</formula>
      <formula>2.494</formula>
    </cfRule>
  </conditionalFormatting>
  <conditionalFormatting sqref="N681">
    <cfRule type="cellIs" dxfId="22480" priority="8441" operator="between">
      <formula>2.5</formula>
      <formula>0</formula>
    </cfRule>
  </conditionalFormatting>
  <conditionalFormatting sqref="N681">
    <cfRule type="cellIs" dxfId="22479" priority="8437" operator="between">
      <formula>4.501</formula>
      <formula>6</formula>
    </cfRule>
    <cfRule type="cellIs" dxfId="22478" priority="8438" operator="between">
      <formula>3.001</formula>
      <formula>4.5</formula>
    </cfRule>
    <cfRule type="cellIs" dxfId="22477" priority="8439" operator="between">
      <formula>2.001</formula>
      <formula>3</formula>
    </cfRule>
    <cfRule type="cellIs" dxfId="22476" priority="8440" operator="between">
      <formula>0</formula>
      <formula>2</formula>
    </cfRule>
  </conditionalFormatting>
  <conditionalFormatting sqref="N678">
    <cfRule type="cellIs" dxfId="22475" priority="8436" operator="between">
      <formula>6</formula>
      <formula>4.5</formula>
    </cfRule>
  </conditionalFormatting>
  <conditionalFormatting sqref="N678">
    <cfRule type="cellIs" dxfId="22474" priority="8435" operator="between">
      <formula>6</formula>
      <formula>4.495</formula>
    </cfRule>
  </conditionalFormatting>
  <conditionalFormatting sqref="N678">
    <cfRule type="cellIs" dxfId="22473" priority="8434" operator="between">
      <formula>4.5</formula>
      <formula>3.495</formula>
    </cfRule>
  </conditionalFormatting>
  <conditionalFormatting sqref="N678">
    <cfRule type="cellIs" dxfId="22472" priority="8432" operator="between">
      <formula>3.5</formula>
      <formula>2.495</formula>
    </cfRule>
    <cfRule type="cellIs" dxfId="22471" priority="8433" operator="between">
      <formula>3.5</formula>
      <formula>2.495</formula>
    </cfRule>
  </conditionalFormatting>
  <conditionalFormatting sqref="N678">
    <cfRule type="cellIs" dxfId="22470" priority="8431" operator="between">
      <formula>3.5</formula>
      <formula>2.495</formula>
    </cfRule>
  </conditionalFormatting>
  <conditionalFormatting sqref="N678">
    <cfRule type="cellIs" dxfId="22469" priority="8430" operator="between">
      <formula>3.5</formula>
      <formula>2.494</formula>
    </cfRule>
  </conditionalFormatting>
  <conditionalFormatting sqref="N678">
    <cfRule type="cellIs" dxfId="22468" priority="8429" operator="between">
      <formula>2.5</formula>
      <formula>0</formula>
    </cfRule>
  </conditionalFormatting>
  <conditionalFormatting sqref="N678">
    <cfRule type="cellIs" dxfId="22467" priority="8425" operator="between">
      <formula>4.501</formula>
      <formula>6</formula>
    </cfRule>
    <cfRule type="cellIs" dxfId="22466" priority="8426" operator="between">
      <formula>3.001</formula>
      <formula>4.5</formula>
    </cfRule>
    <cfRule type="cellIs" dxfId="22465" priority="8427" operator="between">
      <formula>2.001</formula>
      <formula>3</formula>
    </cfRule>
    <cfRule type="cellIs" dxfId="22464" priority="8428" operator="between">
      <formula>0</formula>
      <formula>2</formula>
    </cfRule>
  </conditionalFormatting>
  <conditionalFormatting sqref="N680">
    <cfRule type="cellIs" dxfId="22463" priority="8424" operator="between">
      <formula>6</formula>
      <formula>4.5</formula>
    </cfRule>
  </conditionalFormatting>
  <conditionalFormatting sqref="N680">
    <cfRule type="cellIs" dxfId="22462" priority="8423" operator="between">
      <formula>6</formula>
      <formula>4.495</formula>
    </cfRule>
  </conditionalFormatting>
  <conditionalFormatting sqref="N680">
    <cfRule type="cellIs" dxfId="22461" priority="8422" operator="between">
      <formula>4.5</formula>
      <formula>3.495</formula>
    </cfRule>
  </conditionalFormatting>
  <conditionalFormatting sqref="N680">
    <cfRule type="cellIs" dxfId="22460" priority="8420" operator="between">
      <formula>3.5</formula>
      <formula>2.495</formula>
    </cfRule>
    <cfRule type="cellIs" dxfId="22459" priority="8421" operator="between">
      <formula>3.5</formula>
      <formula>2.495</formula>
    </cfRule>
  </conditionalFormatting>
  <conditionalFormatting sqref="N680">
    <cfRule type="cellIs" dxfId="22458" priority="8419" operator="between">
      <formula>3.5</formula>
      <formula>2.495</formula>
    </cfRule>
  </conditionalFormatting>
  <conditionalFormatting sqref="N680">
    <cfRule type="cellIs" dxfId="22457" priority="8418" operator="between">
      <formula>3.5</formula>
      <formula>2.494</formula>
    </cfRule>
  </conditionalFormatting>
  <conditionalFormatting sqref="N680">
    <cfRule type="cellIs" dxfId="22456" priority="8417" operator="between">
      <formula>2.5</formula>
      <formula>0</formula>
    </cfRule>
  </conditionalFormatting>
  <conditionalFormatting sqref="N680">
    <cfRule type="cellIs" dxfId="22455" priority="8413" operator="between">
      <formula>4.501</formula>
      <formula>6</formula>
    </cfRule>
    <cfRule type="cellIs" dxfId="22454" priority="8414" operator="between">
      <formula>3.001</formula>
      <formula>4.5</formula>
    </cfRule>
    <cfRule type="cellIs" dxfId="22453" priority="8415" operator="between">
      <formula>2.001</formula>
      <formula>3</formula>
    </cfRule>
    <cfRule type="cellIs" dxfId="22452" priority="8416" operator="between">
      <formula>0</formula>
      <formula>2</formula>
    </cfRule>
  </conditionalFormatting>
  <conditionalFormatting sqref="N679">
    <cfRule type="cellIs" dxfId="22451" priority="8412" operator="between">
      <formula>6</formula>
      <formula>4.5</formula>
    </cfRule>
  </conditionalFormatting>
  <conditionalFormatting sqref="N679">
    <cfRule type="cellIs" dxfId="22450" priority="8411" operator="between">
      <formula>6</formula>
      <formula>4.495</formula>
    </cfRule>
  </conditionalFormatting>
  <conditionalFormatting sqref="N679">
    <cfRule type="cellIs" dxfId="22449" priority="8410" operator="between">
      <formula>4.5</formula>
      <formula>3.495</formula>
    </cfRule>
  </conditionalFormatting>
  <conditionalFormatting sqref="N679">
    <cfRule type="cellIs" dxfId="22448" priority="8408" operator="between">
      <formula>3.5</formula>
      <formula>2.495</formula>
    </cfRule>
    <cfRule type="cellIs" dxfId="22447" priority="8409" operator="between">
      <formula>3.5</formula>
      <formula>2.495</formula>
    </cfRule>
  </conditionalFormatting>
  <conditionalFormatting sqref="N679">
    <cfRule type="cellIs" dxfId="22446" priority="8407" operator="between">
      <formula>3.5</formula>
      <formula>2.495</formula>
    </cfRule>
  </conditionalFormatting>
  <conditionalFormatting sqref="N679">
    <cfRule type="cellIs" dxfId="22445" priority="8406" operator="between">
      <formula>3.5</formula>
      <formula>2.494</formula>
    </cfRule>
  </conditionalFormatting>
  <conditionalFormatting sqref="N679">
    <cfRule type="cellIs" dxfId="22444" priority="8405" operator="between">
      <formula>2.5</formula>
      <formula>0</formula>
    </cfRule>
  </conditionalFormatting>
  <conditionalFormatting sqref="N679">
    <cfRule type="cellIs" dxfId="22443" priority="8401" operator="between">
      <formula>4.501</formula>
      <formula>6</formula>
    </cfRule>
    <cfRule type="cellIs" dxfId="22442" priority="8402" operator="between">
      <formula>3.001</formula>
      <formula>4.5</formula>
    </cfRule>
    <cfRule type="cellIs" dxfId="22441" priority="8403" operator="between">
      <formula>2.001</formula>
      <formula>3</formula>
    </cfRule>
    <cfRule type="cellIs" dxfId="22440" priority="8404" operator="between">
      <formula>0</formula>
      <formula>2</formula>
    </cfRule>
  </conditionalFormatting>
  <conditionalFormatting sqref="N690">
    <cfRule type="cellIs" dxfId="22439" priority="8388" operator="between">
      <formula>6</formula>
      <formula>4.5</formula>
    </cfRule>
  </conditionalFormatting>
  <conditionalFormatting sqref="N690">
    <cfRule type="cellIs" dxfId="22438" priority="8387" operator="between">
      <formula>6</formula>
      <formula>4.495</formula>
    </cfRule>
  </conditionalFormatting>
  <conditionalFormatting sqref="N690">
    <cfRule type="cellIs" dxfId="22437" priority="8386" operator="between">
      <formula>4.5</formula>
      <formula>3.495</formula>
    </cfRule>
  </conditionalFormatting>
  <conditionalFormatting sqref="N690">
    <cfRule type="cellIs" dxfId="22436" priority="8384" operator="between">
      <formula>3.5</formula>
      <formula>2.495</formula>
    </cfRule>
    <cfRule type="cellIs" dxfId="22435" priority="8385" operator="between">
      <formula>3.5</formula>
      <formula>2.495</formula>
    </cfRule>
  </conditionalFormatting>
  <conditionalFormatting sqref="N690">
    <cfRule type="cellIs" dxfId="22434" priority="8383" operator="between">
      <formula>3.5</formula>
      <formula>2.495</formula>
    </cfRule>
  </conditionalFormatting>
  <conditionalFormatting sqref="N690">
    <cfRule type="cellIs" dxfId="22433" priority="8382" operator="between">
      <formula>3.5</formula>
      <formula>2.494</formula>
    </cfRule>
  </conditionalFormatting>
  <conditionalFormatting sqref="N690">
    <cfRule type="cellIs" dxfId="22432" priority="8381" operator="between">
      <formula>2.5</formula>
      <formula>0</formula>
    </cfRule>
  </conditionalFormatting>
  <conditionalFormatting sqref="N690">
    <cfRule type="cellIs" dxfId="22431" priority="8377" operator="between">
      <formula>4.501</formula>
      <formula>6</formula>
    </cfRule>
    <cfRule type="cellIs" dxfId="22430" priority="8378" operator="between">
      <formula>3.001</formula>
      <formula>4.5</formula>
    </cfRule>
    <cfRule type="cellIs" dxfId="22429" priority="8379" operator="between">
      <formula>2.001</formula>
      <formula>3</formula>
    </cfRule>
    <cfRule type="cellIs" dxfId="22428" priority="8380" operator="between">
      <formula>0</formula>
      <formula>2</formula>
    </cfRule>
  </conditionalFormatting>
  <conditionalFormatting sqref="N689">
    <cfRule type="cellIs" dxfId="22427" priority="8376" operator="between">
      <formula>6</formula>
      <formula>4.5</formula>
    </cfRule>
  </conditionalFormatting>
  <conditionalFormatting sqref="N689">
    <cfRule type="cellIs" dxfId="22426" priority="8375" operator="between">
      <formula>6</formula>
      <formula>4.495</formula>
    </cfRule>
  </conditionalFormatting>
  <conditionalFormatting sqref="N689">
    <cfRule type="cellIs" dxfId="22425" priority="8374" operator="between">
      <formula>4.5</formula>
      <formula>3.495</formula>
    </cfRule>
  </conditionalFormatting>
  <conditionalFormatting sqref="N689">
    <cfRule type="cellIs" dxfId="22424" priority="8372" operator="between">
      <formula>3.5</formula>
      <formula>2.495</formula>
    </cfRule>
    <cfRule type="cellIs" dxfId="22423" priority="8373" operator="between">
      <formula>3.5</formula>
      <formula>2.495</formula>
    </cfRule>
  </conditionalFormatting>
  <conditionalFormatting sqref="N689">
    <cfRule type="cellIs" dxfId="22422" priority="8371" operator="between">
      <formula>3.5</formula>
      <formula>2.495</formula>
    </cfRule>
  </conditionalFormatting>
  <conditionalFormatting sqref="N689">
    <cfRule type="cellIs" dxfId="22421" priority="8370" operator="between">
      <formula>3.5</formula>
      <formula>2.494</formula>
    </cfRule>
  </conditionalFormatting>
  <conditionalFormatting sqref="N689">
    <cfRule type="cellIs" dxfId="22420" priority="8369" operator="between">
      <formula>2.5</formula>
      <formula>0</formula>
    </cfRule>
  </conditionalFormatting>
  <conditionalFormatting sqref="N689">
    <cfRule type="cellIs" dxfId="22419" priority="8365" operator="between">
      <formula>4.501</formula>
      <formula>6</formula>
    </cfRule>
    <cfRule type="cellIs" dxfId="22418" priority="8366" operator="between">
      <formula>3.001</formula>
      <formula>4.5</formula>
    </cfRule>
    <cfRule type="cellIs" dxfId="22417" priority="8367" operator="between">
      <formula>2.001</formula>
      <formula>3</formula>
    </cfRule>
    <cfRule type="cellIs" dxfId="22416" priority="8368" operator="between">
      <formula>0</formula>
      <formula>2</formula>
    </cfRule>
  </conditionalFormatting>
  <conditionalFormatting sqref="N683">
    <cfRule type="cellIs" dxfId="22415" priority="8364" operator="between">
      <formula>6</formula>
      <formula>4.5</formula>
    </cfRule>
  </conditionalFormatting>
  <conditionalFormatting sqref="N683">
    <cfRule type="cellIs" dxfId="22414" priority="8363" operator="between">
      <formula>6</formula>
      <formula>4.495</formula>
    </cfRule>
  </conditionalFormatting>
  <conditionalFormatting sqref="N683">
    <cfRule type="cellIs" dxfId="22413" priority="8362" operator="between">
      <formula>4.5</formula>
      <formula>3.495</formula>
    </cfRule>
  </conditionalFormatting>
  <conditionalFormatting sqref="N683">
    <cfRule type="cellIs" dxfId="22412" priority="8360" operator="between">
      <formula>3.5</formula>
      <formula>2.495</formula>
    </cfRule>
    <cfRule type="cellIs" dxfId="22411" priority="8361" operator="between">
      <formula>3.5</formula>
      <formula>2.495</formula>
    </cfRule>
  </conditionalFormatting>
  <conditionalFormatting sqref="N683">
    <cfRule type="cellIs" dxfId="22410" priority="8359" operator="between">
      <formula>3.5</formula>
      <formula>2.495</formula>
    </cfRule>
  </conditionalFormatting>
  <conditionalFormatting sqref="N683">
    <cfRule type="cellIs" dxfId="22409" priority="8358" operator="between">
      <formula>3.5</formula>
      <formula>2.494</formula>
    </cfRule>
  </conditionalFormatting>
  <conditionalFormatting sqref="N683">
    <cfRule type="cellIs" dxfId="22408" priority="8357" operator="between">
      <formula>2.5</formula>
      <formula>0</formula>
    </cfRule>
  </conditionalFormatting>
  <conditionalFormatting sqref="N683">
    <cfRule type="cellIs" dxfId="22407" priority="8353" operator="between">
      <formula>4.501</formula>
      <formula>6</formula>
    </cfRule>
    <cfRule type="cellIs" dxfId="22406" priority="8354" operator="between">
      <formula>3.001</formula>
      <formula>4.5</formula>
    </cfRule>
    <cfRule type="cellIs" dxfId="22405" priority="8355" operator="between">
      <formula>2.001</formula>
      <formula>3</formula>
    </cfRule>
    <cfRule type="cellIs" dxfId="22404" priority="8356" operator="between">
      <formula>0</formula>
      <formula>2</formula>
    </cfRule>
  </conditionalFormatting>
  <conditionalFormatting sqref="N686">
    <cfRule type="cellIs" dxfId="22403" priority="8352" operator="between">
      <formula>6</formula>
      <formula>4.5</formula>
    </cfRule>
  </conditionalFormatting>
  <conditionalFormatting sqref="N686">
    <cfRule type="cellIs" dxfId="22402" priority="8351" operator="between">
      <formula>6</formula>
      <formula>4.495</formula>
    </cfRule>
  </conditionalFormatting>
  <conditionalFormatting sqref="N686">
    <cfRule type="cellIs" dxfId="22401" priority="8350" operator="between">
      <formula>4.5</formula>
      <formula>3.495</formula>
    </cfRule>
  </conditionalFormatting>
  <conditionalFormatting sqref="N686">
    <cfRule type="cellIs" dxfId="22400" priority="8348" operator="between">
      <formula>3.5</formula>
      <formula>2.495</formula>
    </cfRule>
    <cfRule type="cellIs" dxfId="22399" priority="8349" operator="between">
      <formula>3.5</formula>
      <formula>2.495</formula>
    </cfRule>
  </conditionalFormatting>
  <conditionalFormatting sqref="N686">
    <cfRule type="cellIs" dxfId="22398" priority="8347" operator="between">
      <formula>3.5</formula>
      <formula>2.495</formula>
    </cfRule>
  </conditionalFormatting>
  <conditionalFormatting sqref="N686">
    <cfRule type="cellIs" dxfId="22397" priority="8346" operator="between">
      <formula>3.5</formula>
      <formula>2.494</formula>
    </cfRule>
  </conditionalFormatting>
  <conditionalFormatting sqref="N686">
    <cfRule type="cellIs" dxfId="22396" priority="8345" operator="between">
      <formula>2.5</formula>
      <formula>0</formula>
    </cfRule>
  </conditionalFormatting>
  <conditionalFormatting sqref="N686">
    <cfRule type="cellIs" dxfId="22395" priority="8341" operator="between">
      <formula>4.501</formula>
      <formula>6</formula>
    </cfRule>
    <cfRule type="cellIs" dxfId="22394" priority="8342" operator="between">
      <formula>3.001</formula>
      <formula>4.5</formula>
    </cfRule>
    <cfRule type="cellIs" dxfId="22393" priority="8343" operator="between">
      <formula>2.001</formula>
      <formula>3</formula>
    </cfRule>
    <cfRule type="cellIs" dxfId="22392" priority="8344" operator="between">
      <formula>0</formula>
      <formula>2</formula>
    </cfRule>
  </conditionalFormatting>
  <conditionalFormatting sqref="N684">
    <cfRule type="cellIs" dxfId="22391" priority="8340" operator="between">
      <formula>6</formula>
      <formula>4.5</formula>
    </cfRule>
  </conditionalFormatting>
  <conditionalFormatting sqref="N684">
    <cfRule type="cellIs" dxfId="22390" priority="8339" operator="between">
      <formula>6</formula>
      <formula>4.495</formula>
    </cfRule>
  </conditionalFormatting>
  <conditionalFormatting sqref="N684">
    <cfRule type="cellIs" dxfId="22389" priority="8338" operator="between">
      <formula>4.5</formula>
      <formula>3.495</formula>
    </cfRule>
  </conditionalFormatting>
  <conditionalFormatting sqref="N684">
    <cfRule type="cellIs" dxfId="22388" priority="8336" operator="between">
      <formula>3.5</formula>
      <formula>2.495</formula>
    </cfRule>
    <cfRule type="cellIs" dxfId="22387" priority="8337" operator="between">
      <formula>3.5</formula>
      <formula>2.495</formula>
    </cfRule>
  </conditionalFormatting>
  <conditionalFormatting sqref="N684">
    <cfRule type="cellIs" dxfId="22386" priority="8335" operator="between">
      <formula>3.5</formula>
      <formula>2.495</formula>
    </cfRule>
  </conditionalFormatting>
  <conditionalFormatting sqref="N684">
    <cfRule type="cellIs" dxfId="22385" priority="8334" operator="between">
      <formula>3.5</formula>
      <formula>2.494</formula>
    </cfRule>
  </conditionalFormatting>
  <conditionalFormatting sqref="N684">
    <cfRule type="cellIs" dxfId="22384" priority="8333" operator="between">
      <formula>2.5</formula>
      <formula>0</formula>
    </cfRule>
  </conditionalFormatting>
  <conditionalFormatting sqref="N684">
    <cfRule type="cellIs" dxfId="22383" priority="8329" operator="between">
      <formula>4.501</formula>
      <formula>6</formula>
    </cfRule>
    <cfRule type="cellIs" dxfId="22382" priority="8330" operator="between">
      <formula>3.001</formula>
      <formula>4.5</formula>
    </cfRule>
    <cfRule type="cellIs" dxfId="22381" priority="8331" operator="between">
      <formula>2.001</formula>
      <formula>3</formula>
    </cfRule>
    <cfRule type="cellIs" dxfId="22380" priority="8332" operator="between">
      <formula>0</formula>
      <formula>2</formula>
    </cfRule>
  </conditionalFormatting>
  <conditionalFormatting sqref="N687">
    <cfRule type="cellIs" dxfId="22379" priority="8328" operator="between">
      <formula>6</formula>
      <formula>4.5</formula>
    </cfRule>
  </conditionalFormatting>
  <conditionalFormatting sqref="N687">
    <cfRule type="cellIs" dxfId="22378" priority="8327" operator="between">
      <formula>6</formula>
      <formula>4.495</formula>
    </cfRule>
  </conditionalFormatting>
  <conditionalFormatting sqref="N687">
    <cfRule type="cellIs" dxfId="22377" priority="8326" operator="between">
      <formula>4.5</formula>
      <formula>3.495</formula>
    </cfRule>
  </conditionalFormatting>
  <conditionalFormatting sqref="N687">
    <cfRule type="cellIs" dxfId="22376" priority="8324" operator="between">
      <formula>3.5</formula>
      <formula>2.495</formula>
    </cfRule>
    <cfRule type="cellIs" dxfId="22375" priority="8325" operator="between">
      <formula>3.5</formula>
      <formula>2.495</formula>
    </cfRule>
  </conditionalFormatting>
  <conditionalFormatting sqref="N687">
    <cfRule type="cellIs" dxfId="22374" priority="8323" operator="between">
      <formula>3.5</formula>
      <formula>2.495</formula>
    </cfRule>
  </conditionalFormatting>
  <conditionalFormatting sqref="N687">
    <cfRule type="cellIs" dxfId="22373" priority="8322" operator="between">
      <formula>3.5</formula>
      <formula>2.494</formula>
    </cfRule>
  </conditionalFormatting>
  <conditionalFormatting sqref="N687">
    <cfRule type="cellIs" dxfId="22372" priority="8321" operator="between">
      <formula>2.5</formula>
      <formula>0</formula>
    </cfRule>
  </conditionalFormatting>
  <conditionalFormatting sqref="N687">
    <cfRule type="cellIs" dxfId="22371" priority="8317" operator="between">
      <formula>4.501</formula>
      <formula>6</formula>
    </cfRule>
    <cfRule type="cellIs" dxfId="22370" priority="8318" operator="between">
      <formula>3.001</formula>
      <formula>4.5</formula>
    </cfRule>
    <cfRule type="cellIs" dxfId="22369" priority="8319" operator="between">
      <formula>2.001</formula>
      <formula>3</formula>
    </cfRule>
    <cfRule type="cellIs" dxfId="22368" priority="8320" operator="between">
      <formula>0</formula>
      <formula>2</formula>
    </cfRule>
  </conditionalFormatting>
  <conditionalFormatting sqref="N685">
    <cfRule type="cellIs" dxfId="22367" priority="8316" operator="between">
      <formula>6</formula>
      <formula>4.5</formula>
    </cfRule>
  </conditionalFormatting>
  <conditionalFormatting sqref="N685">
    <cfRule type="cellIs" dxfId="22366" priority="8315" operator="between">
      <formula>6</formula>
      <formula>4.495</formula>
    </cfRule>
  </conditionalFormatting>
  <conditionalFormatting sqref="N685">
    <cfRule type="cellIs" dxfId="22365" priority="8314" operator="between">
      <formula>4.5</formula>
      <formula>3.495</formula>
    </cfRule>
  </conditionalFormatting>
  <conditionalFormatting sqref="N685">
    <cfRule type="cellIs" dxfId="22364" priority="8312" operator="between">
      <formula>3.5</formula>
      <formula>2.495</formula>
    </cfRule>
    <cfRule type="cellIs" dxfId="22363" priority="8313" operator="between">
      <formula>3.5</formula>
      <formula>2.495</formula>
    </cfRule>
  </conditionalFormatting>
  <conditionalFormatting sqref="N685">
    <cfRule type="cellIs" dxfId="22362" priority="8311" operator="between">
      <formula>3.5</formula>
      <formula>2.495</formula>
    </cfRule>
  </conditionalFormatting>
  <conditionalFormatting sqref="N685">
    <cfRule type="cellIs" dxfId="22361" priority="8310" operator="between">
      <formula>3.5</formula>
      <formula>2.494</formula>
    </cfRule>
  </conditionalFormatting>
  <conditionalFormatting sqref="N685">
    <cfRule type="cellIs" dxfId="22360" priority="8309" operator="between">
      <formula>2.5</formula>
      <formula>0</formula>
    </cfRule>
  </conditionalFormatting>
  <conditionalFormatting sqref="N685">
    <cfRule type="cellIs" dxfId="22359" priority="8305" operator="between">
      <formula>4.501</formula>
      <formula>6</formula>
    </cfRule>
    <cfRule type="cellIs" dxfId="22358" priority="8306" operator="between">
      <formula>3.001</formula>
      <formula>4.5</formula>
    </cfRule>
    <cfRule type="cellIs" dxfId="22357" priority="8307" operator="between">
      <formula>2.001</formula>
      <formula>3</formula>
    </cfRule>
    <cfRule type="cellIs" dxfId="22356" priority="8308" operator="between">
      <formula>0</formula>
      <formula>2</formula>
    </cfRule>
  </conditionalFormatting>
  <conditionalFormatting sqref="N688">
    <cfRule type="cellIs" dxfId="22355" priority="8304" operator="between">
      <formula>6</formula>
      <formula>4.5</formula>
    </cfRule>
  </conditionalFormatting>
  <conditionalFormatting sqref="N688">
    <cfRule type="cellIs" dxfId="22354" priority="8303" operator="between">
      <formula>6</formula>
      <formula>4.495</formula>
    </cfRule>
  </conditionalFormatting>
  <conditionalFormatting sqref="N688">
    <cfRule type="cellIs" dxfId="22353" priority="8302" operator="between">
      <formula>4.5</formula>
      <formula>3.495</formula>
    </cfRule>
  </conditionalFormatting>
  <conditionalFormatting sqref="N688">
    <cfRule type="cellIs" dxfId="22352" priority="8300" operator="between">
      <formula>3.5</formula>
      <formula>2.495</formula>
    </cfRule>
    <cfRule type="cellIs" dxfId="22351" priority="8301" operator="between">
      <formula>3.5</formula>
      <formula>2.495</formula>
    </cfRule>
  </conditionalFormatting>
  <conditionalFormatting sqref="N688">
    <cfRule type="cellIs" dxfId="22350" priority="8299" operator="between">
      <formula>3.5</formula>
      <formula>2.495</formula>
    </cfRule>
  </conditionalFormatting>
  <conditionalFormatting sqref="N688">
    <cfRule type="cellIs" dxfId="22349" priority="8298" operator="between">
      <formula>3.5</formula>
      <formula>2.494</formula>
    </cfRule>
  </conditionalFormatting>
  <conditionalFormatting sqref="N688">
    <cfRule type="cellIs" dxfId="22348" priority="8297" operator="between">
      <formula>2.5</formula>
      <formula>0</formula>
    </cfRule>
  </conditionalFormatting>
  <conditionalFormatting sqref="N688">
    <cfRule type="cellIs" dxfId="22347" priority="8293" operator="between">
      <formula>4.501</formula>
      <formula>6</formula>
    </cfRule>
    <cfRule type="cellIs" dxfId="22346" priority="8294" operator="between">
      <formula>3.001</formula>
      <formula>4.5</formula>
    </cfRule>
    <cfRule type="cellIs" dxfId="22345" priority="8295" operator="between">
      <formula>2.001</formula>
      <formula>3</formula>
    </cfRule>
    <cfRule type="cellIs" dxfId="22344" priority="8296" operator="between">
      <formula>0</formula>
      <formula>2</formula>
    </cfRule>
  </conditionalFormatting>
  <conditionalFormatting sqref="N696">
    <cfRule type="cellIs" dxfId="22343" priority="8292" operator="between">
      <formula>6</formula>
      <formula>4.5</formula>
    </cfRule>
  </conditionalFormatting>
  <conditionalFormatting sqref="N696">
    <cfRule type="cellIs" dxfId="22342" priority="8291" operator="between">
      <formula>6</formula>
      <formula>4.495</formula>
    </cfRule>
  </conditionalFormatting>
  <conditionalFormatting sqref="N696">
    <cfRule type="cellIs" dxfId="22341" priority="8290" operator="between">
      <formula>4.5</formula>
      <formula>3.495</formula>
    </cfRule>
  </conditionalFormatting>
  <conditionalFormatting sqref="N696">
    <cfRule type="cellIs" dxfId="22340" priority="8288" operator="between">
      <formula>3.5</formula>
      <formula>2.495</formula>
    </cfRule>
    <cfRule type="cellIs" dxfId="22339" priority="8289" operator="between">
      <formula>3.5</formula>
      <formula>2.495</formula>
    </cfRule>
  </conditionalFormatting>
  <conditionalFormatting sqref="N696">
    <cfRule type="cellIs" dxfId="22338" priority="8287" operator="between">
      <formula>3.5</formula>
      <formula>2.495</formula>
    </cfRule>
  </conditionalFormatting>
  <conditionalFormatting sqref="N696">
    <cfRule type="cellIs" dxfId="22337" priority="8286" operator="between">
      <formula>3.5</formula>
      <formula>2.494</formula>
    </cfRule>
  </conditionalFormatting>
  <conditionalFormatting sqref="N696">
    <cfRule type="cellIs" dxfId="22336" priority="8285" operator="between">
      <formula>2.5</formula>
      <formula>0</formula>
    </cfRule>
  </conditionalFormatting>
  <conditionalFormatting sqref="N696">
    <cfRule type="cellIs" dxfId="22335" priority="8281" operator="between">
      <formula>4.501</formula>
      <formula>6</formula>
    </cfRule>
    <cfRule type="cellIs" dxfId="22334" priority="8282" operator="between">
      <formula>3.001</formula>
      <formula>4.5</formula>
    </cfRule>
    <cfRule type="cellIs" dxfId="22333" priority="8283" operator="between">
      <formula>2.001</formula>
      <formula>3</formula>
    </cfRule>
    <cfRule type="cellIs" dxfId="22332" priority="8284" operator="between">
      <formula>0</formula>
      <formula>2</formula>
    </cfRule>
  </conditionalFormatting>
  <conditionalFormatting sqref="N695">
    <cfRule type="cellIs" dxfId="22331" priority="8280" operator="between">
      <formula>6</formula>
      <formula>4.5</formula>
    </cfRule>
  </conditionalFormatting>
  <conditionalFormatting sqref="N695">
    <cfRule type="cellIs" dxfId="22330" priority="8279" operator="between">
      <formula>6</formula>
      <formula>4.495</formula>
    </cfRule>
  </conditionalFormatting>
  <conditionalFormatting sqref="N695">
    <cfRule type="cellIs" dxfId="22329" priority="8278" operator="between">
      <formula>4.5</formula>
      <formula>3.495</formula>
    </cfRule>
  </conditionalFormatting>
  <conditionalFormatting sqref="N695">
    <cfRule type="cellIs" dxfId="22328" priority="8276" operator="between">
      <formula>3.5</formula>
      <formula>2.495</formula>
    </cfRule>
    <cfRule type="cellIs" dxfId="22327" priority="8277" operator="between">
      <formula>3.5</formula>
      <formula>2.495</formula>
    </cfRule>
  </conditionalFormatting>
  <conditionalFormatting sqref="N695">
    <cfRule type="cellIs" dxfId="22326" priority="8275" operator="between">
      <formula>3.5</formula>
      <formula>2.495</formula>
    </cfRule>
  </conditionalFormatting>
  <conditionalFormatting sqref="N695">
    <cfRule type="cellIs" dxfId="22325" priority="8274" operator="between">
      <formula>3.5</formula>
      <formula>2.494</formula>
    </cfRule>
  </conditionalFormatting>
  <conditionalFormatting sqref="N695">
    <cfRule type="cellIs" dxfId="22324" priority="8273" operator="between">
      <formula>2.5</formula>
      <formula>0</formula>
    </cfRule>
  </conditionalFormatting>
  <conditionalFormatting sqref="N695">
    <cfRule type="cellIs" dxfId="22323" priority="8269" operator="between">
      <formula>4.501</formula>
      <formula>6</formula>
    </cfRule>
    <cfRule type="cellIs" dxfId="22322" priority="8270" operator="between">
      <formula>3.001</formula>
      <formula>4.5</formula>
    </cfRule>
    <cfRule type="cellIs" dxfId="22321" priority="8271" operator="between">
      <formula>2.001</formula>
      <formula>3</formula>
    </cfRule>
    <cfRule type="cellIs" dxfId="22320" priority="8272" operator="between">
      <formula>0</formula>
      <formula>2</formula>
    </cfRule>
  </conditionalFormatting>
  <conditionalFormatting sqref="N691">
    <cfRule type="cellIs" dxfId="22319" priority="8268" operator="between">
      <formula>6</formula>
      <formula>4.5</formula>
    </cfRule>
  </conditionalFormatting>
  <conditionalFormatting sqref="N691">
    <cfRule type="cellIs" dxfId="22318" priority="8267" operator="between">
      <formula>6</formula>
      <formula>4.495</formula>
    </cfRule>
  </conditionalFormatting>
  <conditionalFormatting sqref="N691">
    <cfRule type="cellIs" dxfId="22317" priority="8266" operator="between">
      <formula>4.5</formula>
      <formula>3.495</formula>
    </cfRule>
  </conditionalFormatting>
  <conditionalFormatting sqref="N691">
    <cfRule type="cellIs" dxfId="22316" priority="8264" operator="between">
      <formula>3.5</formula>
      <formula>2.495</formula>
    </cfRule>
    <cfRule type="cellIs" dxfId="22315" priority="8265" operator="between">
      <formula>3.5</formula>
      <formula>2.495</formula>
    </cfRule>
  </conditionalFormatting>
  <conditionalFormatting sqref="N691">
    <cfRule type="cellIs" dxfId="22314" priority="8263" operator="between">
      <formula>3.5</formula>
      <formula>2.495</formula>
    </cfRule>
  </conditionalFormatting>
  <conditionalFormatting sqref="N691">
    <cfRule type="cellIs" dxfId="22313" priority="8262" operator="between">
      <formula>3.5</formula>
      <formula>2.494</formula>
    </cfRule>
  </conditionalFormatting>
  <conditionalFormatting sqref="N691">
    <cfRule type="cellIs" dxfId="22312" priority="8261" operator="between">
      <formula>2.5</formula>
      <formula>0</formula>
    </cfRule>
  </conditionalFormatting>
  <conditionalFormatting sqref="N691">
    <cfRule type="cellIs" dxfId="22311" priority="8257" operator="between">
      <formula>4.501</formula>
      <formula>6</formula>
    </cfRule>
    <cfRule type="cellIs" dxfId="22310" priority="8258" operator="between">
      <formula>3.001</formula>
      <formula>4.5</formula>
    </cfRule>
    <cfRule type="cellIs" dxfId="22309" priority="8259" operator="between">
      <formula>2.001</formula>
      <formula>3</formula>
    </cfRule>
    <cfRule type="cellIs" dxfId="22308" priority="8260" operator="between">
      <formula>0</formula>
      <formula>2</formula>
    </cfRule>
  </conditionalFormatting>
  <conditionalFormatting sqref="N692">
    <cfRule type="cellIs" dxfId="22307" priority="8244" operator="between">
      <formula>6</formula>
      <formula>4.5</formula>
    </cfRule>
  </conditionalFormatting>
  <conditionalFormatting sqref="N692">
    <cfRule type="cellIs" dxfId="22306" priority="8243" operator="between">
      <formula>6</formula>
      <formula>4.495</formula>
    </cfRule>
  </conditionalFormatting>
  <conditionalFormatting sqref="N692">
    <cfRule type="cellIs" dxfId="22305" priority="8242" operator="between">
      <formula>4.5</formula>
      <formula>3.495</formula>
    </cfRule>
  </conditionalFormatting>
  <conditionalFormatting sqref="N692">
    <cfRule type="cellIs" dxfId="22304" priority="8240" operator="between">
      <formula>3.5</formula>
      <formula>2.495</formula>
    </cfRule>
    <cfRule type="cellIs" dxfId="22303" priority="8241" operator="between">
      <formula>3.5</formula>
      <formula>2.495</formula>
    </cfRule>
  </conditionalFormatting>
  <conditionalFormatting sqref="N692">
    <cfRule type="cellIs" dxfId="22302" priority="8239" operator="between">
      <formula>3.5</formula>
      <formula>2.495</formula>
    </cfRule>
  </conditionalFormatting>
  <conditionalFormatting sqref="N692">
    <cfRule type="cellIs" dxfId="22301" priority="8238" operator="between">
      <formula>3.5</formula>
      <formula>2.494</formula>
    </cfRule>
  </conditionalFormatting>
  <conditionalFormatting sqref="N692">
    <cfRule type="cellIs" dxfId="22300" priority="8237" operator="between">
      <formula>2.5</formula>
      <formula>0</formula>
    </cfRule>
  </conditionalFormatting>
  <conditionalFormatting sqref="N692">
    <cfRule type="cellIs" dxfId="22299" priority="8233" operator="between">
      <formula>4.501</formula>
      <formula>6</formula>
    </cfRule>
    <cfRule type="cellIs" dxfId="22298" priority="8234" operator="between">
      <formula>3.001</formula>
      <formula>4.5</formula>
    </cfRule>
    <cfRule type="cellIs" dxfId="22297" priority="8235" operator="between">
      <formula>2.001</formula>
      <formula>3</formula>
    </cfRule>
    <cfRule type="cellIs" dxfId="22296" priority="8236" operator="between">
      <formula>0</formula>
      <formula>2</formula>
    </cfRule>
  </conditionalFormatting>
  <conditionalFormatting sqref="N694">
    <cfRule type="cellIs" dxfId="22295" priority="8232" operator="between">
      <formula>6</formula>
      <formula>4.5</formula>
    </cfRule>
  </conditionalFormatting>
  <conditionalFormatting sqref="N694">
    <cfRule type="cellIs" dxfId="22294" priority="8231" operator="between">
      <formula>6</formula>
      <formula>4.495</formula>
    </cfRule>
  </conditionalFormatting>
  <conditionalFormatting sqref="N694">
    <cfRule type="cellIs" dxfId="22293" priority="8230" operator="between">
      <formula>4.5</formula>
      <formula>3.495</formula>
    </cfRule>
  </conditionalFormatting>
  <conditionalFormatting sqref="N694">
    <cfRule type="cellIs" dxfId="22292" priority="8228" operator="between">
      <formula>3.5</formula>
      <formula>2.495</formula>
    </cfRule>
    <cfRule type="cellIs" dxfId="22291" priority="8229" operator="between">
      <formula>3.5</formula>
      <formula>2.495</formula>
    </cfRule>
  </conditionalFormatting>
  <conditionalFormatting sqref="N694">
    <cfRule type="cellIs" dxfId="22290" priority="8227" operator="between">
      <formula>3.5</formula>
      <formula>2.495</formula>
    </cfRule>
  </conditionalFormatting>
  <conditionalFormatting sqref="N694">
    <cfRule type="cellIs" dxfId="22289" priority="8226" operator="between">
      <formula>3.5</formula>
      <formula>2.494</formula>
    </cfRule>
  </conditionalFormatting>
  <conditionalFormatting sqref="N694">
    <cfRule type="cellIs" dxfId="22288" priority="8225" operator="between">
      <formula>2.5</formula>
      <formula>0</formula>
    </cfRule>
  </conditionalFormatting>
  <conditionalFormatting sqref="N694">
    <cfRule type="cellIs" dxfId="22287" priority="8221" operator="between">
      <formula>4.501</formula>
      <formula>6</formula>
    </cfRule>
    <cfRule type="cellIs" dxfId="22286" priority="8222" operator="between">
      <formula>3.001</formula>
      <formula>4.5</formula>
    </cfRule>
    <cfRule type="cellIs" dxfId="22285" priority="8223" operator="between">
      <formula>2.001</formula>
      <formula>3</formula>
    </cfRule>
    <cfRule type="cellIs" dxfId="22284" priority="8224" operator="between">
      <formula>0</formula>
      <formula>2</formula>
    </cfRule>
  </conditionalFormatting>
  <conditionalFormatting sqref="N693">
    <cfRule type="cellIs" dxfId="22283" priority="8220" operator="between">
      <formula>6</formula>
      <formula>4.5</formula>
    </cfRule>
  </conditionalFormatting>
  <conditionalFormatting sqref="N693">
    <cfRule type="cellIs" dxfId="22282" priority="8219" operator="between">
      <formula>6</formula>
      <formula>4.495</formula>
    </cfRule>
  </conditionalFormatting>
  <conditionalFormatting sqref="N693">
    <cfRule type="cellIs" dxfId="22281" priority="8218" operator="between">
      <formula>4.5</formula>
      <formula>3.495</formula>
    </cfRule>
  </conditionalFormatting>
  <conditionalFormatting sqref="N693">
    <cfRule type="cellIs" dxfId="22280" priority="8216" operator="between">
      <formula>3.5</formula>
      <formula>2.495</formula>
    </cfRule>
    <cfRule type="cellIs" dxfId="22279" priority="8217" operator="between">
      <formula>3.5</formula>
      <formula>2.495</formula>
    </cfRule>
  </conditionalFormatting>
  <conditionalFormatting sqref="N693">
    <cfRule type="cellIs" dxfId="22278" priority="8215" operator="between">
      <formula>3.5</formula>
      <formula>2.495</formula>
    </cfRule>
  </conditionalFormatting>
  <conditionalFormatting sqref="N693">
    <cfRule type="cellIs" dxfId="22277" priority="8214" operator="between">
      <formula>3.5</formula>
      <formula>2.494</formula>
    </cfRule>
  </conditionalFormatting>
  <conditionalFormatting sqref="N693">
    <cfRule type="cellIs" dxfId="22276" priority="8213" operator="between">
      <formula>2.5</formula>
      <formula>0</formula>
    </cfRule>
  </conditionalFormatting>
  <conditionalFormatting sqref="N693">
    <cfRule type="cellIs" dxfId="22275" priority="8209" operator="between">
      <formula>4.501</formula>
      <formula>6</formula>
    </cfRule>
    <cfRule type="cellIs" dxfId="22274" priority="8210" operator="between">
      <formula>3.001</formula>
      <formula>4.5</formula>
    </cfRule>
    <cfRule type="cellIs" dxfId="22273" priority="8211" operator="between">
      <formula>2.001</formula>
      <formula>3</formula>
    </cfRule>
    <cfRule type="cellIs" dxfId="22272" priority="8212" operator="between">
      <formula>0</formula>
      <formula>2</formula>
    </cfRule>
  </conditionalFormatting>
  <conditionalFormatting sqref="N702">
    <cfRule type="cellIs" dxfId="22271" priority="8196" operator="between">
      <formula>6</formula>
      <formula>4.5</formula>
    </cfRule>
  </conditionalFormatting>
  <conditionalFormatting sqref="N702">
    <cfRule type="cellIs" dxfId="22270" priority="8195" operator="between">
      <formula>6</formula>
      <formula>4.495</formula>
    </cfRule>
  </conditionalFormatting>
  <conditionalFormatting sqref="N702">
    <cfRule type="cellIs" dxfId="22269" priority="8194" operator="between">
      <formula>4.5</formula>
      <formula>3.495</formula>
    </cfRule>
  </conditionalFormatting>
  <conditionalFormatting sqref="N702">
    <cfRule type="cellIs" dxfId="22268" priority="8192" operator="between">
      <formula>3.5</formula>
      <formula>2.495</formula>
    </cfRule>
    <cfRule type="cellIs" dxfId="22267" priority="8193" operator="between">
      <formula>3.5</formula>
      <formula>2.495</formula>
    </cfRule>
  </conditionalFormatting>
  <conditionalFormatting sqref="N702">
    <cfRule type="cellIs" dxfId="22266" priority="8191" operator="between">
      <formula>3.5</formula>
      <formula>2.495</formula>
    </cfRule>
  </conditionalFormatting>
  <conditionalFormatting sqref="N702">
    <cfRule type="cellIs" dxfId="22265" priority="8190" operator="between">
      <formula>3.5</formula>
      <formula>2.494</formula>
    </cfRule>
  </conditionalFormatting>
  <conditionalFormatting sqref="N702">
    <cfRule type="cellIs" dxfId="22264" priority="8189" operator="between">
      <formula>2.5</formula>
      <formula>0</formula>
    </cfRule>
  </conditionalFormatting>
  <conditionalFormatting sqref="N702">
    <cfRule type="cellIs" dxfId="22263" priority="8185" operator="between">
      <formula>4.501</formula>
      <formula>6</formula>
    </cfRule>
    <cfRule type="cellIs" dxfId="22262" priority="8186" operator="between">
      <formula>3.001</formula>
      <formula>4.5</formula>
    </cfRule>
    <cfRule type="cellIs" dxfId="22261" priority="8187" operator="between">
      <formula>2.001</formula>
      <formula>3</formula>
    </cfRule>
    <cfRule type="cellIs" dxfId="22260" priority="8188" operator="between">
      <formula>0</formula>
      <formula>2</formula>
    </cfRule>
  </conditionalFormatting>
  <conditionalFormatting sqref="N701">
    <cfRule type="cellIs" dxfId="22259" priority="8184" operator="between">
      <formula>6</formula>
      <formula>4.5</formula>
    </cfRule>
  </conditionalFormatting>
  <conditionalFormatting sqref="N701">
    <cfRule type="cellIs" dxfId="22258" priority="8183" operator="between">
      <formula>6</formula>
      <formula>4.495</formula>
    </cfRule>
  </conditionalFormatting>
  <conditionalFormatting sqref="N701">
    <cfRule type="cellIs" dxfId="22257" priority="8182" operator="between">
      <formula>4.5</formula>
      <formula>3.495</formula>
    </cfRule>
  </conditionalFormatting>
  <conditionalFormatting sqref="N701">
    <cfRule type="cellIs" dxfId="22256" priority="8180" operator="between">
      <formula>3.5</formula>
      <formula>2.495</formula>
    </cfRule>
    <cfRule type="cellIs" dxfId="22255" priority="8181" operator="between">
      <formula>3.5</formula>
      <formula>2.495</formula>
    </cfRule>
  </conditionalFormatting>
  <conditionalFormatting sqref="N701">
    <cfRule type="cellIs" dxfId="22254" priority="8179" operator="between">
      <formula>3.5</formula>
      <formula>2.495</formula>
    </cfRule>
  </conditionalFormatting>
  <conditionalFormatting sqref="N701">
    <cfRule type="cellIs" dxfId="22253" priority="8178" operator="between">
      <formula>3.5</formula>
      <formula>2.494</formula>
    </cfRule>
  </conditionalFormatting>
  <conditionalFormatting sqref="N701">
    <cfRule type="cellIs" dxfId="22252" priority="8177" operator="between">
      <formula>2.5</formula>
      <formula>0</formula>
    </cfRule>
  </conditionalFormatting>
  <conditionalFormatting sqref="N701">
    <cfRule type="cellIs" dxfId="22251" priority="8173" operator="between">
      <formula>4.501</formula>
      <formula>6</formula>
    </cfRule>
    <cfRule type="cellIs" dxfId="22250" priority="8174" operator="between">
      <formula>3.001</formula>
      <formula>4.5</formula>
    </cfRule>
    <cfRule type="cellIs" dxfId="22249" priority="8175" operator="between">
      <formula>2.001</formula>
      <formula>3</formula>
    </cfRule>
    <cfRule type="cellIs" dxfId="22248" priority="8176" operator="between">
      <formula>0</formula>
      <formula>2</formula>
    </cfRule>
  </conditionalFormatting>
  <conditionalFormatting sqref="N697">
    <cfRule type="cellIs" dxfId="22247" priority="8160" operator="between">
      <formula>6</formula>
      <formula>4.5</formula>
    </cfRule>
  </conditionalFormatting>
  <conditionalFormatting sqref="N697">
    <cfRule type="cellIs" dxfId="22246" priority="8159" operator="between">
      <formula>6</formula>
      <formula>4.495</formula>
    </cfRule>
  </conditionalFormatting>
  <conditionalFormatting sqref="N697">
    <cfRule type="cellIs" dxfId="22245" priority="8158" operator="between">
      <formula>4.5</formula>
      <formula>3.495</formula>
    </cfRule>
  </conditionalFormatting>
  <conditionalFormatting sqref="N697">
    <cfRule type="cellIs" dxfId="22244" priority="8156" operator="between">
      <formula>3.5</formula>
      <formula>2.495</formula>
    </cfRule>
    <cfRule type="cellIs" dxfId="22243" priority="8157" operator="between">
      <formula>3.5</formula>
      <formula>2.495</formula>
    </cfRule>
  </conditionalFormatting>
  <conditionalFormatting sqref="N697">
    <cfRule type="cellIs" dxfId="22242" priority="8155" operator="between">
      <formula>3.5</formula>
      <formula>2.495</formula>
    </cfRule>
  </conditionalFormatting>
  <conditionalFormatting sqref="N697">
    <cfRule type="cellIs" dxfId="22241" priority="8154" operator="between">
      <formula>3.5</formula>
      <formula>2.494</formula>
    </cfRule>
  </conditionalFormatting>
  <conditionalFormatting sqref="N697">
    <cfRule type="cellIs" dxfId="22240" priority="8153" operator="between">
      <formula>2.5</formula>
      <formula>0</formula>
    </cfRule>
  </conditionalFormatting>
  <conditionalFormatting sqref="N697">
    <cfRule type="cellIs" dxfId="22239" priority="8149" operator="between">
      <formula>4.501</formula>
      <formula>6</formula>
    </cfRule>
    <cfRule type="cellIs" dxfId="22238" priority="8150" operator="between">
      <formula>3.001</formula>
      <formula>4.5</formula>
    </cfRule>
    <cfRule type="cellIs" dxfId="22237" priority="8151" operator="between">
      <formula>2.001</formula>
      <formula>3</formula>
    </cfRule>
    <cfRule type="cellIs" dxfId="22236" priority="8152" operator="between">
      <formula>0</formula>
      <formula>2</formula>
    </cfRule>
  </conditionalFormatting>
  <conditionalFormatting sqref="N699">
    <cfRule type="cellIs" dxfId="22235" priority="8148" operator="between">
      <formula>6</formula>
      <formula>4.5</formula>
    </cfRule>
  </conditionalFormatting>
  <conditionalFormatting sqref="N699">
    <cfRule type="cellIs" dxfId="22234" priority="8147" operator="between">
      <formula>6</formula>
      <formula>4.495</formula>
    </cfRule>
  </conditionalFormatting>
  <conditionalFormatting sqref="N699">
    <cfRule type="cellIs" dxfId="22233" priority="8146" operator="between">
      <formula>4.5</formula>
      <formula>3.495</formula>
    </cfRule>
  </conditionalFormatting>
  <conditionalFormatting sqref="N699">
    <cfRule type="cellIs" dxfId="22232" priority="8144" operator="between">
      <formula>3.5</formula>
      <formula>2.495</formula>
    </cfRule>
    <cfRule type="cellIs" dxfId="22231" priority="8145" operator="between">
      <formula>3.5</formula>
      <formula>2.495</formula>
    </cfRule>
  </conditionalFormatting>
  <conditionalFormatting sqref="N699">
    <cfRule type="cellIs" dxfId="22230" priority="8143" operator="between">
      <formula>3.5</formula>
      <formula>2.495</formula>
    </cfRule>
  </conditionalFormatting>
  <conditionalFormatting sqref="N699">
    <cfRule type="cellIs" dxfId="22229" priority="8142" operator="between">
      <formula>3.5</formula>
      <formula>2.494</formula>
    </cfRule>
  </conditionalFormatting>
  <conditionalFormatting sqref="N699">
    <cfRule type="cellIs" dxfId="22228" priority="8141" operator="between">
      <formula>2.5</formula>
      <formula>0</formula>
    </cfRule>
  </conditionalFormatting>
  <conditionalFormatting sqref="N699">
    <cfRule type="cellIs" dxfId="22227" priority="8137" operator="between">
      <formula>4.501</formula>
      <formula>6</formula>
    </cfRule>
    <cfRule type="cellIs" dxfId="22226" priority="8138" operator="between">
      <formula>3.001</formula>
      <formula>4.5</formula>
    </cfRule>
    <cfRule type="cellIs" dxfId="22225" priority="8139" operator="between">
      <formula>2.001</formula>
      <formula>3</formula>
    </cfRule>
    <cfRule type="cellIs" dxfId="22224" priority="8140" operator="between">
      <formula>0</formula>
      <formula>2</formula>
    </cfRule>
  </conditionalFormatting>
  <conditionalFormatting sqref="N698">
    <cfRule type="cellIs" dxfId="22223" priority="8136" operator="between">
      <formula>6</formula>
      <formula>4.5</formula>
    </cfRule>
  </conditionalFormatting>
  <conditionalFormatting sqref="N698">
    <cfRule type="cellIs" dxfId="22222" priority="8135" operator="between">
      <formula>6</formula>
      <formula>4.495</formula>
    </cfRule>
  </conditionalFormatting>
  <conditionalFormatting sqref="N698">
    <cfRule type="cellIs" dxfId="22221" priority="8134" operator="between">
      <formula>4.5</formula>
      <formula>3.495</formula>
    </cfRule>
  </conditionalFormatting>
  <conditionalFormatting sqref="N698">
    <cfRule type="cellIs" dxfId="22220" priority="8132" operator="between">
      <formula>3.5</formula>
      <formula>2.495</formula>
    </cfRule>
    <cfRule type="cellIs" dxfId="22219" priority="8133" operator="between">
      <formula>3.5</formula>
      <formula>2.495</formula>
    </cfRule>
  </conditionalFormatting>
  <conditionalFormatting sqref="N698">
    <cfRule type="cellIs" dxfId="22218" priority="8131" operator="between">
      <formula>3.5</formula>
      <formula>2.495</formula>
    </cfRule>
  </conditionalFormatting>
  <conditionalFormatting sqref="N698">
    <cfRule type="cellIs" dxfId="22217" priority="8130" operator="between">
      <formula>3.5</formula>
      <formula>2.494</formula>
    </cfRule>
  </conditionalFormatting>
  <conditionalFormatting sqref="N698">
    <cfRule type="cellIs" dxfId="22216" priority="8129" operator="between">
      <formula>2.5</formula>
      <formula>0</formula>
    </cfRule>
  </conditionalFormatting>
  <conditionalFormatting sqref="N698">
    <cfRule type="cellIs" dxfId="22215" priority="8125" operator="between">
      <formula>4.501</formula>
      <formula>6</formula>
    </cfRule>
    <cfRule type="cellIs" dxfId="22214" priority="8126" operator="between">
      <formula>3.001</formula>
      <formula>4.5</formula>
    </cfRule>
    <cfRule type="cellIs" dxfId="22213" priority="8127" operator="between">
      <formula>2.001</formula>
      <formula>3</formula>
    </cfRule>
    <cfRule type="cellIs" dxfId="22212" priority="8128" operator="between">
      <formula>0</formula>
      <formula>2</formula>
    </cfRule>
  </conditionalFormatting>
  <conditionalFormatting sqref="N706">
    <cfRule type="cellIs" dxfId="22211" priority="8124" operator="between">
      <formula>6</formula>
      <formula>4.5</formula>
    </cfRule>
  </conditionalFormatting>
  <conditionalFormatting sqref="N706">
    <cfRule type="cellIs" dxfId="22210" priority="8123" operator="between">
      <formula>6</formula>
      <formula>4.495</formula>
    </cfRule>
  </conditionalFormatting>
  <conditionalFormatting sqref="N706">
    <cfRule type="cellIs" dxfId="22209" priority="8122" operator="between">
      <formula>4.5</formula>
      <formula>3.495</formula>
    </cfRule>
  </conditionalFormatting>
  <conditionalFormatting sqref="N706">
    <cfRule type="cellIs" dxfId="22208" priority="8120" operator="between">
      <formula>3.5</formula>
      <formula>2.495</formula>
    </cfRule>
    <cfRule type="cellIs" dxfId="22207" priority="8121" operator="between">
      <formula>3.5</formula>
      <formula>2.495</formula>
    </cfRule>
  </conditionalFormatting>
  <conditionalFormatting sqref="N706">
    <cfRule type="cellIs" dxfId="22206" priority="8119" operator="between">
      <formula>3.5</formula>
      <formula>2.495</formula>
    </cfRule>
  </conditionalFormatting>
  <conditionalFormatting sqref="N706">
    <cfRule type="cellIs" dxfId="22205" priority="8118" operator="between">
      <formula>3.5</formula>
      <formula>2.494</formula>
    </cfRule>
  </conditionalFormatting>
  <conditionalFormatting sqref="N706">
    <cfRule type="cellIs" dxfId="22204" priority="8117" operator="between">
      <formula>2.5</formula>
      <formula>0</formula>
    </cfRule>
  </conditionalFormatting>
  <conditionalFormatting sqref="N706">
    <cfRule type="cellIs" dxfId="22203" priority="8113" operator="between">
      <formula>4.501</formula>
      <formula>6</formula>
    </cfRule>
    <cfRule type="cellIs" dxfId="22202" priority="8114" operator="between">
      <formula>3.001</formula>
      <formula>4.5</formula>
    </cfRule>
    <cfRule type="cellIs" dxfId="22201" priority="8115" operator="between">
      <formula>2.001</formula>
      <formula>3</formula>
    </cfRule>
    <cfRule type="cellIs" dxfId="22200" priority="8116" operator="between">
      <formula>0</formula>
      <formula>2</formula>
    </cfRule>
  </conditionalFormatting>
  <conditionalFormatting sqref="N705">
    <cfRule type="cellIs" dxfId="22199" priority="8112" operator="between">
      <formula>6</formula>
      <formula>4.5</formula>
    </cfRule>
  </conditionalFormatting>
  <conditionalFormatting sqref="N705">
    <cfRule type="cellIs" dxfId="22198" priority="8111" operator="between">
      <formula>6</formula>
      <formula>4.495</formula>
    </cfRule>
  </conditionalFormatting>
  <conditionalFormatting sqref="N705">
    <cfRule type="cellIs" dxfId="22197" priority="8110" operator="between">
      <formula>4.5</formula>
      <formula>3.495</formula>
    </cfRule>
  </conditionalFormatting>
  <conditionalFormatting sqref="N705">
    <cfRule type="cellIs" dxfId="22196" priority="8108" operator="between">
      <formula>3.5</formula>
      <formula>2.495</formula>
    </cfRule>
    <cfRule type="cellIs" dxfId="22195" priority="8109" operator="between">
      <formula>3.5</formula>
      <formula>2.495</formula>
    </cfRule>
  </conditionalFormatting>
  <conditionalFormatting sqref="N705">
    <cfRule type="cellIs" dxfId="22194" priority="8107" operator="between">
      <formula>3.5</formula>
      <formula>2.495</formula>
    </cfRule>
  </conditionalFormatting>
  <conditionalFormatting sqref="N705">
    <cfRule type="cellIs" dxfId="22193" priority="8106" operator="between">
      <formula>3.5</formula>
      <formula>2.494</formula>
    </cfRule>
  </conditionalFormatting>
  <conditionalFormatting sqref="N705">
    <cfRule type="cellIs" dxfId="22192" priority="8105" operator="between">
      <formula>2.5</formula>
      <formula>0</formula>
    </cfRule>
  </conditionalFormatting>
  <conditionalFormatting sqref="N705">
    <cfRule type="cellIs" dxfId="22191" priority="8101" operator="between">
      <formula>4.501</formula>
      <formula>6</formula>
    </cfRule>
    <cfRule type="cellIs" dxfId="22190" priority="8102" operator="between">
      <formula>3.001</formula>
      <formula>4.5</formula>
    </cfRule>
    <cfRule type="cellIs" dxfId="22189" priority="8103" operator="between">
      <formula>2.001</formula>
      <formula>3</formula>
    </cfRule>
    <cfRule type="cellIs" dxfId="22188" priority="8104" operator="between">
      <formula>0</formula>
      <formula>2</formula>
    </cfRule>
  </conditionalFormatting>
  <conditionalFormatting sqref="N704">
    <cfRule type="cellIs" dxfId="22187" priority="8076" operator="between">
      <formula>6</formula>
      <formula>4.5</formula>
    </cfRule>
  </conditionalFormatting>
  <conditionalFormatting sqref="N704">
    <cfRule type="cellIs" dxfId="22186" priority="8075" operator="between">
      <formula>6</formula>
      <formula>4.495</formula>
    </cfRule>
  </conditionalFormatting>
  <conditionalFormatting sqref="N704">
    <cfRule type="cellIs" dxfId="22185" priority="8074" operator="between">
      <formula>4.5</formula>
      <formula>3.495</formula>
    </cfRule>
  </conditionalFormatting>
  <conditionalFormatting sqref="N704">
    <cfRule type="cellIs" dxfId="22184" priority="8072" operator="between">
      <formula>3.5</formula>
      <formula>2.495</formula>
    </cfRule>
    <cfRule type="cellIs" dxfId="22183" priority="8073" operator="between">
      <formula>3.5</formula>
      <formula>2.495</formula>
    </cfRule>
  </conditionalFormatting>
  <conditionalFormatting sqref="N704">
    <cfRule type="cellIs" dxfId="22182" priority="8071" operator="between">
      <formula>3.5</formula>
      <formula>2.495</formula>
    </cfRule>
  </conditionalFormatting>
  <conditionalFormatting sqref="N704">
    <cfRule type="cellIs" dxfId="22181" priority="8070" operator="between">
      <formula>3.5</formula>
      <formula>2.494</formula>
    </cfRule>
  </conditionalFormatting>
  <conditionalFormatting sqref="N704">
    <cfRule type="cellIs" dxfId="22180" priority="8069" operator="between">
      <formula>2.5</formula>
      <formula>0</formula>
    </cfRule>
  </conditionalFormatting>
  <conditionalFormatting sqref="N704">
    <cfRule type="cellIs" dxfId="22179" priority="8065" operator="between">
      <formula>4.501</formula>
      <formula>6</formula>
    </cfRule>
    <cfRule type="cellIs" dxfId="22178" priority="8066" operator="between">
      <formula>3.001</formula>
      <formula>4.5</formula>
    </cfRule>
    <cfRule type="cellIs" dxfId="22177" priority="8067" operator="between">
      <formula>2.001</formula>
      <formula>3</formula>
    </cfRule>
    <cfRule type="cellIs" dxfId="22176" priority="8068" operator="between">
      <formula>0</formula>
      <formula>2</formula>
    </cfRule>
  </conditionalFormatting>
  <conditionalFormatting sqref="N703">
    <cfRule type="cellIs" dxfId="22175" priority="8064" operator="between">
      <formula>6</formula>
      <formula>4.5</formula>
    </cfRule>
  </conditionalFormatting>
  <conditionalFormatting sqref="N703">
    <cfRule type="cellIs" dxfId="22174" priority="8063" operator="between">
      <formula>6</formula>
      <formula>4.495</formula>
    </cfRule>
  </conditionalFormatting>
  <conditionalFormatting sqref="N703">
    <cfRule type="cellIs" dxfId="22173" priority="8062" operator="between">
      <formula>4.5</formula>
      <formula>3.495</formula>
    </cfRule>
  </conditionalFormatting>
  <conditionalFormatting sqref="N703">
    <cfRule type="cellIs" dxfId="22172" priority="8060" operator="between">
      <formula>3.5</formula>
      <formula>2.495</formula>
    </cfRule>
    <cfRule type="cellIs" dxfId="22171" priority="8061" operator="between">
      <formula>3.5</formula>
      <formula>2.495</formula>
    </cfRule>
  </conditionalFormatting>
  <conditionalFormatting sqref="N703">
    <cfRule type="cellIs" dxfId="22170" priority="8059" operator="between">
      <formula>3.5</formula>
      <formula>2.495</formula>
    </cfRule>
  </conditionalFormatting>
  <conditionalFormatting sqref="N703">
    <cfRule type="cellIs" dxfId="22169" priority="8058" operator="between">
      <formula>3.5</formula>
      <formula>2.494</formula>
    </cfRule>
  </conditionalFormatting>
  <conditionalFormatting sqref="N703">
    <cfRule type="cellIs" dxfId="22168" priority="8057" operator="between">
      <formula>2.5</formula>
      <formula>0</formula>
    </cfRule>
  </conditionalFormatting>
  <conditionalFormatting sqref="N703">
    <cfRule type="cellIs" dxfId="22167" priority="8053" operator="between">
      <formula>4.501</formula>
      <formula>6</formula>
    </cfRule>
    <cfRule type="cellIs" dxfId="22166" priority="8054" operator="between">
      <formula>3.001</formula>
      <formula>4.5</formula>
    </cfRule>
    <cfRule type="cellIs" dxfId="22165" priority="8055" operator="between">
      <formula>2.001</formula>
      <formula>3</formula>
    </cfRule>
    <cfRule type="cellIs" dxfId="22164" priority="8056" operator="between">
      <formula>0</formula>
      <formula>2</formula>
    </cfRule>
  </conditionalFormatting>
  <conditionalFormatting sqref="N700">
    <cfRule type="cellIs" dxfId="22163" priority="8052" operator="between">
      <formula>6</formula>
      <formula>4.5</formula>
    </cfRule>
  </conditionalFormatting>
  <conditionalFormatting sqref="N700">
    <cfRule type="cellIs" dxfId="22162" priority="8051" operator="between">
      <formula>6</formula>
      <formula>4.495</formula>
    </cfRule>
  </conditionalFormatting>
  <conditionalFormatting sqref="N700">
    <cfRule type="cellIs" dxfId="22161" priority="8050" operator="between">
      <formula>4.5</formula>
      <formula>3.495</formula>
    </cfRule>
  </conditionalFormatting>
  <conditionalFormatting sqref="N700">
    <cfRule type="cellIs" dxfId="22160" priority="8048" operator="between">
      <formula>3.5</formula>
      <formula>2.495</formula>
    </cfRule>
    <cfRule type="cellIs" dxfId="22159" priority="8049" operator="between">
      <formula>3.5</formula>
      <formula>2.495</formula>
    </cfRule>
  </conditionalFormatting>
  <conditionalFormatting sqref="N700">
    <cfRule type="cellIs" dxfId="22158" priority="8047" operator="between">
      <formula>3.5</formula>
      <formula>2.495</formula>
    </cfRule>
  </conditionalFormatting>
  <conditionalFormatting sqref="N700">
    <cfRule type="cellIs" dxfId="22157" priority="8046" operator="between">
      <formula>3.5</formula>
      <formula>2.494</formula>
    </cfRule>
  </conditionalFormatting>
  <conditionalFormatting sqref="N700">
    <cfRule type="cellIs" dxfId="22156" priority="8045" operator="between">
      <formula>2.5</formula>
      <formula>0</formula>
    </cfRule>
  </conditionalFormatting>
  <conditionalFormatting sqref="N700">
    <cfRule type="cellIs" dxfId="22155" priority="8041" operator="between">
      <formula>4.501</formula>
      <formula>6</formula>
    </cfRule>
    <cfRule type="cellIs" dxfId="22154" priority="8042" operator="between">
      <formula>3.001</formula>
      <formula>4.5</formula>
    </cfRule>
    <cfRule type="cellIs" dxfId="22153" priority="8043" operator="between">
      <formula>2.001</formula>
      <formula>3</formula>
    </cfRule>
    <cfRule type="cellIs" dxfId="22152" priority="8044" operator="between">
      <formula>0</formula>
      <formula>2</formula>
    </cfRule>
  </conditionalFormatting>
  <conditionalFormatting sqref="N710">
    <cfRule type="cellIs" dxfId="22151" priority="8040" operator="between">
      <formula>6</formula>
      <formula>4.5</formula>
    </cfRule>
  </conditionalFormatting>
  <conditionalFormatting sqref="N710">
    <cfRule type="cellIs" dxfId="22150" priority="8039" operator="between">
      <formula>6</formula>
      <formula>4.495</formula>
    </cfRule>
  </conditionalFormatting>
  <conditionalFormatting sqref="N710">
    <cfRule type="cellIs" dxfId="22149" priority="8038" operator="between">
      <formula>4.5</formula>
      <formula>3.495</formula>
    </cfRule>
  </conditionalFormatting>
  <conditionalFormatting sqref="N710">
    <cfRule type="cellIs" dxfId="22148" priority="8036" operator="between">
      <formula>3.5</formula>
      <formula>2.495</formula>
    </cfRule>
    <cfRule type="cellIs" dxfId="22147" priority="8037" operator="between">
      <formula>3.5</formula>
      <formula>2.495</formula>
    </cfRule>
  </conditionalFormatting>
  <conditionalFormatting sqref="N710">
    <cfRule type="cellIs" dxfId="22146" priority="8035" operator="between">
      <formula>3.5</formula>
      <formula>2.495</formula>
    </cfRule>
  </conditionalFormatting>
  <conditionalFormatting sqref="N710">
    <cfRule type="cellIs" dxfId="22145" priority="8034" operator="between">
      <formula>3.5</formula>
      <formula>2.494</formula>
    </cfRule>
  </conditionalFormatting>
  <conditionalFormatting sqref="N710">
    <cfRule type="cellIs" dxfId="22144" priority="8033" operator="between">
      <formula>2.5</formula>
      <formula>0</formula>
    </cfRule>
  </conditionalFormatting>
  <conditionalFormatting sqref="N710">
    <cfRule type="cellIs" dxfId="22143" priority="8029" operator="between">
      <formula>4.501</formula>
      <formula>6</formula>
    </cfRule>
    <cfRule type="cellIs" dxfId="22142" priority="8030" operator="between">
      <formula>3.001</formula>
      <formula>4.5</formula>
    </cfRule>
    <cfRule type="cellIs" dxfId="22141" priority="8031" operator="between">
      <formula>2.001</formula>
      <formula>3</formula>
    </cfRule>
    <cfRule type="cellIs" dxfId="22140" priority="8032" operator="between">
      <formula>0</formula>
      <formula>2</formula>
    </cfRule>
  </conditionalFormatting>
  <conditionalFormatting sqref="N709">
    <cfRule type="cellIs" dxfId="22139" priority="8028" operator="between">
      <formula>6</formula>
      <formula>4.5</formula>
    </cfRule>
  </conditionalFormatting>
  <conditionalFormatting sqref="N709">
    <cfRule type="cellIs" dxfId="22138" priority="8027" operator="between">
      <formula>6</formula>
      <formula>4.495</formula>
    </cfRule>
  </conditionalFormatting>
  <conditionalFormatting sqref="N709">
    <cfRule type="cellIs" dxfId="22137" priority="8026" operator="between">
      <formula>4.5</formula>
      <formula>3.495</formula>
    </cfRule>
  </conditionalFormatting>
  <conditionalFormatting sqref="N709">
    <cfRule type="cellIs" dxfId="22136" priority="8024" operator="between">
      <formula>3.5</formula>
      <formula>2.495</formula>
    </cfRule>
    <cfRule type="cellIs" dxfId="22135" priority="8025" operator="between">
      <formula>3.5</formula>
      <formula>2.495</formula>
    </cfRule>
  </conditionalFormatting>
  <conditionalFormatting sqref="N709">
    <cfRule type="cellIs" dxfId="22134" priority="8023" operator="between">
      <formula>3.5</formula>
      <formula>2.495</formula>
    </cfRule>
  </conditionalFormatting>
  <conditionalFormatting sqref="N709">
    <cfRule type="cellIs" dxfId="22133" priority="8022" operator="between">
      <formula>3.5</formula>
      <formula>2.494</formula>
    </cfRule>
  </conditionalFormatting>
  <conditionalFormatting sqref="N709">
    <cfRule type="cellIs" dxfId="22132" priority="8021" operator="between">
      <formula>2.5</formula>
      <formula>0</formula>
    </cfRule>
  </conditionalFormatting>
  <conditionalFormatting sqref="N709">
    <cfRule type="cellIs" dxfId="22131" priority="8017" operator="between">
      <formula>4.501</formula>
      <formula>6</formula>
    </cfRule>
    <cfRule type="cellIs" dxfId="22130" priority="8018" operator="between">
      <formula>3.001</formula>
      <formula>4.5</formula>
    </cfRule>
    <cfRule type="cellIs" dxfId="22129" priority="8019" operator="between">
      <formula>2.001</formula>
      <formula>3</formula>
    </cfRule>
    <cfRule type="cellIs" dxfId="22128" priority="8020" operator="between">
      <formula>0</formula>
      <formula>2</formula>
    </cfRule>
  </conditionalFormatting>
  <conditionalFormatting sqref="N708">
    <cfRule type="cellIs" dxfId="22127" priority="8016" operator="between">
      <formula>6</formula>
      <formula>4.5</formula>
    </cfRule>
  </conditionalFormatting>
  <conditionalFormatting sqref="N708">
    <cfRule type="cellIs" dxfId="22126" priority="8015" operator="between">
      <formula>6</formula>
      <formula>4.495</formula>
    </cfRule>
  </conditionalFormatting>
  <conditionalFormatting sqref="N708">
    <cfRule type="cellIs" dxfId="22125" priority="8014" operator="between">
      <formula>4.5</formula>
      <formula>3.495</formula>
    </cfRule>
  </conditionalFormatting>
  <conditionalFormatting sqref="N708">
    <cfRule type="cellIs" dxfId="22124" priority="8012" operator="between">
      <formula>3.5</formula>
      <formula>2.495</formula>
    </cfRule>
    <cfRule type="cellIs" dxfId="22123" priority="8013" operator="between">
      <formula>3.5</formula>
      <formula>2.495</formula>
    </cfRule>
  </conditionalFormatting>
  <conditionalFormatting sqref="N708">
    <cfRule type="cellIs" dxfId="22122" priority="8011" operator="between">
      <formula>3.5</formula>
      <formula>2.495</formula>
    </cfRule>
  </conditionalFormatting>
  <conditionalFormatting sqref="N708">
    <cfRule type="cellIs" dxfId="22121" priority="8010" operator="between">
      <formula>3.5</formula>
      <formula>2.494</formula>
    </cfRule>
  </conditionalFormatting>
  <conditionalFormatting sqref="N708">
    <cfRule type="cellIs" dxfId="22120" priority="8009" operator="between">
      <formula>2.5</formula>
      <formula>0</formula>
    </cfRule>
  </conditionalFormatting>
  <conditionalFormatting sqref="N708">
    <cfRule type="cellIs" dxfId="22119" priority="8005" operator="between">
      <formula>4.501</formula>
      <formula>6</formula>
    </cfRule>
    <cfRule type="cellIs" dxfId="22118" priority="8006" operator="between">
      <formula>3.001</formula>
      <formula>4.5</formula>
    </cfRule>
    <cfRule type="cellIs" dxfId="22117" priority="8007" operator="between">
      <formula>2.001</formula>
      <formula>3</formula>
    </cfRule>
    <cfRule type="cellIs" dxfId="22116" priority="8008" operator="between">
      <formula>0</formula>
      <formula>2</formula>
    </cfRule>
  </conditionalFormatting>
  <conditionalFormatting sqref="N707">
    <cfRule type="cellIs" dxfId="22115" priority="8004" operator="between">
      <formula>6</formula>
      <formula>4.5</formula>
    </cfRule>
  </conditionalFormatting>
  <conditionalFormatting sqref="N707">
    <cfRule type="cellIs" dxfId="22114" priority="8003" operator="between">
      <formula>6</formula>
      <formula>4.495</formula>
    </cfRule>
  </conditionalFormatting>
  <conditionalFormatting sqref="N707">
    <cfRule type="cellIs" dxfId="22113" priority="8002" operator="between">
      <formula>4.5</formula>
      <formula>3.495</formula>
    </cfRule>
  </conditionalFormatting>
  <conditionalFormatting sqref="N707">
    <cfRule type="cellIs" dxfId="22112" priority="8000" operator="between">
      <formula>3.5</formula>
      <formula>2.495</formula>
    </cfRule>
    <cfRule type="cellIs" dxfId="22111" priority="8001" operator="between">
      <formula>3.5</formula>
      <formula>2.495</formula>
    </cfRule>
  </conditionalFormatting>
  <conditionalFormatting sqref="N707">
    <cfRule type="cellIs" dxfId="22110" priority="7999" operator="between">
      <formula>3.5</formula>
      <formula>2.495</formula>
    </cfRule>
  </conditionalFormatting>
  <conditionalFormatting sqref="N707">
    <cfRule type="cellIs" dxfId="22109" priority="7998" operator="between">
      <formula>3.5</formula>
      <formula>2.494</formula>
    </cfRule>
  </conditionalFormatting>
  <conditionalFormatting sqref="N707">
    <cfRule type="cellIs" dxfId="22108" priority="7997" operator="between">
      <formula>2.5</formula>
      <formula>0</formula>
    </cfRule>
  </conditionalFormatting>
  <conditionalFormatting sqref="N707">
    <cfRule type="cellIs" dxfId="22107" priority="7993" operator="between">
      <formula>4.501</formula>
      <formula>6</formula>
    </cfRule>
    <cfRule type="cellIs" dxfId="22106" priority="7994" operator="between">
      <formula>3.001</formula>
      <formula>4.5</formula>
    </cfRule>
    <cfRule type="cellIs" dxfId="22105" priority="7995" operator="between">
      <formula>2.001</formula>
      <formula>3</formula>
    </cfRule>
    <cfRule type="cellIs" dxfId="22104" priority="7996" operator="between">
      <formula>0</formula>
      <formula>2</formula>
    </cfRule>
  </conditionalFormatting>
  <conditionalFormatting sqref="N716">
    <cfRule type="cellIs" dxfId="22103" priority="7932" operator="between">
      <formula>6</formula>
      <formula>4.5</formula>
    </cfRule>
  </conditionalFormatting>
  <conditionalFormatting sqref="N716">
    <cfRule type="cellIs" dxfId="22102" priority="7931" operator="between">
      <formula>6</formula>
      <formula>4.495</formula>
    </cfRule>
  </conditionalFormatting>
  <conditionalFormatting sqref="N716">
    <cfRule type="cellIs" dxfId="22101" priority="7930" operator="between">
      <formula>4.5</formula>
      <formula>3.495</formula>
    </cfRule>
  </conditionalFormatting>
  <conditionalFormatting sqref="N716">
    <cfRule type="cellIs" dxfId="22100" priority="7928" operator="between">
      <formula>3.5</formula>
      <formula>2.495</formula>
    </cfRule>
    <cfRule type="cellIs" dxfId="22099" priority="7929" operator="between">
      <formula>3.5</formula>
      <formula>2.495</formula>
    </cfRule>
  </conditionalFormatting>
  <conditionalFormatting sqref="N716">
    <cfRule type="cellIs" dxfId="22098" priority="7927" operator="between">
      <formula>3.5</formula>
      <formula>2.495</formula>
    </cfRule>
  </conditionalFormatting>
  <conditionalFormatting sqref="N716">
    <cfRule type="cellIs" dxfId="22097" priority="7926" operator="between">
      <formula>3.5</formula>
      <formula>2.494</formula>
    </cfRule>
  </conditionalFormatting>
  <conditionalFormatting sqref="N716">
    <cfRule type="cellIs" dxfId="22096" priority="7925" operator="between">
      <formula>2.5</formula>
      <formula>0</formula>
    </cfRule>
  </conditionalFormatting>
  <conditionalFormatting sqref="N716">
    <cfRule type="cellIs" dxfId="22095" priority="7921" operator="between">
      <formula>4.501</formula>
      <formula>6</formula>
    </cfRule>
    <cfRule type="cellIs" dxfId="22094" priority="7922" operator="between">
      <formula>3.001</formula>
      <formula>4.5</formula>
    </cfRule>
    <cfRule type="cellIs" dxfId="22093" priority="7923" operator="between">
      <formula>2.001</formula>
      <formula>3</formula>
    </cfRule>
    <cfRule type="cellIs" dxfId="22092" priority="7924" operator="between">
      <formula>0</formula>
      <formula>2</formula>
    </cfRule>
  </conditionalFormatting>
  <conditionalFormatting sqref="N715">
    <cfRule type="cellIs" dxfId="22091" priority="7920" operator="between">
      <formula>6</formula>
      <formula>4.5</formula>
    </cfRule>
  </conditionalFormatting>
  <conditionalFormatting sqref="N715">
    <cfRule type="cellIs" dxfId="22090" priority="7919" operator="between">
      <formula>6</formula>
      <formula>4.495</formula>
    </cfRule>
  </conditionalFormatting>
  <conditionalFormatting sqref="N715">
    <cfRule type="cellIs" dxfId="22089" priority="7918" operator="between">
      <formula>4.5</formula>
      <formula>3.495</formula>
    </cfRule>
  </conditionalFormatting>
  <conditionalFormatting sqref="N715">
    <cfRule type="cellIs" dxfId="22088" priority="7916" operator="between">
      <formula>3.5</formula>
      <formula>2.495</formula>
    </cfRule>
    <cfRule type="cellIs" dxfId="22087" priority="7917" operator="between">
      <formula>3.5</formula>
      <formula>2.495</formula>
    </cfRule>
  </conditionalFormatting>
  <conditionalFormatting sqref="N715">
    <cfRule type="cellIs" dxfId="22086" priority="7915" operator="between">
      <formula>3.5</formula>
      <formula>2.495</formula>
    </cfRule>
  </conditionalFormatting>
  <conditionalFormatting sqref="N715">
    <cfRule type="cellIs" dxfId="22085" priority="7914" operator="between">
      <formula>3.5</formula>
      <formula>2.494</formula>
    </cfRule>
  </conditionalFormatting>
  <conditionalFormatting sqref="N715">
    <cfRule type="cellIs" dxfId="22084" priority="7913" operator="between">
      <formula>2.5</formula>
      <formula>0</formula>
    </cfRule>
  </conditionalFormatting>
  <conditionalFormatting sqref="N715">
    <cfRule type="cellIs" dxfId="22083" priority="7909" operator="between">
      <formula>4.501</formula>
      <formula>6</formula>
    </cfRule>
    <cfRule type="cellIs" dxfId="22082" priority="7910" operator="between">
      <formula>3.001</formula>
      <formula>4.5</formula>
    </cfRule>
    <cfRule type="cellIs" dxfId="22081" priority="7911" operator="between">
      <formula>2.001</formula>
      <formula>3</formula>
    </cfRule>
    <cfRule type="cellIs" dxfId="22080" priority="7912" operator="between">
      <formula>0</formula>
      <formula>2</formula>
    </cfRule>
  </conditionalFormatting>
  <conditionalFormatting sqref="N713">
    <cfRule type="cellIs" dxfId="22079" priority="7908" operator="between">
      <formula>6</formula>
      <formula>4.5</formula>
    </cfRule>
  </conditionalFormatting>
  <conditionalFormatting sqref="N713">
    <cfRule type="cellIs" dxfId="22078" priority="7907" operator="between">
      <formula>6</formula>
      <formula>4.495</formula>
    </cfRule>
  </conditionalFormatting>
  <conditionalFormatting sqref="N713">
    <cfRule type="cellIs" dxfId="22077" priority="7906" operator="between">
      <formula>4.5</formula>
      <formula>3.495</formula>
    </cfRule>
  </conditionalFormatting>
  <conditionalFormatting sqref="N713">
    <cfRule type="cellIs" dxfId="22076" priority="7904" operator="between">
      <formula>3.5</formula>
      <formula>2.495</formula>
    </cfRule>
    <cfRule type="cellIs" dxfId="22075" priority="7905" operator="between">
      <formula>3.5</formula>
      <formula>2.495</formula>
    </cfRule>
  </conditionalFormatting>
  <conditionalFormatting sqref="N713">
    <cfRule type="cellIs" dxfId="22074" priority="7903" operator="between">
      <formula>3.5</formula>
      <formula>2.495</formula>
    </cfRule>
  </conditionalFormatting>
  <conditionalFormatting sqref="N713">
    <cfRule type="cellIs" dxfId="22073" priority="7902" operator="between">
      <formula>3.5</formula>
      <formula>2.494</formula>
    </cfRule>
  </conditionalFormatting>
  <conditionalFormatting sqref="N713">
    <cfRule type="cellIs" dxfId="22072" priority="7901" operator="between">
      <formula>2.5</formula>
      <formula>0</formula>
    </cfRule>
  </conditionalFormatting>
  <conditionalFormatting sqref="N713">
    <cfRule type="cellIs" dxfId="22071" priority="7897" operator="between">
      <formula>4.501</formula>
      <formula>6</formula>
    </cfRule>
    <cfRule type="cellIs" dxfId="22070" priority="7898" operator="between">
      <formula>3.001</formula>
      <formula>4.5</formula>
    </cfRule>
    <cfRule type="cellIs" dxfId="22069" priority="7899" operator="between">
      <formula>2.001</formula>
      <formula>3</formula>
    </cfRule>
    <cfRule type="cellIs" dxfId="22068" priority="7900" operator="between">
      <formula>0</formula>
      <formula>2</formula>
    </cfRule>
  </conditionalFormatting>
  <conditionalFormatting sqref="N711">
    <cfRule type="cellIs" dxfId="22067" priority="7896" operator="between">
      <formula>6</formula>
      <formula>4.5</formula>
    </cfRule>
  </conditionalFormatting>
  <conditionalFormatting sqref="N711">
    <cfRule type="cellIs" dxfId="22066" priority="7895" operator="between">
      <formula>6</formula>
      <formula>4.495</formula>
    </cfRule>
  </conditionalFormatting>
  <conditionalFormatting sqref="N711">
    <cfRule type="cellIs" dxfId="22065" priority="7894" operator="between">
      <formula>4.5</formula>
      <formula>3.495</formula>
    </cfRule>
  </conditionalFormatting>
  <conditionalFormatting sqref="N711">
    <cfRule type="cellIs" dxfId="22064" priority="7892" operator="between">
      <formula>3.5</formula>
      <formula>2.495</formula>
    </cfRule>
    <cfRule type="cellIs" dxfId="22063" priority="7893" operator="between">
      <formula>3.5</formula>
      <formula>2.495</formula>
    </cfRule>
  </conditionalFormatting>
  <conditionalFormatting sqref="N711">
    <cfRule type="cellIs" dxfId="22062" priority="7891" operator="between">
      <formula>3.5</formula>
      <formula>2.495</formula>
    </cfRule>
  </conditionalFormatting>
  <conditionalFormatting sqref="N711">
    <cfRule type="cellIs" dxfId="22061" priority="7890" operator="between">
      <formula>3.5</formula>
      <formula>2.494</formula>
    </cfRule>
  </conditionalFormatting>
  <conditionalFormatting sqref="N711">
    <cfRule type="cellIs" dxfId="22060" priority="7889" operator="between">
      <formula>2.5</formula>
      <formula>0</formula>
    </cfRule>
  </conditionalFormatting>
  <conditionalFormatting sqref="N711">
    <cfRule type="cellIs" dxfId="22059" priority="7885" operator="between">
      <formula>4.501</formula>
      <formula>6</formula>
    </cfRule>
    <cfRule type="cellIs" dxfId="22058" priority="7886" operator="between">
      <formula>3.001</formula>
      <formula>4.5</formula>
    </cfRule>
    <cfRule type="cellIs" dxfId="22057" priority="7887" operator="between">
      <formula>2.001</formula>
      <formula>3</formula>
    </cfRule>
    <cfRule type="cellIs" dxfId="22056" priority="7888" operator="between">
      <formula>0</formula>
      <formula>2</formula>
    </cfRule>
  </conditionalFormatting>
  <conditionalFormatting sqref="N714">
    <cfRule type="cellIs" dxfId="22055" priority="7884" operator="between">
      <formula>6</formula>
      <formula>4.5</formula>
    </cfRule>
  </conditionalFormatting>
  <conditionalFormatting sqref="N714">
    <cfRule type="cellIs" dxfId="22054" priority="7883" operator="between">
      <formula>6</formula>
      <formula>4.495</formula>
    </cfRule>
  </conditionalFormatting>
  <conditionalFormatting sqref="N714">
    <cfRule type="cellIs" dxfId="22053" priority="7882" operator="between">
      <formula>4.5</formula>
      <formula>3.495</formula>
    </cfRule>
  </conditionalFormatting>
  <conditionalFormatting sqref="N714">
    <cfRule type="cellIs" dxfId="22052" priority="7880" operator="between">
      <formula>3.5</formula>
      <formula>2.495</formula>
    </cfRule>
    <cfRule type="cellIs" dxfId="22051" priority="7881" operator="between">
      <formula>3.5</formula>
      <formula>2.495</formula>
    </cfRule>
  </conditionalFormatting>
  <conditionalFormatting sqref="N714">
    <cfRule type="cellIs" dxfId="22050" priority="7879" operator="between">
      <formula>3.5</formula>
      <formula>2.495</formula>
    </cfRule>
  </conditionalFormatting>
  <conditionalFormatting sqref="N714">
    <cfRule type="cellIs" dxfId="22049" priority="7878" operator="between">
      <formula>3.5</formula>
      <formula>2.494</formula>
    </cfRule>
  </conditionalFormatting>
  <conditionalFormatting sqref="N714">
    <cfRule type="cellIs" dxfId="22048" priority="7877" operator="between">
      <formula>2.5</formula>
      <formula>0</formula>
    </cfRule>
  </conditionalFormatting>
  <conditionalFormatting sqref="N714">
    <cfRule type="cellIs" dxfId="22047" priority="7873" operator="between">
      <formula>4.501</formula>
      <formula>6</formula>
    </cfRule>
    <cfRule type="cellIs" dxfId="22046" priority="7874" operator="between">
      <formula>3.001</formula>
      <formula>4.5</formula>
    </cfRule>
    <cfRule type="cellIs" dxfId="22045" priority="7875" operator="between">
      <formula>2.001</formula>
      <formula>3</formula>
    </cfRule>
    <cfRule type="cellIs" dxfId="22044" priority="7876" operator="between">
      <formula>0</formula>
      <formula>2</formula>
    </cfRule>
  </conditionalFormatting>
  <conditionalFormatting sqref="N712">
    <cfRule type="cellIs" dxfId="22043" priority="7872" operator="between">
      <formula>6</formula>
      <formula>4.5</formula>
    </cfRule>
  </conditionalFormatting>
  <conditionalFormatting sqref="N712">
    <cfRule type="cellIs" dxfId="22042" priority="7871" operator="between">
      <formula>6</formula>
      <formula>4.495</formula>
    </cfRule>
  </conditionalFormatting>
  <conditionalFormatting sqref="N712">
    <cfRule type="cellIs" dxfId="22041" priority="7870" operator="between">
      <formula>4.5</formula>
      <formula>3.495</formula>
    </cfRule>
  </conditionalFormatting>
  <conditionalFormatting sqref="N712">
    <cfRule type="cellIs" dxfId="22040" priority="7868" operator="between">
      <formula>3.5</formula>
      <formula>2.495</formula>
    </cfRule>
    <cfRule type="cellIs" dxfId="22039" priority="7869" operator="between">
      <formula>3.5</formula>
      <formula>2.495</formula>
    </cfRule>
  </conditionalFormatting>
  <conditionalFormatting sqref="N712">
    <cfRule type="cellIs" dxfId="22038" priority="7867" operator="between">
      <formula>3.5</formula>
      <formula>2.495</formula>
    </cfRule>
  </conditionalFormatting>
  <conditionalFormatting sqref="N712">
    <cfRule type="cellIs" dxfId="22037" priority="7866" operator="between">
      <formula>3.5</formula>
      <formula>2.494</formula>
    </cfRule>
  </conditionalFormatting>
  <conditionalFormatting sqref="N712">
    <cfRule type="cellIs" dxfId="22036" priority="7865" operator="between">
      <formula>2.5</formula>
      <formula>0</formula>
    </cfRule>
  </conditionalFormatting>
  <conditionalFormatting sqref="N712">
    <cfRule type="cellIs" dxfId="22035" priority="7861" operator="between">
      <formula>4.501</formula>
      <formula>6</formula>
    </cfRule>
    <cfRule type="cellIs" dxfId="22034" priority="7862" operator="between">
      <formula>3.001</formula>
      <formula>4.5</formula>
    </cfRule>
    <cfRule type="cellIs" dxfId="22033" priority="7863" operator="between">
      <formula>2.001</formula>
      <formula>3</formula>
    </cfRule>
    <cfRule type="cellIs" dxfId="22032" priority="7864" operator="between">
      <formula>0</formula>
      <formula>2</formula>
    </cfRule>
  </conditionalFormatting>
  <conditionalFormatting sqref="N722">
    <cfRule type="cellIs" dxfId="22031" priority="7860" operator="between">
      <formula>6</formula>
      <formula>4.5</formula>
    </cfRule>
  </conditionalFormatting>
  <conditionalFormatting sqref="N722">
    <cfRule type="cellIs" dxfId="22030" priority="7859" operator="between">
      <formula>6</formula>
      <formula>4.495</formula>
    </cfRule>
  </conditionalFormatting>
  <conditionalFormatting sqref="N722">
    <cfRule type="cellIs" dxfId="22029" priority="7858" operator="between">
      <formula>4.5</formula>
      <formula>3.495</formula>
    </cfRule>
  </conditionalFormatting>
  <conditionalFormatting sqref="N722">
    <cfRule type="cellIs" dxfId="22028" priority="7856" operator="between">
      <formula>3.5</formula>
      <formula>2.495</formula>
    </cfRule>
    <cfRule type="cellIs" dxfId="22027" priority="7857" operator="between">
      <formula>3.5</formula>
      <formula>2.495</formula>
    </cfRule>
  </conditionalFormatting>
  <conditionalFormatting sqref="N722">
    <cfRule type="cellIs" dxfId="22026" priority="7855" operator="between">
      <formula>3.5</formula>
      <formula>2.495</formula>
    </cfRule>
  </conditionalFormatting>
  <conditionalFormatting sqref="N722">
    <cfRule type="cellIs" dxfId="22025" priority="7854" operator="between">
      <formula>3.5</formula>
      <formula>2.494</formula>
    </cfRule>
  </conditionalFormatting>
  <conditionalFormatting sqref="N722">
    <cfRule type="cellIs" dxfId="22024" priority="7853" operator="between">
      <formula>2.5</formula>
      <formula>0</formula>
    </cfRule>
  </conditionalFormatting>
  <conditionalFormatting sqref="N722">
    <cfRule type="cellIs" dxfId="22023" priority="7849" operator="between">
      <formula>4.501</formula>
      <formula>6</formula>
    </cfRule>
    <cfRule type="cellIs" dxfId="22022" priority="7850" operator="between">
      <formula>3.001</formula>
      <formula>4.5</formula>
    </cfRule>
    <cfRule type="cellIs" dxfId="22021" priority="7851" operator="between">
      <formula>2.001</formula>
      <formula>3</formula>
    </cfRule>
    <cfRule type="cellIs" dxfId="22020" priority="7852" operator="between">
      <formula>0</formula>
      <formula>2</formula>
    </cfRule>
  </conditionalFormatting>
  <conditionalFormatting sqref="N721">
    <cfRule type="cellIs" dxfId="22019" priority="7848" operator="between">
      <formula>6</formula>
      <formula>4.5</formula>
    </cfRule>
  </conditionalFormatting>
  <conditionalFormatting sqref="N721">
    <cfRule type="cellIs" dxfId="22018" priority="7847" operator="between">
      <formula>6</formula>
      <formula>4.495</formula>
    </cfRule>
  </conditionalFormatting>
  <conditionalFormatting sqref="N721">
    <cfRule type="cellIs" dxfId="22017" priority="7846" operator="between">
      <formula>4.5</formula>
      <formula>3.495</formula>
    </cfRule>
  </conditionalFormatting>
  <conditionalFormatting sqref="N721">
    <cfRule type="cellIs" dxfId="22016" priority="7844" operator="between">
      <formula>3.5</formula>
      <formula>2.495</formula>
    </cfRule>
    <cfRule type="cellIs" dxfId="22015" priority="7845" operator="between">
      <formula>3.5</formula>
      <formula>2.495</formula>
    </cfRule>
  </conditionalFormatting>
  <conditionalFormatting sqref="N721">
    <cfRule type="cellIs" dxfId="22014" priority="7843" operator="between">
      <formula>3.5</formula>
      <formula>2.495</formula>
    </cfRule>
  </conditionalFormatting>
  <conditionalFormatting sqref="N721">
    <cfRule type="cellIs" dxfId="22013" priority="7842" operator="between">
      <formula>3.5</formula>
      <formula>2.494</formula>
    </cfRule>
  </conditionalFormatting>
  <conditionalFormatting sqref="N721">
    <cfRule type="cellIs" dxfId="22012" priority="7841" operator="between">
      <formula>2.5</formula>
      <formula>0</formula>
    </cfRule>
  </conditionalFormatting>
  <conditionalFormatting sqref="N721">
    <cfRule type="cellIs" dxfId="22011" priority="7837" operator="between">
      <formula>4.501</formula>
      <formula>6</formula>
    </cfRule>
    <cfRule type="cellIs" dxfId="22010" priority="7838" operator="between">
      <formula>3.001</formula>
      <formula>4.5</formula>
    </cfRule>
    <cfRule type="cellIs" dxfId="22009" priority="7839" operator="between">
      <formula>2.001</formula>
      <formula>3</formula>
    </cfRule>
    <cfRule type="cellIs" dxfId="22008" priority="7840" operator="between">
      <formula>0</formula>
      <formula>2</formula>
    </cfRule>
  </conditionalFormatting>
  <conditionalFormatting sqref="N719">
    <cfRule type="cellIs" dxfId="22007" priority="7836" operator="between">
      <formula>6</formula>
      <formula>4.5</formula>
    </cfRule>
  </conditionalFormatting>
  <conditionalFormatting sqref="N719">
    <cfRule type="cellIs" dxfId="22006" priority="7835" operator="between">
      <formula>6</formula>
      <formula>4.495</formula>
    </cfRule>
  </conditionalFormatting>
  <conditionalFormatting sqref="N719">
    <cfRule type="cellIs" dxfId="22005" priority="7834" operator="between">
      <formula>4.5</formula>
      <formula>3.495</formula>
    </cfRule>
  </conditionalFormatting>
  <conditionalFormatting sqref="N719">
    <cfRule type="cellIs" dxfId="22004" priority="7832" operator="between">
      <formula>3.5</formula>
      <formula>2.495</formula>
    </cfRule>
    <cfRule type="cellIs" dxfId="22003" priority="7833" operator="between">
      <formula>3.5</formula>
      <formula>2.495</formula>
    </cfRule>
  </conditionalFormatting>
  <conditionalFormatting sqref="N719">
    <cfRule type="cellIs" dxfId="22002" priority="7831" operator="between">
      <formula>3.5</formula>
      <formula>2.495</formula>
    </cfRule>
  </conditionalFormatting>
  <conditionalFormatting sqref="N719">
    <cfRule type="cellIs" dxfId="22001" priority="7830" operator="between">
      <formula>3.5</formula>
      <formula>2.494</formula>
    </cfRule>
  </conditionalFormatting>
  <conditionalFormatting sqref="N719">
    <cfRule type="cellIs" dxfId="22000" priority="7829" operator="between">
      <formula>2.5</formula>
      <formula>0</formula>
    </cfRule>
  </conditionalFormatting>
  <conditionalFormatting sqref="N719">
    <cfRule type="cellIs" dxfId="21999" priority="7825" operator="between">
      <formula>4.501</formula>
      <formula>6</formula>
    </cfRule>
    <cfRule type="cellIs" dxfId="21998" priority="7826" operator="between">
      <formula>3.001</formula>
      <formula>4.5</formula>
    </cfRule>
    <cfRule type="cellIs" dxfId="21997" priority="7827" operator="between">
      <formula>2.001</formula>
      <formula>3</formula>
    </cfRule>
    <cfRule type="cellIs" dxfId="21996" priority="7828" operator="between">
      <formula>0</formula>
      <formula>2</formula>
    </cfRule>
  </conditionalFormatting>
  <conditionalFormatting sqref="N717">
    <cfRule type="cellIs" dxfId="21995" priority="7824" operator="between">
      <formula>6</formula>
      <formula>4.5</formula>
    </cfRule>
  </conditionalFormatting>
  <conditionalFormatting sqref="N717">
    <cfRule type="cellIs" dxfId="21994" priority="7823" operator="between">
      <formula>6</formula>
      <formula>4.495</formula>
    </cfRule>
  </conditionalFormatting>
  <conditionalFormatting sqref="N717">
    <cfRule type="cellIs" dxfId="21993" priority="7822" operator="between">
      <formula>4.5</formula>
      <formula>3.495</formula>
    </cfRule>
  </conditionalFormatting>
  <conditionalFormatting sqref="N717">
    <cfRule type="cellIs" dxfId="21992" priority="7820" operator="between">
      <formula>3.5</formula>
      <formula>2.495</formula>
    </cfRule>
    <cfRule type="cellIs" dxfId="21991" priority="7821" operator="between">
      <formula>3.5</formula>
      <formula>2.495</formula>
    </cfRule>
  </conditionalFormatting>
  <conditionalFormatting sqref="N717">
    <cfRule type="cellIs" dxfId="21990" priority="7819" operator="between">
      <formula>3.5</formula>
      <formula>2.495</formula>
    </cfRule>
  </conditionalFormatting>
  <conditionalFormatting sqref="N717">
    <cfRule type="cellIs" dxfId="21989" priority="7818" operator="between">
      <formula>3.5</formula>
      <formula>2.494</formula>
    </cfRule>
  </conditionalFormatting>
  <conditionalFormatting sqref="N717">
    <cfRule type="cellIs" dxfId="21988" priority="7817" operator="between">
      <formula>2.5</formula>
      <formula>0</formula>
    </cfRule>
  </conditionalFormatting>
  <conditionalFormatting sqref="N717">
    <cfRule type="cellIs" dxfId="21987" priority="7813" operator="between">
      <formula>4.501</formula>
      <formula>6</formula>
    </cfRule>
    <cfRule type="cellIs" dxfId="21986" priority="7814" operator="between">
      <formula>3.001</formula>
      <formula>4.5</formula>
    </cfRule>
    <cfRule type="cellIs" dxfId="21985" priority="7815" operator="between">
      <formula>2.001</formula>
      <formula>3</formula>
    </cfRule>
    <cfRule type="cellIs" dxfId="21984" priority="7816" operator="between">
      <formula>0</formula>
      <formula>2</formula>
    </cfRule>
  </conditionalFormatting>
  <conditionalFormatting sqref="N720">
    <cfRule type="cellIs" dxfId="21983" priority="7812" operator="between">
      <formula>6</formula>
      <formula>4.5</formula>
    </cfRule>
  </conditionalFormatting>
  <conditionalFormatting sqref="N720">
    <cfRule type="cellIs" dxfId="21982" priority="7811" operator="between">
      <formula>6</formula>
      <formula>4.495</formula>
    </cfRule>
  </conditionalFormatting>
  <conditionalFormatting sqref="N720">
    <cfRule type="cellIs" dxfId="21981" priority="7810" operator="between">
      <formula>4.5</formula>
      <formula>3.495</formula>
    </cfRule>
  </conditionalFormatting>
  <conditionalFormatting sqref="N720">
    <cfRule type="cellIs" dxfId="21980" priority="7808" operator="between">
      <formula>3.5</formula>
      <formula>2.495</formula>
    </cfRule>
    <cfRule type="cellIs" dxfId="21979" priority="7809" operator="between">
      <formula>3.5</formula>
      <formula>2.495</formula>
    </cfRule>
  </conditionalFormatting>
  <conditionalFormatting sqref="N720">
    <cfRule type="cellIs" dxfId="21978" priority="7807" operator="between">
      <formula>3.5</formula>
      <formula>2.495</formula>
    </cfRule>
  </conditionalFormatting>
  <conditionalFormatting sqref="N720">
    <cfRule type="cellIs" dxfId="21977" priority="7806" operator="between">
      <formula>3.5</formula>
      <formula>2.494</formula>
    </cfRule>
  </conditionalFormatting>
  <conditionalFormatting sqref="N720">
    <cfRule type="cellIs" dxfId="21976" priority="7805" operator="between">
      <formula>2.5</formula>
      <formula>0</formula>
    </cfRule>
  </conditionalFormatting>
  <conditionalFormatting sqref="N720">
    <cfRule type="cellIs" dxfId="21975" priority="7801" operator="between">
      <formula>4.501</formula>
      <formula>6</formula>
    </cfRule>
    <cfRule type="cellIs" dxfId="21974" priority="7802" operator="between">
      <formula>3.001</formula>
      <formula>4.5</formula>
    </cfRule>
    <cfRule type="cellIs" dxfId="21973" priority="7803" operator="between">
      <formula>2.001</formula>
      <formula>3</formula>
    </cfRule>
    <cfRule type="cellIs" dxfId="21972" priority="7804" operator="between">
      <formula>0</formula>
      <formula>2</formula>
    </cfRule>
  </conditionalFormatting>
  <conditionalFormatting sqref="N718">
    <cfRule type="cellIs" dxfId="21971" priority="7800" operator="between">
      <formula>6</formula>
      <formula>4.5</formula>
    </cfRule>
  </conditionalFormatting>
  <conditionalFormatting sqref="N718">
    <cfRule type="cellIs" dxfId="21970" priority="7799" operator="between">
      <formula>6</formula>
      <formula>4.495</formula>
    </cfRule>
  </conditionalFormatting>
  <conditionalFormatting sqref="N718">
    <cfRule type="cellIs" dxfId="21969" priority="7798" operator="between">
      <formula>4.5</formula>
      <formula>3.495</formula>
    </cfRule>
  </conditionalFormatting>
  <conditionalFormatting sqref="N718">
    <cfRule type="cellIs" dxfId="21968" priority="7796" operator="between">
      <formula>3.5</formula>
      <formula>2.495</formula>
    </cfRule>
    <cfRule type="cellIs" dxfId="21967" priority="7797" operator="between">
      <formula>3.5</formula>
      <formula>2.495</formula>
    </cfRule>
  </conditionalFormatting>
  <conditionalFormatting sqref="N718">
    <cfRule type="cellIs" dxfId="21966" priority="7795" operator="between">
      <formula>3.5</formula>
      <formula>2.495</formula>
    </cfRule>
  </conditionalFormatting>
  <conditionalFormatting sqref="N718">
    <cfRule type="cellIs" dxfId="21965" priority="7794" operator="between">
      <formula>3.5</formula>
      <formula>2.494</formula>
    </cfRule>
  </conditionalFormatting>
  <conditionalFormatting sqref="N718">
    <cfRule type="cellIs" dxfId="21964" priority="7793" operator="between">
      <formula>2.5</formula>
      <formula>0</formula>
    </cfRule>
  </conditionalFormatting>
  <conditionalFormatting sqref="N718">
    <cfRule type="cellIs" dxfId="21963" priority="7789" operator="between">
      <formula>4.501</formula>
      <formula>6</formula>
    </cfRule>
    <cfRule type="cellIs" dxfId="21962" priority="7790" operator="between">
      <formula>3.001</formula>
      <formula>4.5</formula>
    </cfRule>
    <cfRule type="cellIs" dxfId="21961" priority="7791" operator="between">
      <formula>2.001</formula>
      <formula>3</formula>
    </cfRule>
    <cfRule type="cellIs" dxfId="21960" priority="7792" operator="between">
      <formula>0</formula>
      <formula>2</formula>
    </cfRule>
  </conditionalFormatting>
  <conditionalFormatting sqref="N727">
    <cfRule type="cellIs" dxfId="21959" priority="7788" operator="between">
      <formula>6</formula>
      <formula>4.5</formula>
    </cfRule>
  </conditionalFormatting>
  <conditionalFormatting sqref="N727">
    <cfRule type="cellIs" dxfId="21958" priority="7787" operator="between">
      <formula>6</formula>
      <formula>4.495</formula>
    </cfRule>
  </conditionalFormatting>
  <conditionalFormatting sqref="N727">
    <cfRule type="cellIs" dxfId="21957" priority="7786" operator="between">
      <formula>4.5</formula>
      <formula>3.495</formula>
    </cfRule>
  </conditionalFormatting>
  <conditionalFormatting sqref="N727">
    <cfRule type="cellIs" dxfId="21956" priority="7784" operator="between">
      <formula>3.5</formula>
      <formula>2.495</formula>
    </cfRule>
    <cfRule type="cellIs" dxfId="21955" priority="7785" operator="between">
      <formula>3.5</formula>
      <formula>2.495</formula>
    </cfRule>
  </conditionalFormatting>
  <conditionalFormatting sqref="N727">
    <cfRule type="cellIs" dxfId="21954" priority="7783" operator="between">
      <formula>3.5</formula>
      <formula>2.495</formula>
    </cfRule>
  </conditionalFormatting>
  <conditionalFormatting sqref="N727">
    <cfRule type="cellIs" dxfId="21953" priority="7782" operator="between">
      <formula>3.5</formula>
      <formula>2.494</formula>
    </cfRule>
  </conditionalFormatting>
  <conditionalFormatting sqref="N727">
    <cfRule type="cellIs" dxfId="21952" priority="7781" operator="between">
      <formula>2.5</formula>
      <formula>0</formula>
    </cfRule>
  </conditionalFormatting>
  <conditionalFormatting sqref="N727">
    <cfRule type="cellIs" dxfId="21951" priority="7777" operator="between">
      <formula>4.501</formula>
      <formula>6</formula>
    </cfRule>
    <cfRule type="cellIs" dxfId="21950" priority="7778" operator="between">
      <formula>3.001</formula>
      <formula>4.5</formula>
    </cfRule>
    <cfRule type="cellIs" dxfId="21949" priority="7779" operator="between">
      <formula>2.001</formula>
      <formula>3</formula>
    </cfRule>
    <cfRule type="cellIs" dxfId="21948" priority="7780" operator="between">
      <formula>0</formula>
      <formula>2</formula>
    </cfRule>
  </conditionalFormatting>
  <conditionalFormatting sqref="N725">
    <cfRule type="cellIs" dxfId="21947" priority="7764" operator="between">
      <formula>6</formula>
      <formula>4.5</formula>
    </cfRule>
  </conditionalFormatting>
  <conditionalFormatting sqref="N725">
    <cfRule type="cellIs" dxfId="21946" priority="7763" operator="between">
      <formula>6</formula>
      <formula>4.495</formula>
    </cfRule>
  </conditionalFormatting>
  <conditionalFormatting sqref="N725">
    <cfRule type="cellIs" dxfId="21945" priority="7762" operator="between">
      <formula>4.5</formula>
      <formula>3.495</formula>
    </cfRule>
  </conditionalFormatting>
  <conditionalFormatting sqref="N725">
    <cfRule type="cellIs" dxfId="21944" priority="7760" operator="between">
      <formula>3.5</formula>
      <formula>2.495</formula>
    </cfRule>
    <cfRule type="cellIs" dxfId="21943" priority="7761" operator="between">
      <formula>3.5</formula>
      <formula>2.495</formula>
    </cfRule>
  </conditionalFormatting>
  <conditionalFormatting sqref="N725">
    <cfRule type="cellIs" dxfId="21942" priority="7759" operator="between">
      <formula>3.5</formula>
      <formula>2.495</formula>
    </cfRule>
  </conditionalFormatting>
  <conditionalFormatting sqref="N725">
    <cfRule type="cellIs" dxfId="21941" priority="7758" operator="between">
      <formula>3.5</formula>
      <formula>2.494</formula>
    </cfRule>
  </conditionalFormatting>
  <conditionalFormatting sqref="N725">
    <cfRule type="cellIs" dxfId="21940" priority="7757" operator="between">
      <formula>2.5</formula>
      <formula>0</formula>
    </cfRule>
  </conditionalFormatting>
  <conditionalFormatting sqref="N725">
    <cfRule type="cellIs" dxfId="21939" priority="7753" operator="between">
      <formula>4.501</formula>
      <formula>6</formula>
    </cfRule>
    <cfRule type="cellIs" dxfId="21938" priority="7754" operator="between">
      <formula>3.001</formula>
      <formula>4.5</formula>
    </cfRule>
    <cfRule type="cellIs" dxfId="21937" priority="7755" operator="between">
      <formula>2.001</formula>
      <formula>3</formula>
    </cfRule>
    <cfRule type="cellIs" dxfId="21936" priority="7756" operator="between">
      <formula>0</formula>
      <formula>2</formula>
    </cfRule>
  </conditionalFormatting>
  <conditionalFormatting sqref="N723">
    <cfRule type="cellIs" dxfId="21935" priority="7752" operator="between">
      <formula>6</formula>
      <formula>4.5</formula>
    </cfRule>
  </conditionalFormatting>
  <conditionalFormatting sqref="N723">
    <cfRule type="cellIs" dxfId="21934" priority="7751" operator="between">
      <formula>6</formula>
      <formula>4.495</formula>
    </cfRule>
  </conditionalFormatting>
  <conditionalFormatting sqref="N723">
    <cfRule type="cellIs" dxfId="21933" priority="7750" operator="between">
      <formula>4.5</formula>
      <formula>3.495</formula>
    </cfRule>
  </conditionalFormatting>
  <conditionalFormatting sqref="N723">
    <cfRule type="cellIs" dxfId="21932" priority="7748" operator="between">
      <formula>3.5</formula>
      <formula>2.495</formula>
    </cfRule>
    <cfRule type="cellIs" dxfId="21931" priority="7749" operator="between">
      <formula>3.5</formula>
      <formula>2.495</formula>
    </cfRule>
  </conditionalFormatting>
  <conditionalFormatting sqref="N723">
    <cfRule type="cellIs" dxfId="21930" priority="7747" operator="between">
      <formula>3.5</formula>
      <formula>2.495</formula>
    </cfRule>
  </conditionalFormatting>
  <conditionalFormatting sqref="N723">
    <cfRule type="cellIs" dxfId="21929" priority="7746" operator="between">
      <formula>3.5</formula>
      <formula>2.494</formula>
    </cfRule>
  </conditionalFormatting>
  <conditionalFormatting sqref="N723">
    <cfRule type="cellIs" dxfId="21928" priority="7745" operator="between">
      <formula>2.5</formula>
      <formula>0</formula>
    </cfRule>
  </conditionalFormatting>
  <conditionalFormatting sqref="N723">
    <cfRule type="cellIs" dxfId="21927" priority="7741" operator="between">
      <formula>4.501</formula>
      <formula>6</formula>
    </cfRule>
    <cfRule type="cellIs" dxfId="21926" priority="7742" operator="between">
      <formula>3.001</formula>
      <formula>4.5</formula>
    </cfRule>
    <cfRule type="cellIs" dxfId="21925" priority="7743" operator="between">
      <formula>2.001</formula>
      <formula>3</formula>
    </cfRule>
    <cfRule type="cellIs" dxfId="21924" priority="7744" operator="between">
      <formula>0</formula>
      <formula>2</formula>
    </cfRule>
  </conditionalFormatting>
  <conditionalFormatting sqref="N726">
    <cfRule type="cellIs" dxfId="21923" priority="7740" operator="between">
      <formula>6</formula>
      <formula>4.5</formula>
    </cfRule>
  </conditionalFormatting>
  <conditionalFormatting sqref="N726">
    <cfRule type="cellIs" dxfId="21922" priority="7739" operator="between">
      <formula>6</formula>
      <formula>4.495</formula>
    </cfRule>
  </conditionalFormatting>
  <conditionalFormatting sqref="N726">
    <cfRule type="cellIs" dxfId="21921" priority="7738" operator="between">
      <formula>4.5</formula>
      <formula>3.495</formula>
    </cfRule>
  </conditionalFormatting>
  <conditionalFormatting sqref="N726">
    <cfRule type="cellIs" dxfId="21920" priority="7736" operator="between">
      <formula>3.5</formula>
      <formula>2.495</formula>
    </cfRule>
    <cfRule type="cellIs" dxfId="21919" priority="7737" operator="between">
      <formula>3.5</formula>
      <formula>2.495</formula>
    </cfRule>
  </conditionalFormatting>
  <conditionalFormatting sqref="N726">
    <cfRule type="cellIs" dxfId="21918" priority="7735" operator="between">
      <formula>3.5</formula>
      <formula>2.495</formula>
    </cfRule>
  </conditionalFormatting>
  <conditionalFormatting sqref="N726">
    <cfRule type="cellIs" dxfId="21917" priority="7734" operator="between">
      <formula>3.5</formula>
      <formula>2.494</formula>
    </cfRule>
  </conditionalFormatting>
  <conditionalFormatting sqref="N726">
    <cfRule type="cellIs" dxfId="21916" priority="7733" operator="between">
      <formula>2.5</formula>
      <formula>0</formula>
    </cfRule>
  </conditionalFormatting>
  <conditionalFormatting sqref="N726">
    <cfRule type="cellIs" dxfId="21915" priority="7729" operator="between">
      <formula>4.501</formula>
      <formula>6</formula>
    </cfRule>
    <cfRule type="cellIs" dxfId="21914" priority="7730" operator="between">
      <formula>3.001</formula>
      <formula>4.5</formula>
    </cfRule>
    <cfRule type="cellIs" dxfId="21913" priority="7731" operator="between">
      <formula>2.001</formula>
      <formula>3</formula>
    </cfRule>
    <cfRule type="cellIs" dxfId="21912" priority="7732" operator="between">
      <formula>0</formula>
      <formula>2</formula>
    </cfRule>
  </conditionalFormatting>
  <conditionalFormatting sqref="N724">
    <cfRule type="cellIs" dxfId="21911" priority="7728" operator="between">
      <formula>6</formula>
      <formula>4.5</formula>
    </cfRule>
  </conditionalFormatting>
  <conditionalFormatting sqref="N724">
    <cfRule type="cellIs" dxfId="21910" priority="7727" operator="between">
      <formula>6</formula>
      <formula>4.495</formula>
    </cfRule>
  </conditionalFormatting>
  <conditionalFormatting sqref="N724">
    <cfRule type="cellIs" dxfId="21909" priority="7726" operator="between">
      <formula>4.5</formula>
      <formula>3.495</formula>
    </cfRule>
  </conditionalFormatting>
  <conditionalFormatting sqref="N724">
    <cfRule type="cellIs" dxfId="21908" priority="7724" operator="between">
      <formula>3.5</formula>
      <formula>2.495</formula>
    </cfRule>
    <cfRule type="cellIs" dxfId="21907" priority="7725" operator="between">
      <formula>3.5</formula>
      <formula>2.495</formula>
    </cfRule>
  </conditionalFormatting>
  <conditionalFormatting sqref="N724">
    <cfRule type="cellIs" dxfId="21906" priority="7723" operator="between">
      <formula>3.5</formula>
      <formula>2.495</formula>
    </cfRule>
  </conditionalFormatting>
  <conditionalFormatting sqref="N724">
    <cfRule type="cellIs" dxfId="21905" priority="7722" operator="between">
      <formula>3.5</formula>
      <formula>2.494</formula>
    </cfRule>
  </conditionalFormatting>
  <conditionalFormatting sqref="N724">
    <cfRule type="cellIs" dxfId="21904" priority="7721" operator="between">
      <formula>2.5</formula>
      <formula>0</formula>
    </cfRule>
  </conditionalFormatting>
  <conditionalFormatting sqref="N724">
    <cfRule type="cellIs" dxfId="21903" priority="7717" operator="between">
      <formula>4.501</formula>
      <formula>6</formula>
    </cfRule>
    <cfRule type="cellIs" dxfId="21902" priority="7718" operator="between">
      <formula>3.001</formula>
      <formula>4.5</formula>
    </cfRule>
    <cfRule type="cellIs" dxfId="21901" priority="7719" operator="between">
      <formula>2.001</formula>
      <formula>3</formula>
    </cfRule>
    <cfRule type="cellIs" dxfId="21900" priority="7720" operator="between">
      <formula>0</formula>
      <formula>2</formula>
    </cfRule>
  </conditionalFormatting>
  <conditionalFormatting sqref="N730">
    <cfRule type="cellIs" dxfId="21899" priority="7716" operator="between">
      <formula>6</formula>
      <formula>4.5</formula>
    </cfRule>
  </conditionalFormatting>
  <conditionalFormatting sqref="N730">
    <cfRule type="cellIs" dxfId="21898" priority="7715" operator="between">
      <formula>6</formula>
      <formula>4.495</formula>
    </cfRule>
  </conditionalFormatting>
  <conditionalFormatting sqref="N730">
    <cfRule type="cellIs" dxfId="21897" priority="7714" operator="between">
      <formula>4.5</formula>
      <formula>3.495</formula>
    </cfRule>
  </conditionalFormatting>
  <conditionalFormatting sqref="N730">
    <cfRule type="cellIs" dxfId="21896" priority="7712" operator="between">
      <formula>3.5</formula>
      <formula>2.495</formula>
    </cfRule>
    <cfRule type="cellIs" dxfId="21895" priority="7713" operator="between">
      <formula>3.5</formula>
      <formula>2.495</formula>
    </cfRule>
  </conditionalFormatting>
  <conditionalFormatting sqref="N730">
    <cfRule type="cellIs" dxfId="21894" priority="7711" operator="between">
      <formula>3.5</formula>
      <formula>2.495</formula>
    </cfRule>
  </conditionalFormatting>
  <conditionalFormatting sqref="N730">
    <cfRule type="cellIs" dxfId="21893" priority="7710" operator="between">
      <formula>3.5</formula>
      <formula>2.494</formula>
    </cfRule>
  </conditionalFormatting>
  <conditionalFormatting sqref="N730">
    <cfRule type="cellIs" dxfId="21892" priority="7709" operator="between">
      <formula>2.5</formula>
      <formula>0</formula>
    </cfRule>
  </conditionalFormatting>
  <conditionalFormatting sqref="N730">
    <cfRule type="cellIs" dxfId="21891" priority="7705" operator="between">
      <formula>4.501</formula>
      <formula>6</formula>
    </cfRule>
    <cfRule type="cellIs" dxfId="21890" priority="7706" operator="between">
      <formula>3.001</formula>
      <formula>4.5</formula>
    </cfRule>
    <cfRule type="cellIs" dxfId="21889" priority="7707" operator="between">
      <formula>2.001</formula>
      <formula>3</formula>
    </cfRule>
    <cfRule type="cellIs" dxfId="21888" priority="7708" operator="between">
      <formula>0</formula>
      <formula>2</formula>
    </cfRule>
  </conditionalFormatting>
  <conditionalFormatting sqref="N728">
    <cfRule type="cellIs" dxfId="21887" priority="7692" operator="between">
      <formula>6</formula>
      <formula>4.5</formula>
    </cfRule>
  </conditionalFormatting>
  <conditionalFormatting sqref="N728">
    <cfRule type="cellIs" dxfId="21886" priority="7691" operator="between">
      <formula>6</formula>
      <formula>4.495</formula>
    </cfRule>
  </conditionalFormatting>
  <conditionalFormatting sqref="N728">
    <cfRule type="cellIs" dxfId="21885" priority="7690" operator="between">
      <formula>4.5</formula>
      <formula>3.495</formula>
    </cfRule>
  </conditionalFormatting>
  <conditionalFormatting sqref="N728">
    <cfRule type="cellIs" dxfId="21884" priority="7688" operator="between">
      <formula>3.5</formula>
      <formula>2.495</formula>
    </cfRule>
    <cfRule type="cellIs" dxfId="21883" priority="7689" operator="between">
      <formula>3.5</formula>
      <formula>2.495</formula>
    </cfRule>
  </conditionalFormatting>
  <conditionalFormatting sqref="N728">
    <cfRule type="cellIs" dxfId="21882" priority="7687" operator="between">
      <formula>3.5</formula>
      <formula>2.495</formula>
    </cfRule>
  </conditionalFormatting>
  <conditionalFormatting sqref="N728">
    <cfRule type="cellIs" dxfId="21881" priority="7686" operator="between">
      <formula>3.5</formula>
      <formula>2.494</formula>
    </cfRule>
  </conditionalFormatting>
  <conditionalFormatting sqref="N728">
    <cfRule type="cellIs" dxfId="21880" priority="7685" operator="between">
      <formula>2.5</formula>
      <formula>0</formula>
    </cfRule>
  </conditionalFormatting>
  <conditionalFormatting sqref="N728">
    <cfRule type="cellIs" dxfId="21879" priority="7681" operator="between">
      <formula>4.501</formula>
      <formula>6</formula>
    </cfRule>
    <cfRule type="cellIs" dxfId="21878" priority="7682" operator="between">
      <formula>3.001</formula>
      <formula>4.5</formula>
    </cfRule>
    <cfRule type="cellIs" dxfId="21877" priority="7683" operator="between">
      <formula>2.001</formula>
      <formula>3</formula>
    </cfRule>
    <cfRule type="cellIs" dxfId="21876" priority="7684" operator="between">
      <formula>0</formula>
      <formula>2</formula>
    </cfRule>
  </conditionalFormatting>
  <conditionalFormatting sqref="N729">
    <cfRule type="cellIs" dxfId="21875" priority="7668" operator="between">
      <formula>6</formula>
      <formula>4.5</formula>
    </cfRule>
  </conditionalFormatting>
  <conditionalFormatting sqref="N729">
    <cfRule type="cellIs" dxfId="21874" priority="7667" operator="between">
      <formula>6</formula>
      <formula>4.495</formula>
    </cfRule>
  </conditionalFormatting>
  <conditionalFormatting sqref="N729">
    <cfRule type="cellIs" dxfId="21873" priority="7666" operator="between">
      <formula>4.5</formula>
      <formula>3.495</formula>
    </cfRule>
  </conditionalFormatting>
  <conditionalFormatting sqref="N729">
    <cfRule type="cellIs" dxfId="21872" priority="7664" operator="between">
      <formula>3.5</formula>
      <formula>2.495</formula>
    </cfRule>
    <cfRule type="cellIs" dxfId="21871" priority="7665" operator="between">
      <formula>3.5</formula>
      <formula>2.495</formula>
    </cfRule>
  </conditionalFormatting>
  <conditionalFormatting sqref="N729">
    <cfRule type="cellIs" dxfId="21870" priority="7663" operator="between">
      <formula>3.5</formula>
      <formula>2.495</formula>
    </cfRule>
  </conditionalFormatting>
  <conditionalFormatting sqref="N729">
    <cfRule type="cellIs" dxfId="21869" priority="7662" operator="between">
      <formula>3.5</formula>
      <formula>2.494</formula>
    </cfRule>
  </conditionalFormatting>
  <conditionalFormatting sqref="N729">
    <cfRule type="cellIs" dxfId="21868" priority="7661" operator="between">
      <formula>2.5</formula>
      <formula>0</formula>
    </cfRule>
  </conditionalFormatting>
  <conditionalFormatting sqref="N729">
    <cfRule type="cellIs" dxfId="21867" priority="7657" operator="between">
      <formula>4.501</formula>
      <formula>6</formula>
    </cfRule>
    <cfRule type="cellIs" dxfId="21866" priority="7658" operator="between">
      <formula>3.001</formula>
      <formula>4.5</formula>
    </cfRule>
    <cfRule type="cellIs" dxfId="21865" priority="7659" operator="between">
      <formula>2.001</formula>
      <formula>3</formula>
    </cfRule>
    <cfRule type="cellIs" dxfId="21864" priority="7660" operator="between">
      <formula>0</formula>
      <formula>2</formula>
    </cfRule>
  </conditionalFormatting>
  <conditionalFormatting sqref="N733">
    <cfRule type="cellIs" dxfId="21863" priority="7656" operator="between">
      <formula>6</formula>
      <formula>4.5</formula>
    </cfRule>
  </conditionalFormatting>
  <conditionalFormatting sqref="N733">
    <cfRule type="cellIs" dxfId="21862" priority="7655" operator="between">
      <formula>6</formula>
      <formula>4.495</formula>
    </cfRule>
  </conditionalFormatting>
  <conditionalFormatting sqref="N733">
    <cfRule type="cellIs" dxfId="21861" priority="7654" operator="between">
      <formula>4.5</formula>
      <formula>3.495</formula>
    </cfRule>
  </conditionalFormatting>
  <conditionalFormatting sqref="N733">
    <cfRule type="cellIs" dxfId="21860" priority="7652" operator="between">
      <formula>3.5</formula>
      <formula>2.495</formula>
    </cfRule>
    <cfRule type="cellIs" dxfId="21859" priority="7653" operator="between">
      <formula>3.5</formula>
      <formula>2.495</formula>
    </cfRule>
  </conditionalFormatting>
  <conditionalFormatting sqref="N733">
    <cfRule type="cellIs" dxfId="21858" priority="7651" operator="between">
      <formula>3.5</formula>
      <formula>2.495</formula>
    </cfRule>
  </conditionalFormatting>
  <conditionalFormatting sqref="N733">
    <cfRule type="cellIs" dxfId="21857" priority="7650" operator="between">
      <formula>3.5</formula>
      <formula>2.494</formula>
    </cfRule>
  </conditionalFormatting>
  <conditionalFormatting sqref="N733">
    <cfRule type="cellIs" dxfId="21856" priority="7649" operator="between">
      <formula>2.5</formula>
      <formula>0</formula>
    </cfRule>
  </conditionalFormatting>
  <conditionalFormatting sqref="N733">
    <cfRule type="cellIs" dxfId="21855" priority="7645" operator="between">
      <formula>4.501</formula>
      <formula>6</formula>
    </cfRule>
    <cfRule type="cellIs" dxfId="21854" priority="7646" operator="between">
      <formula>3.001</formula>
      <formula>4.5</formula>
    </cfRule>
    <cfRule type="cellIs" dxfId="21853" priority="7647" operator="between">
      <formula>2.001</formula>
      <formula>3</formula>
    </cfRule>
    <cfRule type="cellIs" dxfId="21852" priority="7648" operator="between">
      <formula>0</formula>
      <formula>2</formula>
    </cfRule>
  </conditionalFormatting>
  <conditionalFormatting sqref="N731">
    <cfRule type="cellIs" dxfId="21851" priority="7632" operator="between">
      <formula>6</formula>
      <formula>4.5</formula>
    </cfRule>
  </conditionalFormatting>
  <conditionalFormatting sqref="N731">
    <cfRule type="cellIs" dxfId="21850" priority="7631" operator="between">
      <formula>6</formula>
      <formula>4.495</formula>
    </cfRule>
  </conditionalFormatting>
  <conditionalFormatting sqref="N731">
    <cfRule type="cellIs" dxfId="21849" priority="7630" operator="between">
      <formula>4.5</formula>
      <formula>3.495</formula>
    </cfRule>
  </conditionalFormatting>
  <conditionalFormatting sqref="N731">
    <cfRule type="cellIs" dxfId="21848" priority="7628" operator="between">
      <formula>3.5</formula>
      <formula>2.495</formula>
    </cfRule>
    <cfRule type="cellIs" dxfId="21847" priority="7629" operator="between">
      <formula>3.5</formula>
      <formula>2.495</formula>
    </cfRule>
  </conditionalFormatting>
  <conditionalFormatting sqref="N731">
    <cfRule type="cellIs" dxfId="21846" priority="7627" operator="between">
      <formula>3.5</formula>
      <formula>2.495</formula>
    </cfRule>
  </conditionalFormatting>
  <conditionalFormatting sqref="N731">
    <cfRule type="cellIs" dxfId="21845" priority="7626" operator="between">
      <formula>3.5</formula>
      <formula>2.494</formula>
    </cfRule>
  </conditionalFormatting>
  <conditionalFormatting sqref="N731">
    <cfRule type="cellIs" dxfId="21844" priority="7625" operator="between">
      <formula>2.5</formula>
      <formula>0</formula>
    </cfRule>
  </conditionalFormatting>
  <conditionalFormatting sqref="N731">
    <cfRule type="cellIs" dxfId="21843" priority="7621" operator="between">
      <formula>4.501</formula>
      <formula>6</formula>
    </cfRule>
    <cfRule type="cellIs" dxfId="21842" priority="7622" operator="between">
      <formula>3.001</formula>
      <formula>4.5</formula>
    </cfRule>
    <cfRule type="cellIs" dxfId="21841" priority="7623" operator="between">
      <formula>2.001</formula>
      <formula>3</formula>
    </cfRule>
    <cfRule type="cellIs" dxfId="21840" priority="7624" operator="between">
      <formula>0</formula>
      <formula>2</formula>
    </cfRule>
  </conditionalFormatting>
  <conditionalFormatting sqref="N732">
    <cfRule type="cellIs" dxfId="21839" priority="7608" operator="between">
      <formula>6</formula>
      <formula>4.5</formula>
    </cfRule>
  </conditionalFormatting>
  <conditionalFormatting sqref="N732">
    <cfRule type="cellIs" dxfId="21838" priority="7607" operator="between">
      <formula>6</formula>
      <formula>4.495</formula>
    </cfRule>
  </conditionalFormatting>
  <conditionalFormatting sqref="N732">
    <cfRule type="cellIs" dxfId="21837" priority="7606" operator="between">
      <formula>4.5</formula>
      <formula>3.495</formula>
    </cfRule>
  </conditionalFormatting>
  <conditionalFormatting sqref="N732">
    <cfRule type="cellIs" dxfId="21836" priority="7604" operator="between">
      <formula>3.5</formula>
      <formula>2.495</formula>
    </cfRule>
    <cfRule type="cellIs" dxfId="21835" priority="7605" operator="between">
      <formula>3.5</formula>
      <formula>2.495</formula>
    </cfRule>
  </conditionalFormatting>
  <conditionalFormatting sqref="N732">
    <cfRule type="cellIs" dxfId="21834" priority="7603" operator="between">
      <formula>3.5</formula>
      <formula>2.495</formula>
    </cfRule>
  </conditionalFormatting>
  <conditionalFormatting sqref="N732">
    <cfRule type="cellIs" dxfId="21833" priority="7602" operator="between">
      <formula>3.5</formula>
      <formula>2.494</formula>
    </cfRule>
  </conditionalFormatting>
  <conditionalFormatting sqref="N732">
    <cfRule type="cellIs" dxfId="21832" priority="7601" operator="between">
      <formula>2.5</formula>
      <formula>0</formula>
    </cfRule>
  </conditionalFormatting>
  <conditionalFormatting sqref="N732">
    <cfRule type="cellIs" dxfId="21831" priority="7597" operator="between">
      <formula>4.501</formula>
      <formula>6</formula>
    </cfRule>
    <cfRule type="cellIs" dxfId="21830" priority="7598" operator="between">
      <formula>3.001</formula>
      <formula>4.5</formula>
    </cfRule>
    <cfRule type="cellIs" dxfId="21829" priority="7599" operator="between">
      <formula>2.001</formula>
      <formula>3</formula>
    </cfRule>
    <cfRule type="cellIs" dxfId="21828" priority="7600" operator="between">
      <formula>0</formula>
      <formula>2</formula>
    </cfRule>
  </conditionalFormatting>
  <conditionalFormatting sqref="N736">
    <cfRule type="cellIs" dxfId="21827" priority="7596" operator="between">
      <formula>6</formula>
      <formula>4.5</formula>
    </cfRule>
  </conditionalFormatting>
  <conditionalFormatting sqref="N736">
    <cfRule type="cellIs" dxfId="21826" priority="7595" operator="between">
      <formula>6</formula>
      <formula>4.495</formula>
    </cfRule>
  </conditionalFormatting>
  <conditionalFormatting sqref="N736">
    <cfRule type="cellIs" dxfId="21825" priority="7594" operator="between">
      <formula>4.5</formula>
      <formula>3.495</formula>
    </cfRule>
  </conditionalFormatting>
  <conditionalFormatting sqref="N736">
    <cfRule type="cellIs" dxfId="21824" priority="7592" operator="between">
      <formula>3.5</formula>
      <formula>2.495</formula>
    </cfRule>
    <cfRule type="cellIs" dxfId="21823" priority="7593" operator="between">
      <formula>3.5</formula>
      <formula>2.495</formula>
    </cfRule>
  </conditionalFormatting>
  <conditionalFormatting sqref="N736">
    <cfRule type="cellIs" dxfId="21822" priority="7591" operator="between">
      <formula>3.5</formula>
      <formula>2.495</formula>
    </cfRule>
  </conditionalFormatting>
  <conditionalFormatting sqref="N736">
    <cfRule type="cellIs" dxfId="21821" priority="7590" operator="between">
      <formula>3.5</formula>
      <formula>2.494</formula>
    </cfRule>
  </conditionalFormatting>
  <conditionalFormatting sqref="N736">
    <cfRule type="cellIs" dxfId="21820" priority="7589" operator="between">
      <formula>2.5</formula>
      <formula>0</formula>
    </cfRule>
  </conditionalFormatting>
  <conditionalFormatting sqref="N736">
    <cfRule type="cellIs" dxfId="21819" priority="7585" operator="between">
      <formula>4.501</formula>
      <formula>6</formula>
    </cfRule>
    <cfRule type="cellIs" dxfId="21818" priority="7586" operator="between">
      <formula>3.001</formula>
      <formula>4.5</formula>
    </cfRule>
    <cfRule type="cellIs" dxfId="21817" priority="7587" operator="between">
      <formula>2.001</formula>
      <formula>3</formula>
    </cfRule>
    <cfRule type="cellIs" dxfId="21816" priority="7588" operator="between">
      <formula>0</formula>
      <formula>2</formula>
    </cfRule>
  </conditionalFormatting>
  <conditionalFormatting sqref="N734">
    <cfRule type="cellIs" dxfId="21815" priority="7572" operator="between">
      <formula>6</formula>
      <formula>4.5</formula>
    </cfRule>
  </conditionalFormatting>
  <conditionalFormatting sqref="N734">
    <cfRule type="cellIs" dxfId="21814" priority="7571" operator="between">
      <formula>6</formula>
      <formula>4.495</formula>
    </cfRule>
  </conditionalFormatting>
  <conditionalFormatting sqref="N734">
    <cfRule type="cellIs" dxfId="21813" priority="7570" operator="between">
      <formula>4.5</formula>
      <formula>3.495</formula>
    </cfRule>
  </conditionalFormatting>
  <conditionalFormatting sqref="N734">
    <cfRule type="cellIs" dxfId="21812" priority="7568" operator="between">
      <formula>3.5</formula>
      <formula>2.495</formula>
    </cfRule>
    <cfRule type="cellIs" dxfId="21811" priority="7569" operator="between">
      <formula>3.5</formula>
      <formula>2.495</formula>
    </cfRule>
  </conditionalFormatting>
  <conditionalFormatting sqref="N734">
    <cfRule type="cellIs" dxfId="21810" priority="7567" operator="between">
      <formula>3.5</formula>
      <formula>2.495</formula>
    </cfRule>
  </conditionalFormatting>
  <conditionalFormatting sqref="N734">
    <cfRule type="cellIs" dxfId="21809" priority="7566" operator="between">
      <formula>3.5</formula>
      <formula>2.494</formula>
    </cfRule>
  </conditionalFormatting>
  <conditionalFormatting sqref="N734">
    <cfRule type="cellIs" dxfId="21808" priority="7565" operator="between">
      <formula>2.5</formula>
      <formula>0</formula>
    </cfRule>
  </conditionalFormatting>
  <conditionalFormatting sqref="N734">
    <cfRule type="cellIs" dxfId="21807" priority="7561" operator="between">
      <formula>4.501</formula>
      <formula>6</formula>
    </cfRule>
    <cfRule type="cellIs" dxfId="21806" priority="7562" operator="between">
      <formula>3.001</formula>
      <formula>4.5</formula>
    </cfRule>
    <cfRule type="cellIs" dxfId="21805" priority="7563" operator="between">
      <formula>2.001</formula>
      <formula>3</formula>
    </cfRule>
    <cfRule type="cellIs" dxfId="21804" priority="7564" operator="between">
      <formula>0</formula>
      <formula>2</formula>
    </cfRule>
  </conditionalFormatting>
  <conditionalFormatting sqref="N735">
    <cfRule type="cellIs" dxfId="21803" priority="7548" operator="between">
      <formula>6</formula>
      <formula>4.5</formula>
    </cfRule>
  </conditionalFormatting>
  <conditionalFormatting sqref="N735">
    <cfRule type="cellIs" dxfId="21802" priority="7547" operator="between">
      <formula>6</formula>
      <formula>4.495</formula>
    </cfRule>
  </conditionalFormatting>
  <conditionalFormatting sqref="N735">
    <cfRule type="cellIs" dxfId="21801" priority="7546" operator="between">
      <formula>4.5</formula>
      <formula>3.495</formula>
    </cfRule>
  </conditionalFormatting>
  <conditionalFormatting sqref="N735">
    <cfRule type="cellIs" dxfId="21800" priority="7544" operator="between">
      <formula>3.5</formula>
      <formula>2.495</formula>
    </cfRule>
    <cfRule type="cellIs" dxfId="21799" priority="7545" operator="between">
      <formula>3.5</formula>
      <formula>2.495</formula>
    </cfRule>
  </conditionalFormatting>
  <conditionalFormatting sqref="N735">
    <cfRule type="cellIs" dxfId="21798" priority="7543" operator="between">
      <formula>3.5</formula>
      <formula>2.495</formula>
    </cfRule>
  </conditionalFormatting>
  <conditionalFormatting sqref="N735">
    <cfRule type="cellIs" dxfId="21797" priority="7542" operator="between">
      <formula>3.5</formula>
      <formula>2.494</formula>
    </cfRule>
  </conditionalFormatting>
  <conditionalFormatting sqref="N735">
    <cfRule type="cellIs" dxfId="21796" priority="7541" operator="between">
      <formula>2.5</formula>
      <formula>0</formula>
    </cfRule>
  </conditionalFormatting>
  <conditionalFormatting sqref="N735">
    <cfRule type="cellIs" dxfId="21795" priority="7537" operator="between">
      <formula>4.501</formula>
      <formula>6</formula>
    </cfRule>
    <cfRule type="cellIs" dxfId="21794" priority="7538" operator="between">
      <formula>3.001</formula>
      <formula>4.5</formula>
    </cfRule>
    <cfRule type="cellIs" dxfId="21793" priority="7539" operator="between">
      <formula>2.001</formula>
      <formula>3</formula>
    </cfRule>
    <cfRule type="cellIs" dxfId="21792" priority="7540" operator="between">
      <formula>0</formula>
      <formula>2</formula>
    </cfRule>
  </conditionalFormatting>
  <conditionalFormatting sqref="N739">
    <cfRule type="cellIs" dxfId="21791" priority="7536" operator="between">
      <formula>6</formula>
      <formula>4.5</formula>
    </cfRule>
  </conditionalFormatting>
  <conditionalFormatting sqref="N739">
    <cfRule type="cellIs" dxfId="21790" priority="7535" operator="between">
      <formula>6</formula>
      <formula>4.495</formula>
    </cfRule>
  </conditionalFormatting>
  <conditionalFormatting sqref="N739">
    <cfRule type="cellIs" dxfId="21789" priority="7534" operator="between">
      <formula>4.5</formula>
      <formula>3.495</formula>
    </cfRule>
  </conditionalFormatting>
  <conditionalFormatting sqref="N739">
    <cfRule type="cellIs" dxfId="21788" priority="7532" operator="between">
      <formula>3.5</formula>
      <formula>2.495</formula>
    </cfRule>
    <cfRule type="cellIs" dxfId="21787" priority="7533" operator="between">
      <formula>3.5</formula>
      <formula>2.495</formula>
    </cfRule>
  </conditionalFormatting>
  <conditionalFormatting sqref="N739">
    <cfRule type="cellIs" dxfId="21786" priority="7531" operator="between">
      <formula>3.5</formula>
      <formula>2.495</formula>
    </cfRule>
  </conditionalFormatting>
  <conditionalFormatting sqref="N739">
    <cfRule type="cellIs" dxfId="21785" priority="7530" operator="between">
      <formula>3.5</formula>
      <formula>2.494</formula>
    </cfRule>
  </conditionalFormatting>
  <conditionalFormatting sqref="N739">
    <cfRule type="cellIs" dxfId="21784" priority="7529" operator="between">
      <formula>2.5</formula>
      <formula>0</formula>
    </cfRule>
  </conditionalFormatting>
  <conditionalFormatting sqref="N739">
    <cfRule type="cellIs" dxfId="21783" priority="7525" operator="between">
      <formula>4.501</formula>
      <formula>6</formula>
    </cfRule>
    <cfRule type="cellIs" dxfId="21782" priority="7526" operator="between">
      <formula>3.001</formula>
      <formula>4.5</formula>
    </cfRule>
    <cfRule type="cellIs" dxfId="21781" priority="7527" operator="between">
      <formula>2.001</formula>
      <formula>3</formula>
    </cfRule>
    <cfRule type="cellIs" dxfId="21780" priority="7528" operator="between">
      <formula>0</formula>
      <formula>2</formula>
    </cfRule>
  </conditionalFormatting>
  <conditionalFormatting sqref="N737">
    <cfRule type="cellIs" dxfId="21779" priority="7524" operator="between">
      <formula>6</formula>
      <formula>4.5</formula>
    </cfRule>
  </conditionalFormatting>
  <conditionalFormatting sqref="N737">
    <cfRule type="cellIs" dxfId="21778" priority="7523" operator="between">
      <formula>6</formula>
      <formula>4.495</formula>
    </cfRule>
  </conditionalFormatting>
  <conditionalFormatting sqref="N737">
    <cfRule type="cellIs" dxfId="21777" priority="7522" operator="between">
      <formula>4.5</formula>
      <formula>3.495</formula>
    </cfRule>
  </conditionalFormatting>
  <conditionalFormatting sqref="N737">
    <cfRule type="cellIs" dxfId="21776" priority="7520" operator="between">
      <formula>3.5</formula>
      <formula>2.495</formula>
    </cfRule>
    <cfRule type="cellIs" dxfId="21775" priority="7521" operator="between">
      <formula>3.5</formula>
      <formula>2.495</formula>
    </cfRule>
  </conditionalFormatting>
  <conditionalFormatting sqref="N737">
    <cfRule type="cellIs" dxfId="21774" priority="7519" operator="between">
      <formula>3.5</formula>
      <formula>2.495</formula>
    </cfRule>
  </conditionalFormatting>
  <conditionalFormatting sqref="N737">
    <cfRule type="cellIs" dxfId="21773" priority="7518" operator="between">
      <formula>3.5</formula>
      <formula>2.494</formula>
    </cfRule>
  </conditionalFormatting>
  <conditionalFormatting sqref="N737">
    <cfRule type="cellIs" dxfId="21772" priority="7517" operator="between">
      <formula>2.5</formula>
      <formula>0</formula>
    </cfRule>
  </conditionalFormatting>
  <conditionalFormatting sqref="N737">
    <cfRule type="cellIs" dxfId="21771" priority="7513" operator="between">
      <formula>4.501</formula>
      <formula>6</formula>
    </cfRule>
    <cfRule type="cellIs" dxfId="21770" priority="7514" operator="between">
      <formula>3.001</formula>
      <formula>4.5</formula>
    </cfRule>
    <cfRule type="cellIs" dxfId="21769" priority="7515" operator="between">
      <formula>2.001</formula>
      <formula>3</formula>
    </cfRule>
    <cfRule type="cellIs" dxfId="21768" priority="7516" operator="between">
      <formula>0</formula>
      <formula>2</formula>
    </cfRule>
  </conditionalFormatting>
  <conditionalFormatting sqref="N738">
    <cfRule type="cellIs" dxfId="21767" priority="7512" operator="between">
      <formula>6</formula>
      <formula>4.5</formula>
    </cfRule>
  </conditionalFormatting>
  <conditionalFormatting sqref="N738">
    <cfRule type="cellIs" dxfId="21766" priority="7511" operator="between">
      <formula>6</formula>
      <formula>4.495</formula>
    </cfRule>
  </conditionalFormatting>
  <conditionalFormatting sqref="N738">
    <cfRule type="cellIs" dxfId="21765" priority="7510" operator="between">
      <formula>4.5</formula>
      <formula>3.495</formula>
    </cfRule>
  </conditionalFormatting>
  <conditionalFormatting sqref="N738">
    <cfRule type="cellIs" dxfId="21764" priority="7508" operator="between">
      <formula>3.5</formula>
      <formula>2.495</formula>
    </cfRule>
    <cfRule type="cellIs" dxfId="21763" priority="7509" operator="between">
      <formula>3.5</formula>
      <formula>2.495</formula>
    </cfRule>
  </conditionalFormatting>
  <conditionalFormatting sqref="N738">
    <cfRule type="cellIs" dxfId="21762" priority="7507" operator="between">
      <formula>3.5</formula>
      <formula>2.495</formula>
    </cfRule>
  </conditionalFormatting>
  <conditionalFormatting sqref="N738">
    <cfRule type="cellIs" dxfId="21761" priority="7506" operator="between">
      <formula>3.5</formula>
      <formula>2.494</formula>
    </cfRule>
  </conditionalFormatting>
  <conditionalFormatting sqref="N738">
    <cfRule type="cellIs" dxfId="21760" priority="7505" operator="between">
      <formula>2.5</formula>
      <formula>0</formula>
    </cfRule>
  </conditionalFormatting>
  <conditionalFormatting sqref="N738">
    <cfRule type="cellIs" dxfId="21759" priority="7501" operator="between">
      <formula>4.501</formula>
      <formula>6</formula>
    </cfRule>
    <cfRule type="cellIs" dxfId="21758" priority="7502" operator="between">
      <formula>3.001</formula>
      <formula>4.5</formula>
    </cfRule>
    <cfRule type="cellIs" dxfId="21757" priority="7503" operator="between">
      <formula>2.001</formula>
      <formula>3</formula>
    </cfRule>
    <cfRule type="cellIs" dxfId="21756" priority="7504" operator="between">
      <formula>0</formula>
      <formula>2</formula>
    </cfRule>
  </conditionalFormatting>
  <conditionalFormatting sqref="N744">
    <cfRule type="cellIs" dxfId="21755" priority="7500" operator="between">
      <formula>6</formula>
      <formula>4.5</formula>
    </cfRule>
  </conditionalFormatting>
  <conditionalFormatting sqref="N744">
    <cfRule type="cellIs" dxfId="21754" priority="7499" operator="between">
      <formula>6</formula>
      <formula>4.495</formula>
    </cfRule>
  </conditionalFormatting>
  <conditionalFormatting sqref="N744">
    <cfRule type="cellIs" dxfId="21753" priority="7498" operator="between">
      <formula>4.5</formula>
      <formula>3.495</formula>
    </cfRule>
  </conditionalFormatting>
  <conditionalFormatting sqref="N744">
    <cfRule type="cellIs" dxfId="21752" priority="7496" operator="between">
      <formula>3.5</formula>
      <formula>2.495</formula>
    </cfRule>
    <cfRule type="cellIs" dxfId="21751" priority="7497" operator="between">
      <formula>3.5</formula>
      <formula>2.495</formula>
    </cfRule>
  </conditionalFormatting>
  <conditionalFormatting sqref="N744">
    <cfRule type="cellIs" dxfId="21750" priority="7495" operator="between">
      <formula>3.5</formula>
      <formula>2.495</formula>
    </cfRule>
  </conditionalFormatting>
  <conditionalFormatting sqref="N744">
    <cfRule type="cellIs" dxfId="21749" priority="7494" operator="between">
      <formula>3.5</formula>
      <formula>2.494</formula>
    </cfRule>
  </conditionalFormatting>
  <conditionalFormatting sqref="N744">
    <cfRule type="cellIs" dxfId="21748" priority="7493" operator="between">
      <formula>2.5</formula>
      <formula>0</formula>
    </cfRule>
  </conditionalFormatting>
  <conditionalFormatting sqref="N744">
    <cfRule type="cellIs" dxfId="21747" priority="7489" operator="between">
      <formula>4.501</formula>
      <formula>6</formula>
    </cfRule>
    <cfRule type="cellIs" dxfId="21746" priority="7490" operator="between">
      <formula>3.001</formula>
      <formula>4.5</formula>
    </cfRule>
    <cfRule type="cellIs" dxfId="21745" priority="7491" operator="between">
      <formula>2.001</formula>
      <formula>3</formula>
    </cfRule>
    <cfRule type="cellIs" dxfId="21744" priority="7492" operator="between">
      <formula>0</formula>
      <formula>2</formula>
    </cfRule>
  </conditionalFormatting>
  <conditionalFormatting sqref="N740">
    <cfRule type="cellIs" dxfId="21743" priority="7488" operator="between">
      <formula>6</formula>
      <formula>4.5</formula>
    </cfRule>
  </conditionalFormatting>
  <conditionalFormatting sqref="N740">
    <cfRule type="cellIs" dxfId="21742" priority="7487" operator="between">
      <formula>6</formula>
      <formula>4.495</formula>
    </cfRule>
  </conditionalFormatting>
  <conditionalFormatting sqref="N740">
    <cfRule type="cellIs" dxfId="21741" priority="7486" operator="between">
      <formula>4.5</formula>
      <formula>3.495</formula>
    </cfRule>
  </conditionalFormatting>
  <conditionalFormatting sqref="N740">
    <cfRule type="cellIs" dxfId="21740" priority="7484" operator="between">
      <formula>3.5</formula>
      <formula>2.495</formula>
    </cfRule>
    <cfRule type="cellIs" dxfId="21739" priority="7485" operator="between">
      <formula>3.5</formula>
      <formula>2.495</formula>
    </cfRule>
  </conditionalFormatting>
  <conditionalFormatting sqref="N740">
    <cfRule type="cellIs" dxfId="21738" priority="7483" operator="between">
      <formula>3.5</formula>
      <formula>2.495</formula>
    </cfRule>
  </conditionalFormatting>
  <conditionalFormatting sqref="N740">
    <cfRule type="cellIs" dxfId="21737" priority="7482" operator="between">
      <formula>3.5</formula>
      <formula>2.494</formula>
    </cfRule>
  </conditionalFormatting>
  <conditionalFormatting sqref="N740">
    <cfRule type="cellIs" dxfId="21736" priority="7481" operator="between">
      <formula>2.5</formula>
      <formula>0</formula>
    </cfRule>
  </conditionalFormatting>
  <conditionalFormatting sqref="N740">
    <cfRule type="cellIs" dxfId="21735" priority="7477" operator="between">
      <formula>4.501</formula>
      <formula>6</formula>
    </cfRule>
    <cfRule type="cellIs" dxfId="21734" priority="7478" operator="between">
      <formula>3.001</formula>
      <formula>4.5</formula>
    </cfRule>
    <cfRule type="cellIs" dxfId="21733" priority="7479" operator="between">
      <formula>2.001</formula>
      <formula>3</formula>
    </cfRule>
    <cfRule type="cellIs" dxfId="21732" priority="7480" operator="between">
      <formula>0</formula>
      <formula>2</formula>
    </cfRule>
  </conditionalFormatting>
  <conditionalFormatting sqref="N743">
    <cfRule type="cellIs" dxfId="21731" priority="7476" operator="between">
      <formula>6</formula>
      <formula>4.5</formula>
    </cfRule>
  </conditionalFormatting>
  <conditionalFormatting sqref="N743">
    <cfRule type="cellIs" dxfId="21730" priority="7475" operator="between">
      <formula>6</formula>
      <formula>4.495</formula>
    </cfRule>
  </conditionalFormatting>
  <conditionalFormatting sqref="N743">
    <cfRule type="cellIs" dxfId="21729" priority="7474" operator="between">
      <formula>4.5</formula>
      <formula>3.495</formula>
    </cfRule>
  </conditionalFormatting>
  <conditionalFormatting sqref="N743">
    <cfRule type="cellIs" dxfId="21728" priority="7472" operator="between">
      <formula>3.5</formula>
      <formula>2.495</formula>
    </cfRule>
    <cfRule type="cellIs" dxfId="21727" priority="7473" operator="between">
      <formula>3.5</formula>
      <formula>2.495</formula>
    </cfRule>
  </conditionalFormatting>
  <conditionalFormatting sqref="N743">
    <cfRule type="cellIs" dxfId="21726" priority="7471" operator="between">
      <formula>3.5</formula>
      <formula>2.495</formula>
    </cfRule>
  </conditionalFormatting>
  <conditionalFormatting sqref="N743">
    <cfRule type="cellIs" dxfId="21725" priority="7470" operator="between">
      <formula>3.5</formula>
      <formula>2.494</formula>
    </cfRule>
  </conditionalFormatting>
  <conditionalFormatting sqref="N743">
    <cfRule type="cellIs" dxfId="21724" priority="7469" operator="between">
      <formula>2.5</formula>
      <formula>0</formula>
    </cfRule>
  </conditionalFormatting>
  <conditionalFormatting sqref="N743">
    <cfRule type="cellIs" dxfId="21723" priority="7465" operator="between">
      <formula>4.501</formula>
      <formula>6</formula>
    </cfRule>
    <cfRule type="cellIs" dxfId="21722" priority="7466" operator="between">
      <formula>3.001</formula>
      <formula>4.5</formula>
    </cfRule>
    <cfRule type="cellIs" dxfId="21721" priority="7467" operator="between">
      <formula>2.001</formula>
      <formula>3</formula>
    </cfRule>
    <cfRule type="cellIs" dxfId="21720" priority="7468" operator="between">
      <formula>0</formula>
      <formula>2</formula>
    </cfRule>
  </conditionalFormatting>
  <conditionalFormatting sqref="N741">
    <cfRule type="cellIs" dxfId="21719" priority="7464" operator="between">
      <formula>6</formula>
      <formula>4.5</formula>
    </cfRule>
  </conditionalFormatting>
  <conditionalFormatting sqref="N741">
    <cfRule type="cellIs" dxfId="21718" priority="7463" operator="between">
      <formula>6</formula>
      <formula>4.495</formula>
    </cfRule>
  </conditionalFormatting>
  <conditionalFormatting sqref="N741">
    <cfRule type="cellIs" dxfId="21717" priority="7462" operator="between">
      <formula>4.5</formula>
      <formula>3.495</formula>
    </cfRule>
  </conditionalFormatting>
  <conditionalFormatting sqref="N741">
    <cfRule type="cellIs" dxfId="21716" priority="7460" operator="between">
      <formula>3.5</formula>
      <formula>2.495</formula>
    </cfRule>
    <cfRule type="cellIs" dxfId="21715" priority="7461" operator="between">
      <formula>3.5</formula>
      <formula>2.495</formula>
    </cfRule>
  </conditionalFormatting>
  <conditionalFormatting sqref="N741">
    <cfRule type="cellIs" dxfId="21714" priority="7459" operator="between">
      <formula>3.5</formula>
      <formula>2.495</formula>
    </cfRule>
  </conditionalFormatting>
  <conditionalFormatting sqref="N741">
    <cfRule type="cellIs" dxfId="21713" priority="7458" operator="between">
      <formula>3.5</formula>
      <formula>2.494</formula>
    </cfRule>
  </conditionalFormatting>
  <conditionalFormatting sqref="N741">
    <cfRule type="cellIs" dxfId="21712" priority="7457" operator="between">
      <formula>2.5</formula>
      <formula>0</formula>
    </cfRule>
  </conditionalFormatting>
  <conditionalFormatting sqref="N741">
    <cfRule type="cellIs" dxfId="21711" priority="7453" operator="between">
      <formula>4.501</formula>
      <formula>6</formula>
    </cfRule>
    <cfRule type="cellIs" dxfId="21710" priority="7454" operator="between">
      <formula>3.001</formula>
      <formula>4.5</formula>
    </cfRule>
    <cfRule type="cellIs" dxfId="21709" priority="7455" operator="between">
      <formula>2.001</formula>
      <formula>3</formula>
    </cfRule>
    <cfRule type="cellIs" dxfId="21708" priority="7456" operator="between">
      <formula>0</formula>
      <formula>2</formula>
    </cfRule>
  </conditionalFormatting>
  <conditionalFormatting sqref="N742">
    <cfRule type="cellIs" dxfId="21707" priority="7452" operator="between">
      <formula>6</formula>
      <formula>4.5</formula>
    </cfRule>
  </conditionalFormatting>
  <conditionalFormatting sqref="N742">
    <cfRule type="cellIs" dxfId="21706" priority="7451" operator="between">
      <formula>6</formula>
      <formula>4.495</formula>
    </cfRule>
  </conditionalFormatting>
  <conditionalFormatting sqref="N742">
    <cfRule type="cellIs" dxfId="21705" priority="7450" operator="between">
      <formula>4.5</formula>
      <formula>3.495</formula>
    </cfRule>
  </conditionalFormatting>
  <conditionalFormatting sqref="N742">
    <cfRule type="cellIs" dxfId="21704" priority="7448" operator="between">
      <formula>3.5</formula>
      <formula>2.495</formula>
    </cfRule>
    <cfRule type="cellIs" dxfId="21703" priority="7449" operator="between">
      <formula>3.5</formula>
      <formula>2.495</formula>
    </cfRule>
  </conditionalFormatting>
  <conditionalFormatting sqref="N742">
    <cfRule type="cellIs" dxfId="21702" priority="7447" operator="between">
      <formula>3.5</formula>
      <formula>2.495</formula>
    </cfRule>
  </conditionalFormatting>
  <conditionalFormatting sqref="N742">
    <cfRule type="cellIs" dxfId="21701" priority="7446" operator="between">
      <formula>3.5</formula>
      <formula>2.494</formula>
    </cfRule>
  </conditionalFormatting>
  <conditionalFormatting sqref="N742">
    <cfRule type="cellIs" dxfId="21700" priority="7445" operator="between">
      <formula>2.5</formula>
      <formula>0</formula>
    </cfRule>
  </conditionalFormatting>
  <conditionalFormatting sqref="N742">
    <cfRule type="cellIs" dxfId="21699" priority="7441" operator="between">
      <formula>4.501</formula>
      <formula>6</formula>
    </cfRule>
    <cfRule type="cellIs" dxfId="21698" priority="7442" operator="between">
      <formula>3.001</formula>
      <formula>4.5</formula>
    </cfRule>
    <cfRule type="cellIs" dxfId="21697" priority="7443" operator="between">
      <formula>2.001</formula>
      <formula>3</formula>
    </cfRule>
    <cfRule type="cellIs" dxfId="21696" priority="7444" operator="between">
      <formula>0</formula>
      <formula>2</formula>
    </cfRule>
  </conditionalFormatting>
  <conditionalFormatting sqref="N747">
    <cfRule type="cellIs" dxfId="21695" priority="7440" operator="between">
      <formula>6</formula>
      <formula>4.5</formula>
    </cfRule>
  </conditionalFormatting>
  <conditionalFormatting sqref="N747">
    <cfRule type="cellIs" dxfId="21694" priority="7439" operator="between">
      <formula>6</formula>
      <formula>4.495</formula>
    </cfRule>
  </conditionalFormatting>
  <conditionalFormatting sqref="N747">
    <cfRule type="cellIs" dxfId="21693" priority="7438" operator="between">
      <formula>4.5</formula>
      <formula>3.495</formula>
    </cfRule>
  </conditionalFormatting>
  <conditionalFormatting sqref="N747">
    <cfRule type="cellIs" dxfId="21692" priority="7436" operator="between">
      <formula>3.5</formula>
      <formula>2.495</formula>
    </cfRule>
    <cfRule type="cellIs" dxfId="21691" priority="7437" operator="between">
      <formula>3.5</formula>
      <formula>2.495</formula>
    </cfRule>
  </conditionalFormatting>
  <conditionalFormatting sqref="N747">
    <cfRule type="cellIs" dxfId="21690" priority="7435" operator="between">
      <formula>3.5</formula>
      <formula>2.495</formula>
    </cfRule>
  </conditionalFormatting>
  <conditionalFormatting sqref="N747">
    <cfRule type="cellIs" dxfId="21689" priority="7434" operator="between">
      <formula>3.5</formula>
      <formula>2.494</formula>
    </cfRule>
  </conditionalFormatting>
  <conditionalFormatting sqref="N747">
    <cfRule type="cellIs" dxfId="21688" priority="7433" operator="between">
      <formula>2.5</formula>
      <formula>0</formula>
    </cfRule>
  </conditionalFormatting>
  <conditionalFormatting sqref="N747">
    <cfRule type="cellIs" dxfId="21687" priority="7429" operator="between">
      <formula>4.501</formula>
      <formula>6</formula>
    </cfRule>
    <cfRule type="cellIs" dxfId="21686" priority="7430" operator="between">
      <formula>3.001</formula>
      <formula>4.5</formula>
    </cfRule>
    <cfRule type="cellIs" dxfId="21685" priority="7431" operator="between">
      <formula>2.001</formula>
      <formula>3</formula>
    </cfRule>
    <cfRule type="cellIs" dxfId="21684" priority="7432" operator="between">
      <formula>0</formula>
      <formula>2</formula>
    </cfRule>
  </conditionalFormatting>
  <conditionalFormatting sqref="N746">
    <cfRule type="cellIs" dxfId="21683" priority="7416" operator="between">
      <formula>6</formula>
      <formula>4.5</formula>
    </cfRule>
  </conditionalFormatting>
  <conditionalFormatting sqref="N746">
    <cfRule type="cellIs" dxfId="21682" priority="7415" operator="between">
      <formula>6</formula>
      <formula>4.495</formula>
    </cfRule>
  </conditionalFormatting>
  <conditionalFormatting sqref="N746">
    <cfRule type="cellIs" dxfId="21681" priority="7414" operator="between">
      <formula>4.5</formula>
      <formula>3.495</formula>
    </cfRule>
  </conditionalFormatting>
  <conditionalFormatting sqref="N746">
    <cfRule type="cellIs" dxfId="21680" priority="7412" operator="between">
      <formula>3.5</formula>
      <formula>2.495</formula>
    </cfRule>
    <cfRule type="cellIs" dxfId="21679" priority="7413" operator="between">
      <formula>3.5</formula>
      <formula>2.495</formula>
    </cfRule>
  </conditionalFormatting>
  <conditionalFormatting sqref="N746">
    <cfRule type="cellIs" dxfId="21678" priority="7411" operator="between">
      <formula>3.5</formula>
      <formula>2.495</formula>
    </cfRule>
  </conditionalFormatting>
  <conditionalFormatting sqref="N746">
    <cfRule type="cellIs" dxfId="21677" priority="7410" operator="between">
      <formula>3.5</formula>
      <formula>2.494</formula>
    </cfRule>
  </conditionalFormatting>
  <conditionalFormatting sqref="N746">
    <cfRule type="cellIs" dxfId="21676" priority="7409" operator="between">
      <formula>2.5</formula>
      <formula>0</formula>
    </cfRule>
  </conditionalFormatting>
  <conditionalFormatting sqref="N746">
    <cfRule type="cellIs" dxfId="21675" priority="7405" operator="between">
      <formula>4.501</formula>
      <formula>6</formula>
    </cfRule>
    <cfRule type="cellIs" dxfId="21674" priority="7406" operator="between">
      <formula>3.001</formula>
      <formula>4.5</formula>
    </cfRule>
    <cfRule type="cellIs" dxfId="21673" priority="7407" operator="between">
      <formula>2.001</formula>
      <formula>3</formula>
    </cfRule>
    <cfRule type="cellIs" dxfId="21672" priority="7408" operator="between">
      <formula>0</formula>
      <formula>2</formula>
    </cfRule>
  </conditionalFormatting>
  <conditionalFormatting sqref="N745">
    <cfRule type="cellIs" dxfId="21671" priority="7392" operator="between">
      <formula>6</formula>
      <formula>4.5</formula>
    </cfRule>
  </conditionalFormatting>
  <conditionalFormatting sqref="N745">
    <cfRule type="cellIs" dxfId="21670" priority="7391" operator="between">
      <formula>6</formula>
      <formula>4.495</formula>
    </cfRule>
  </conditionalFormatting>
  <conditionalFormatting sqref="N745">
    <cfRule type="cellIs" dxfId="21669" priority="7390" operator="between">
      <formula>4.5</formula>
      <formula>3.495</formula>
    </cfRule>
  </conditionalFormatting>
  <conditionalFormatting sqref="N745">
    <cfRule type="cellIs" dxfId="21668" priority="7388" operator="between">
      <formula>3.5</formula>
      <formula>2.495</formula>
    </cfRule>
    <cfRule type="cellIs" dxfId="21667" priority="7389" operator="between">
      <formula>3.5</formula>
      <formula>2.495</formula>
    </cfRule>
  </conditionalFormatting>
  <conditionalFormatting sqref="N745">
    <cfRule type="cellIs" dxfId="21666" priority="7387" operator="between">
      <formula>3.5</formula>
      <formula>2.495</formula>
    </cfRule>
  </conditionalFormatting>
  <conditionalFormatting sqref="N745">
    <cfRule type="cellIs" dxfId="21665" priority="7386" operator="between">
      <formula>3.5</formula>
      <formula>2.494</formula>
    </cfRule>
  </conditionalFormatting>
  <conditionalFormatting sqref="N745">
    <cfRule type="cellIs" dxfId="21664" priority="7385" operator="between">
      <formula>2.5</formula>
      <formula>0</formula>
    </cfRule>
  </conditionalFormatting>
  <conditionalFormatting sqref="N745">
    <cfRule type="cellIs" dxfId="21663" priority="7381" operator="between">
      <formula>4.501</formula>
      <formula>6</formula>
    </cfRule>
    <cfRule type="cellIs" dxfId="21662" priority="7382" operator="between">
      <formula>3.001</formula>
      <formula>4.5</formula>
    </cfRule>
    <cfRule type="cellIs" dxfId="21661" priority="7383" operator="between">
      <formula>2.001</formula>
      <formula>3</formula>
    </cfRule>
    <cfRule type="cellIs" dxfId="21660" priority="7384" operator="between">
      <formula>0</formula>
      <formula>2</formula>
    </cfRule>
  </conditionalFormatting>
  <conditionalFormatting sqref="N751">
    <cfRule type="cellIs" dxfId="21659" priority="7380" operator="between">
      <formula>6</formula>
      <formula>4.5</formula>
    </cfRule>
  </conditionalFormatting>
  <conditionalFormatting sqref="N751">
    <cfRule type="cellIs" dxfId="21658" priority="7379" operator="between">
      <formula>6</formula>
      <formula>4.495</formula>
    </cfRule>
  </conditionalFormatting>
  <conditionalFormatting sqref="N751">
    <cfRule type="cellIs" dxfId="21657" priority="7378" operator="between">
      <formula>4.5</formula>
      <formula>3.495</formula>
    </cfRule>
  </conditionalFormatting>
  <conditionalFormatting sqref="N751">
    <cfRule type="cellIs" dxfId="21656" priority="7376" operator="between">
      <formula>3.5</formula>
      <formula>2.495</formula>
    </cfRule>
    <cfRule type="cellIs" dxfId="21655" priority="7377" operator="between">
      <formula>3.5</formula>
      <formula>2.495</formula>
    </cfRule>
  </conditionalFormatting>
  <conditionalFormatting sqref="N751">
    <cfRule type="cellIs" dxfId="21654" priority="7375" operator="between">
      <formula>3.5</formula>
      <formula>2.495</formula>
    </cfRule>
  </conditionalFormatting>
  <conditionalFormatting sqref="N751">
    <cfRule type="cellIs" dxfId="21653" priority="7374" operator="between">
      <formula>3.5</formula>
      <formula>2.494</formula>
    </cfRule>
  </conditionalFormatting>
  <conditionalFormatting sqref="N751">
    <cfRule type="cellIs" dxfId="21652" priority="7373" operator="between">
      <formula>2.5</formula>
      <formula>0</formula>
    </cfRule>
  </conditionalFormatting>
  <conditionalFormatting sqref="N751">
    <cfRule type="cellIs" dxfId="21651" priority="7369" operator="between">
      <formula>4.501</formula>
      <formula>6</formula>
    </cfRule>
    <cfRule type="cellIs" dxfId="21650" priority="7370" operator="between">
      <formula>3.001</formula>
      <formula>4.5</formula>
    </cfRule>
    <cfRule type="cellIs" dxfId="21649" priority="7371" operator="between">
      <formula>2.001</formula>
      <formula>3</formula>
    </cfRule>
    <cfRule type="cellIs" dxfId="21648" priority="7372" operator="between">
      <formula>0</formula>
      <formula>2</formula>
    </cfRule>
  </conditionalFormatting>
  <conditionalFormatting sqref="N750">
    <cfRule type="cellIs" dxfId="21647" priority="7368" operator="between">
      <formula>6</formula>
      <formula>4.5</formula>
    </cfRule>
  </conditionalFormatting>
  <conditionalFormatting sqref="N750">
    <cfRule type="cellIs" dxfId="21646" priority="7367" operator="between">
      <formula>6</formula>
      <formula>4.495</formula>
    </cfRule>
  </conditionalFormatting>
  <conditionalFormatting sqref="N750">
    <cfRule type="cellIs" dxfId="21645" priority="7366" operator="between">
      <formula>4.5</formula>
      <formula>3.495</formula>
    </cfRule>
  </conditionalFormatting>
  <conditionalFormatting sqref="N750">
    <cfRule type="cellIs" dxfId="21644" priority="7364" operator="between">
      <formula>3.5</formula>
      <formula>2.495</formula>
    </cfRule>
    <cfRule type="cellIs" dxfId="21643" priority="7365" operator="between">
      <formula>3.5</formula>
      <formula>2.495</formula>
    </cfRule>
  </conditionalFormatting>
  <conditionalFormatting sqref="N750">
    <cfRule type="cellIs" dxfId="21642" priority="7363" operator="between">
      <formula>3.5</formula>
      <formula>2.495</formula>
    </cfRule>
  </conditionalFormatting>
  <conditionalFormatting sqref="N750">
    <cfRule type="cellIs" dxfId="21641" priority="7362" operator="between">
      <formula>3.5</formula>
      <formula>2.494</formula>
    </cfRule>
  </conditionalFormatting>
  <conditionalFormatting sqref="N750">
    <cfRule type="cellIs" dxfId="21640" priority="7361" operator="between">
      <formula>2.5</formula>
      <formula>0</formula>
    </cfRule>
  </conditionalFormatting>
  <conditionalFormatting sqref="N750">
    <cfRule type="cellIs" dxfId="21639" priority="7357" operator="between">
      <formula>4.501</formula>
      <formula>6</formula>
    </cfRule>
    <cfRule type="cellIs" dxfId="21638" priority="7358" operator="between">
      <formula>3.001</formula>
      <formula>4.5</formula>
    </cfRule>
    <cfRule type="cellIs" dxfId="21637" priority="7359" operator="between">
      <formula>2.001</formula>
      <formula>3</formula>
    </cfRule>
    <cfRule type="cellIs" dxfId="21636" priority="7360" operator="between">
      <formula>0</formula>
      <formula>2</formula>
    </cfRule>
  </conditionalFormatting>
  <conditionalFormatting sqref="N748">
    <cfRule type="cellIs" dxfId="21635" priority="7356" operator="between">
      <formula>6</formula>
      <formula>4.5</formula>
    </cfRule>
  </conditionalFormatting>
  <conditionalFormatting sqref="N748">
    <cfRule type="cellIs" dxfId="21634" priority="7355" operator="between">
      <formula>6</formula>
      <formula>4.495</formula>
    </cfRule>
  </conditionalFormatting>
  <conditionalFormatting sqref="N748">
    <cfRule type="cellIs" dxfId="21633" priority="7354" operator="between">
      <formula>4.5</formula>
      <formula>3.495</formula>
    </cfRule>
  </conditionalFormatting>
  <conditionalFormatting sqref="N748">
    <cfRule type="cellIs" dxfId="21632" priority="7352" operator="between">
      <formula>3.5</formula>
      <formula>2.495</formula>
    </cfRule>
    <cfRule type="cellIs" dxfId="21631" priority="7353" operator="between">
      <formula>3.5</formula>
      <formula>2.495</formula>
    </cfRule>
  </conditionalFormatting>
  <conditionalFormatting sqref="N748">
    <cfRule type="cellIs" dxfId="21630" priority="7351" operator="between">
      <formula>3.5</formula>
      <formula>2.495</formula>
    </cfRule>
  </conditionalFormatting>
  <conditionalFormatting sqref="N748">
    <cfRule type="cellIs" dxfId="21629" priority="7350" operator="between">
      <formula>3.5</formula>
      <formula>2.494</formula>
    </cfRule>
  </conditionalFormatting>
  <conditionalFormatting sqref="N748">
    <cfRule type="cellIs" dxfId="21628" priority="7349" operator="between">
      <formula>2.5</formula>
      <formula>0</formula>
    </cfRule>
  </conditionalFormatting>
  <conditionalFormatting sqref="N748">
    <cfRule type="cellIs" dxfId="21627" priority="7345" operator="between">
      <formula>4.501</formula>
      <formula>6</formula>
    </cfRule>
    <cfRule type="cellIs" dxfId="21626" priority="7346" operator="between">
      <formula>3.001</formula>
      <formula>4.5</formula>
    </cfRule>
    <cfRule type="cellIs" dxfId="21625" priority="7347" operator="between">
      <formula>2.001</formula>
      <formula>3</formula>
    </cfRule>
    <cfRule type="cellIs" dxfId="21624" priority="7348" operator="between">
      <formula>0</formula>
      <formula>2</formula>
    </cfRule>
  </conditionalFormatting>
  <conditionalFormatting sqref="N749">
    <cfRule type="cellIs" dxfId="21623" priority="7344" operator="between">
      <formula>6</formula>
      <formula>4.5</formula>
    </cfRule>
  </conditionalFormatting>
  <conditionalFormatting sqref="N749">
    <cfRule type="cellIs" dxfId="21622" priority="7343" operator="between">
      <formula>6</formula>
      <formula>4.495</formula>
    </cfRule>
  </conditionalFormatting>
  <conditionalFormatting sqref="N749">
    <cfRule type="cellIs" dxfId="21621" priority="7342" operator="between">
      <formula>4.5</formula>
      <formula>3.495</formula>
    </cfRule>
  </conditionalFormatting>
  <conditionalFormatting sqref="N749">
    <cfRule type="cellIs" dxfId="21620" priority="7340" operator="between">
      <formula>3.5</formula>
      <formula>2.495</formula>
    </cfRule>
    <cfRule type="cellIs" dxfId="21619" priority="7341" operator="between">
      <formula>3.5</formula>
      <formula>2.495</formula>
    </cfRule>
  </conditionalFormatting>
  <conditionalFormatting sqref="N749">
    <cfRule type="cellIs" dxfId="21618" priority="7339" operator="between">
      <formula>3.5</formula>
      <formula>2.495</formula>
    </cfRule>
  </conditionalFormatting>
  <conditionalFormatting sqref="N749">
    <cfRule type="cellIs" dxfId="21617" priority="7338" operator="between">
      <formula>3.5</formula>
      <formula>2.494</formula>
    </cfRule>
  </conditionalFormatting>
  <conditionalFormatting sqref="N749">
    <cfRule type="cellIs" dxfId="21616" priority="7337" operator="between">
      <formula>2.5</formula>
      <formula>0</formula>
    </cfRule>
  </conditionalFormatting>
  <conditionalFormatting sqref="N749">
    <cfRule type="cellIs" dxfId="21615" priority="7333" operator="between">
      <formula>4.501</formula>
      <formula>6</formula>
    </cfRule>
    <cfRule type="cellIs" dxfId="21614" priority="7334" operator="between">
      <formula>3.001</formula>
      <formula>4.5</formula>
    </cfRule>
    <cfRule type="cellIs" dxfId="21613" priority="7335" operator="between">
      <formula>2.001</formula>
      <formula>3</formula>
    </cfRule>
    <cfRule type="cellIs" dxfId="21612" priority="7336" operator="between">
      <formula>0</formula>
      <formula>2</formula>
    </cfRule>
  </conditionalFormatting>
  <conditionalFormatting sqref="N755">
    <cfRule type="cellIs" dxfId="21611" priority="7332" operator="between">
      <formula>6</formula>
      <formula>4.5</formula>
    </cfRule>
  </conditionalFormatting>
  <conditionalFormatting sqref="N755">
    <cfRule type="cellIs" dxfId="21610" priority="7331" operator="between">
      <formula>6</formula>
      <formula>4.495</formula>
    </cfRule>
  </conditionalFormatting>
  <conditionalFormatting sqref="N755">
    <cfRule type="cellIs" dxfId="21609" priority="7330" operator="between">
      <formula>4.5</formula>
      <formula>3.495</formula>
    </cfRule>
  </conditionalFormatting>
  <conditionalFormatting sqref="N755">
    <cfRule type="cellIs" dxfId="21608" priority="7328" operator="between">
      <formula>3.5</formula>
      <formula>2.495</formula>
    </cfRule>
    <cfRule type="cellIs" dxfId="21607" priority="7329" operator="between">
      <formula>3.5</formula>
      <formula>2.495</formula>
    </cfRule>
  </conditionalFormatting>
  <conditionalFormatting sqref="N755">
    <cfRule type="cellIs" dxfId="21606" priority="7327" operator="between">
      <formula>3.5</formula>
      <formula>2.495</formula>
    </cfRule>
  </conditionalFormatting>
  <conditionalFormatting sqref="N755">
    <cfRule type="cellIs" dxfId="21605" priority="7326" operator="between">
      <formula>3.5</formula>
      <formula>2.494</formula>
    </cfRule>
  </conditionalFormatting>
  <conditionalFormatting sqref="N755">
    <cfRule type="cellIs" dxfId="21604" priority="7325" operator="between">
      <formula>2.5</formula>
      <formula>0</formula>
    </cfRule>
  </conditionalFormatting>
  <conditionalFormatting sqref="N755">
    <cfRule type="cellIs" dxfId="21603" priority="7321" operator="between">
      <formula>4.501</formula>
      <formula>6</formula>
    </cfRule>
    <cfRule type="cellIs" dxfId="21602" priority="7322" operator="between">
      <formula>3.001</formula>
      <formula>4.5</formula>
    </cfRule>
    <cfRule type="cellIs" dxfId="21601" priority="7323" operator="between">
      <formula>2.001</formula>
      <formula>3</formula>
    </cfRule>
    <cfRule type="cellIs" dxfId="21600" priority="7324" operator="between">
      <formula>0</formula>
      <formula>2</formula>
    </cfRule>
  </conditionalFormatting>
  <conditionalFormatting sqref="N754">
    <cfRule type="cellIs" dxfId="21599" priority="7320" operator="between">
      <formula>6</formula>
      <formula>4.5</formula>
    </cfRule>
  </conditionalFormatting>
  <conditionalFormatting sqref="N754">
    <cfRule type="cellIs" dxfId="21598" priority="7319" operator="between">
      <formula>6</formula>
      <formula>4.495</formula>
    </cfRule>
  </conditionalFormatting>
  <conditionalFormatting sqref="N754">
    <cfRule type="cellIs" dxfId="21597" priority="7318" operator="between">
      <formula>4.5</formula>
      <formula>3.495</formula>
    </cfRule>
  </conditionalFormatting>
  <conditionalFormatting sqref="N754">
    <cfRule type="cellIs" dxfId="21596" priority="7316" operator="between">
      <formula>3.5</formula>
      <formula>2.495</formula>
    </cfRule>
    <cfRule type="cellIs" dxfId="21595" priority="7317" operator="between">
      <formula>3.5</formula>
      <formula>2.495</formula>
    </cfRule>
  </conditionalFormatting>
  <conditionalFormatting sqref="N754">
    <cfRule type="cellIs" dxfId="21594" priority="7315" operator="between">
      <formula>3.5</formula>
      <formula>2.495</formula>
    </cfRule>
  </conditionalFormatting>
  <conditionalFormatting sqref="N754">
    <cfRule type="cellIs" dxfId="21593" priority="7314" operator="between">
      <formula>3.5</formula>
      <formula>2.494</formula>
    </cfRule>
  </conditionalFormatting>
  <conditionalFormatting sqref="N754">
    <cfRule type="cellIs" dxfId="21592" priority="7313" operator="between">
      <formula>2.5</formula>
      <formula>0</formula>
    </cfRule>
  </conditionalFormatting>
  <conditionalFormatting sqref="N754">
    <cfRule type="cellIs" dxfId="21591" priority="7309" operator="between">
      <formula>4.501</formula>
      <formula>6</formula>
    </cfRule>
    <cfRule type="cellIs" dxfId="21590" priority="7310" operator="between">
      <formula>3.001</formula>
      <formula>4.5</formula>
    </cfRule>
    <cfRule type="cellIs" dxfId="21589" priority="7311" operator="between">
      <formula>2.001</formula>
      <formula>3</formula>
    </cfRule>
    <cfRule type="cellIs" dxfId="21588" priority="7312" operator="between">
      <formula>0</formula>
      <formula>2</formula>
    </cfRule>
  </conditionalFormatting>
  <conditionalFormatting sqref="N752">
    <cfRule type="cellIs" dxfId="21587" priority="7308" operator="between">
      <formula>6</formula>
      <formula>4.5</formula>
    </cfRule>
  </conditionalFormatting>
  <conditionalFormatting sqref="N752">
    <cfRule type="cellIs" dxfId="21586" priority="7307" operator="between">
      <formula>6</formula>
      <formula>4.495</formula>
    </cfRule>
  </conditionalFormatting>
  <conditionalFormatting sqref="N752">
    <cfRule type="cellIs" dxfId="21585" priority="7306" operator="between">
      <formula>4.5</formula>
      <formula>3.495</formula>
    </cfRule>
  </conditionalFormatting>
  <conditionalFormatting sqref="N752">
    <cfRule type="cellIs" dxfId="21584" priority="7304" operator="between">
      <formula>3.5</formula>
      <formula>2.495</formula>
    </cfRule>
    <cfRule type="cellIs" dxfId="21583" priority="7305" operator="between">
      <formula>3.5</formula>
      <formula>2.495</formula>
    </cfRule>
  </conditionalFormatting>
  <conditionalFormatting sqref="N752">
    <cfRule type="cellIs" dxfId="21582" priority="7303" operator="between">
      <formula>3.5</formula>
      <formula>2.495</formula>
    </cfRule>
  </conditionalFormatting>
  <conditionalFormatting sqref="N752">
    <cfRule type="cellIs" dxfId="21581" priority="7302" operator="between">
      <formula>3.5</formula>
      <formula>2.494</formula>
    </cfRule>
  </conditionalFormatting>
  <conditionalFormatting sqref="N752">
    <cfRule type="cellIs" dxfId="21580" priority="7301" operator="between">
      <formula>2.5</formula>
      <formula>0</formula>
    </cfRule>
  </conditionalFormatting>
  <conditionalFormatting sqref="N752">
    <cfRule type="cellIs" dxfId="21579" priority="7297" operator="between">
      <formula>4.501</formula>
      <formula>6</formula>
    </cfRule>
    <cfRule type="cellIs" dxfId="21578" priority="7298" operator="between">
      <formula>3.001</formula>
      <formula>4.5</formula>
    </cfRule>
    <cfRule type="cellIs" dxfId="21577" priority="7299" operator="between">
      <formula>2.001</formula>
      <formula>3</formula>
    </cfRule>
    <cfRule type="cellIs" dxfId="21576" priority="7300" operator="between">
      <formula>0</formula>
      <formula>2</formula>
    </cfRule>
  </conditionalFormatting>
  <conditionalFormatting sqref="N753">
    <cfRule type="cellIs" dxfId="21575" priority="7296" operator="between">
      <formula>6</formula>
      <formula>4.5</formula>
    </cfRule>
  </conditionalFormatting>
  <conditionalFormatting sqref="N753">
    <cfRule type="cellIs" dxfId="21574" priority="7295" operator="between">
      <formula>6</formula>
      <formula>4.495</formula>
    </cfRule>
  </conditionalFormatting>
  <conditionalFormatting sqref="N753">
    <cfRule type="cellIs" dxfId="21573" priority="7294" operator="between">
      <formula>4.5</formula>
      <formula>3.495</formula>
    </cfRule>
  </conditionalFormatting>
  <conditionalFormatting sqref="N753">
    <cfRule type="cellIs" dxfId="21572" priority="7292" operator="between">
      <formula>3.5</formula>
      <formula>2.495</formula>
    </cfRule>
    <cfRule type="cellIs" dxfId="21571" priority="7293" operator="between">
      <formula>3.5</formula>
      <formula>2.495</formula>
    </cfRule>
  </conditionalFormatting>
  <conditionalFormatting sqref="N753">
    <cfRule type="cellIs" dxfId="21570" priority="7291" operator="between">
      <formula>3.5</formula>
      <formula>2.495</formula>
    </cfRule>
  </conditionalFormatting>
  <conditionalFormatting sqref="N753">
    <cfRule type="cellIs" dxfId="21569" priority="7290" operator="between">
      <formula>3.5</formula>
      <formula>2.494</formula>
    </cfRule>
  </conditionalFormatting>
  <conditionalFormatting sqref="N753">
    <cfRule type="cellIs" dxfId="21568" priority="7289" operator="between">
      <formula>2.5</formula>
      <formula>0</formula>
    </cfRule>
  </conditionalFormatting>
  <conditionalFormatting sqref="N753">
    <cfRule type="cellIs" dxfId="21567" priority="7285" operator="between">
      <formula>4.501</formula>
      <formula>6</formula>
    </cfRule>
    <cfRule type="cellIs" dxfId="21566" priority="7286" operator="between">
      <formula>3.001</formula>
      <formula>4.5</formula>
    </cfRule>
    <cfRule type="cellIs" dxfId="21565" priority="7287" operator="between">
      <formula>2.001</formula>
      <formula>3</formula>
    </cfRule>
    <cfRule type="cellIs" dxfId="21564" priority="7288" operator="between">
      <formula>0</formula>
      <formula>2</formula>
    </cfRule>
  </conditionalFormatting>
  <conditionalFormatting sqref="N759">
    <cfRule type="cellIs" dxfId="21563" priority="7284" operator="between">
      <formula>6</formula>
      <formula>4.5</formula>
    </cfRule>
  </conditionalFormatting>
  <conditionalFormatting sqref="N759">
    <cfRule type="cellIs" dxfId="21562" priority="7283" operator="between">
      <formula>6</formula>
      <formula>4.495</formula>
    </cfRule>
  </conditionalFormatting>
  <conditionalFormatting sqref="N759">
    <cfRule type="cellIs" dxfId="21561" priority="7282" operator="between">
      <formula>4.5</formula>
      <formula>3.495</formula>
    </cfRule>
  </conditionalFormatting>
  <conditionalFormatting sqref="N759">
    <cfRule type="cellIs" dxfId="21560" priority="7280" operator="between">
      <formula>3.5</formula>
      <formula>2.495</formula>
    </cfRule>
    <cfRule type="cellIs" dxfId="21559" priority="7281" operator="between">
      <formula>3.5</formula>
      <formula>2.495</formula>
    </cfRule>
  </conditionalFormatting>
  <conditionalFormatting sqref="N759">
    <cfRule type="cellIs" dxfId="21558" priority="7279" operator="between">
      <formula>3.5</formula>
      <formula>2.495</formula>
    </cfRule>
  </conditionalFormatting>
  <conditionalFormatting sqref="N759">
    <cfRule type="cellIs" dxfId="21557" priority="7278" operator="between">
      <formula>3.5</formula>
      <formula>2.494</formula>
    </cfRule>
  </conditionalFormatting>
  <conditionalFormatting sqref="N759">
    <cfRule type="cellIs" dxfId="21556" priority="7277" operator="between">
      <formula>2.5</formula>
      <formula>0</formula>
    </cfRule>
  </conditionalFormatting>
  <conditionalFormatting sqref="N759">
    <cfRule type="cellIs" dxfId="21555" priority="7273" operator="between">
      <formula>4.501</formula>
      <formula>6</formula>
    </cfRule>
    <cfRule type="cellIs" dxfId="21554" priority="7274" operator="between">
      <formula>3.001</formula>
      <formula>4.5</formula>
    </cfRule>
    <cfRule type="cellIs" dxfId="21553" priority="7275" operator="between">
      <formula>2.001</formula>
      <formula>3</formula>
    </cfRule>
    <cfRule type="cellIs" dxfId="21552" priority="7276" operator="between">
      <formula>0</formula>
      <formula>2</formula>
    </cfRule>
  </conditionalFormatting>
  <conditionalFormatting sqref="N758">
    <cfRule type="cellIs" dxfId="21551" priority="7272" operator="between">
      <formula>6</formula>
      <formula>4.5</formula>
    </cfRule>
  </conditionalFormatting>
  <conditionalFormatting sqref="N758">
    <cfRule type="cellIs" dxfId="21550" priority="7271" operator="between">
      <formula>6</formula>
      <formula>4.495</formula>
    </cfRule>
  </conditionalFormatting>
  <conditionalFormatting sqref="N758">
    <cfRule type="cellIs" dxfId="21549" priority="7270" operator="between">
      <formula>4.5</formula>
      <formula>3.495</formula>
    </cfRule>
  </conditionalFormatting>
  <conditionalFormatting sqref="N758">
    <cfRule type="cellIs" dxfId="21548" priority="7268" operator="between">
      <formula>3.5</formula>
      <formula>2.495</formula>
    </cfRule>
    <cfRule type="cellIs" dxfId="21547" priority="7269" operator="between">
      <formula>3.5</formula>
      <formula>2.495</formula>
    </cfRule>
  </conditionalFormatting>
  <conditionalFormatting sqref="N758">
    <cfRule type="cellIs" dxfId="21546" priority="7267" operator="between">
      <formula>3.5</formula>
      <formula>2.495</formula>
    </cfRule>
  </conditionalFormatting>
  <conditionalFormatting sqref="N758">
    <cfRule type="cellIs" dxfId="21545" priority="7266" operator="between">
      <formula>3.5</formula>
      <formula>2.494</formula>
    </cfRule>
  </conditionalFormatting>
  <conditionalFormatting sqref="N758">
    <cfRule type="cellIs" dxfId="21544" priority="7265" operator="between">
      <formula>2.5</formula>
      <formula>0</formula>
    </cfRule>
  </conditionalFormatting>
  <conditionalFormatting sqref="N758">
    <cfRule type="cellIs" dxfId="21543" priority="7261" operator="between">
      <formula>4.501</formula>
      <formula>6</formula>
    </cfRule>
    <cfRule type="cellIs" dxfId="21542" priority="7262" operator="between">
      <formula>3.001</formula>
      <formula>4.5</formula>
    </cfRule>
    <cfRule type="cellIs" dxfId="21541" priority="7263" operator="between">
      <formula>2.001</formula>
      <formula>3</formula>
    </cfRule>
    <cfRule type="cellIs" dxfId="21540" priority="7264" operator="between">
      <formula>0</formula>
      <formula>2</formula>
    </cfRule>
  </conditionalFormatting>
  <conditionalFormatting sqref="N756">
    <cfRule type="cellIs" dxfId="21539" priority="7260" operator="between">
      <formula>6</formula>
      <formula>4.5</formula>
    </cfRule>
  </conditionalFormatting>
  <conditionalFormatting sqref="N756">
    <cfRule type="cellIs" dxfId="21538" priority="7259" operator="between">
      <formula>6</formula>
      <formula>4.495</formula>
    </cfRule>
  </conditionalFormatting>
  <conditionalFormatting sqref="N756">
    <cfRule type="cellIs" dxfId="21537" priority="7258" operator="between">
      <formula>4.5</formula>
      <formula>3.495</formula>
    </cfRule>
  </conditionalFormatting>
  <conditionalFormatting sqref="N756">
    <cfRule type="cellIs" dxfId="21536" priority="7256" operator="between">
      <formula>3.5</formula>
      <formula>2.495</formula>
    </cfRule>
    <cfRule type="cellIs" dxfId="21535" priority="7257" operator="between">
      <formula>3.5</formula>
      <formula>2.495</formula>
    </cfRule>
  </conditionalFormatting>
  <conditionalFormatting sqref="N756">
    <cfRule type="cellIs" dxfId="21534" priority="7255" operator="between">
      <formula>3.5</formula>
      <formula>2.495</formula>
    </cfRule>
  </conditionalFormatting>
  <conditionalFormatting sqref="N756">
    <cfRule type="cellIs" dxfId="21533" priority="7254" operator="between">
      <formula>3.5</formula>
      <formula>2.494</formula>
    </cfRule>
  </conditionalFormatting>
  <conditionalFormatting sqref="N756">
    <cfRule type="cellIs" dxfId="21532" priority="7253" operator="between">
      <formula>2.5</formula>
      <formula>0</formula>
    </cfRule>
  </conditionalFormatting>
  <conditionalFormatting sqref="N756">
    <cfRule type="cellIs" dxfId="21531" priority="7249" operator="between">
      <formula>4.501</formula>
      <formula>6</formula>
    </cfRule>
    <cfRule type="cellIs" dxfId="21530" priority="7250" operator="between">
      <formula>3.001</formula>
      <formula>4.5</formula>
    </cfRule>
    <cfRule type="cellIs" dxfId="21529" priority="7251" operator="between">
      <formula>2.001</formula>
      <formula>3</formula>
    </cfRule>
    <cfRule type="cellIs" dxfId="21528" priority="7252" operator="between">
      <formula>0</formula>
      <formula>2</formula>
    </cfRule>
  </conditionalFormatting>
  <conditionalFormatting sqref="N757">
    <cfRule type="cellIs" dxfId="21527" priority="7248" operator="between">
      <formula>6</formula>
      <formula>4.5</formula>
    </cfRule>
  </conditionalFormatting>
  <conditionalFormatting sqref="N757">
    <cfRule type="cellIs" dxfId="21526" priority="7247" operator="between">
      <formula>6</formula>
      <formula>4.495</formula>
    </cfRule>
  </conditionalFormatting>
  <conditionalFormatting sqref="N757">
    <cfRule type="cellIs" dxfId="21525" priority="7246" operator="between">
      <formula>4.5</formula>
      <formula>3.495</formula>
    </cfRule>
  </conditionalFormatting>
  <conditionalFormatting sqref="N757">
    <cfRule type="cellIs" dxfId="21524" priority="7244" operator="between">
      <formula>3.5</formula>
      <formula>2.495</formula>
    </cfRule>
    <cfRule type="cellIs" dxfId="21523" priority="7245" operator="between">
      <formula>3.5</formula>
      <formula>2.495</formula>
    </cfRule>
  </conditionalFormatting>
  <conditionalFormatting sqref="N757">
    <cfRule type="cellIs" dxfId="21522" priority="7243" operator="between">
      <formula>3.5</formula>
      <formula>2.495</formula>
    </cfRule>
  </conditionalFormatting>
  <conditionalFormatting sqref="N757">
    <cfRule type="cellIs" dxfId="21521" priority="7242" operator="between">
      <formula>3.5</formula>
      <formula>2.494</formula>
    </cfRule>
  </conditionalFormatting>
  <conditionalFormatting sqref="N757">
    <cfRule type="cellIs" dxfId="21520" priority="7241" operator="between">
      <formula>2.5</formula>
      <formula>0</formula>
    </cfRule>
  </conditionalFormatting>
  <conditionalFormatting sqref="N757">
    <cfRule type="cellIs" dxfId="21519" priority="7237" operator="between">
      <formula>4.501</formula>
      <formula>6</formula>
    </cfRule>
    <cfRule type="cellIs" dxfId="21518" priority="7238" operator="between">
      <formula>3.001</formula>
      <formula>4.5</formula>
    </cfRule>
    <cfRule type="cellIs" dxfId="21517" priority="7239" operator="between">
      <formula>2.001</formula>
      <formula>3</formula>
    </cfRule>
    <cfRule type="cellIs" dxfId="21516" priority="7240" operator="between">
      <formula>0</formula>
      <formula>2</formula>
    </cfRule>
  </conditionalFormatting>
  <conditionalFormatting sqref="N762">
    <cfRule type="cellIs" dxfId="21515" priority="7236" operator="between">
      <formula>6</formula>
      <formula>4.5</formula>
    </cfRule>
  </conditionalFormatting>
  <conditionalFormatting sqref="N762">
    <cfRule type="cellIs" dxfId="21514" priority="7235" operator="between">
      <formula>6</formula>
      <formula>4.495</formula>
    </cfRule>
  </conditionalFormatting>
  <conditionalFormatting sqref="N762">
    <cfRule type="cellIs" dxfId="21513" priority="7234" operator="between">
      <formula>4.5</formula>
      <formula>3.495</formula>
    </cfRule>
  </conditionalFormatting>
  <conditionalFormatting sqref="N762">
    <cfRule type="cellIs" dxfId="21512" priority="7232" operator="between">
      <formula>3.5</formula>
      <formula>2.495</formula>
    </cfRule>
    <cfRule type="cellIs" dxfId="21511" priority="7233" operator="between">
      <formula>3.5</formula>
      <formula>2.495</formula>
    </cfRule>
  </conditionalFormatting>
  <conditionalFormatting sqref="N762">
    <cfRule type="cellIs" dxfId="21510" priority="7231" operator="between">
      <formula>3.5</formula>
      <formula>2.495</formula>
    </cfRule>
  </conditionalFormatting>
  <conditionalFormatting sqref="N762">
    <cfRule type="cellIs" dxfId="21509" priority="7230" operator="between">
      <formula>3.5</formula>
      <formula>2.494</formula>
    </cfRule>
  </conditionalFormatting>
  <conditionalFormatting sqref="N762">
    <cfRule type="cellIs" dxfId="21508" priority="7229" operator="between">
      <formula>2.5</formula>
      <formula>0</formula>
    </cfRule>
  </conditionalFormatting>
  <conditionalFormatting sqref="N762">
    <cfRule type="cellIs" dxfId="21507" priority="7225" operator="between">
      <formula>4.501</formula>
      <formula>6</formula>
    </cfRule>
    <cfRule type="cellIs" dxfId="21506" priority="7226" operator="between">
      <formula>3.001</formula>
      <formula>4.5</formula>
    </cfRule>
    <cfRule type="cellIs" dxfId="21505" priority="7227" operator="between">
      <formula>2.001</formula>
      <formula>3</formula>
    </cfRule>
    <cfRule type="cellIs" dxfId="21504" priority="7228" operator="between">
      <formula>0</formula>
      <formula>2</formula>
    </cfRule>
  </conditionalFormatting>
  <conditionalFormatting sqref="N760">
    <cfRule type="cellIs" dxfId="21503" priority="7212" operator="between">
      <formula>6</formula>
      <formula>4.5</formula>
    </cfRule>
  </conditionalFormatting>
  <conditionalFormatting sqref="N760">
    <cfRule type="cellIs" dxfId="21502" priority="7211" operator="between">
      <formula>6</formula>
      <formula>4.495</formula>
    </cfRule>
  </conditionalFormatting>
  <conditionalFormatting sqref="N760">
    <cfRule type="cellIs" dxfId="21501" priority="7210" operator="between">
      <formula>4.5</formula>
      <formula>3.495</formula>
    </cfRule>
  </conditionalFormatting>
  <conditionalFormatting sqref="N760">
    <cfRule type="cellIs" dxfId="21500" priority="7208" operator="between">
      <formula>3.5</formula>
      <formula>2.495</formula>
    </cfRule>
    <cfRule type="cellIs" dxfId="21499" priority="7209" operator="between">
      <formula>3.5</formula>
      <formula>2.495</formula>
    </cfRule>
  </conditionalFormatting>
  <conditionalFormatting sqref="N760">
    <cfRule type="cellIs" dxfId="21498" priority="7207" operator="between">
      <formula>3.5</formula>
      <formula>2.495</formula>
    </cfRule>
  </conditionalFormatting>
  <conditionalFormatting sqref="N760">
    <cfRule type="cellIs" dxfId="21497" priority="7206" operator="between">
      <formula>3.5</formula>
      <formula>2.494</formula>
    </cfRule>
  </conditionalFormatting>
  <conditionalFormatting sqref="N760">
    <cfRule type="cellIs" dxfId="21496" priority="7205" operator="between">
      <formula>2.5</formula>
      <formula>0</formula>
    </cfRule>
  </conditionalFormatting>
  <conditionalFormatting sqref="N760">
    <cfRule type="cellIs" dxfId="21495" priority="7201" operator="between">
      <formula>4.501</formula>
      <formula>6</formula>
    </cfRule>
    <cfRule type="cellIs" dxfId="21494" priority="7202" operator="between">
      <formula>3.001</formula>
      <formula>4.5</formula>
    </cfRule>
    <cfRule type="cellIs" dxfId="21493" priority="7203" operator="between">
      <formula>2.001</formula>
      <formula>3</formula>
    </cfRule>
    <cfRule type="cellIs" dxfId="21492" priority="7204" operator="between">
      <formula>0</formula>
      <formula>2</formula>
    </cfRule>
  </conditionalFormatting>
  <conditionalFormatting sqref="N761">
    <cfRule type="cellIs" dxfId="21491" priority="7200" operator="between">
      <formula>6</formula>
      <formula>4.5</formula>
    </cfRule>
  </conditionalFormatting>
  <conditionalFormatting sqref="N761">
    <cfRule type="cellIs" dxfId="21490" priority="7199" operator="between">
      <formula>6</formula>
      <formula>4.495</formula>
    </cfRule>
  </conditionalFormatting>
  <conditionalFormatting sqref="N761">
    <cfRule type="cellIs" dxfId="21489" priority="7198" operator="between">
      <formula>4.5</formula>
      <formula>3.495</formula>
    </cfRule>
  </conditionalFormatting>
  <conditionalFormatting sqref="N761">
    <cfRule type="cellIs" dxfId="21488" priority="7196" operator="between">
      <formula>3.5</formula>
      <formula>2.495</formula>
    </cfRule>
    <cfRule type="cellIs" dxfId="21487" priority="7197" operator="between">
      <formula>3.5</formula>
      <formula>2.495</formula>
    </cfRule>
  </conditionalFormatting>
  <conditionalFormatting sqref="N761">
    <cfRule type="cellIs" dxfId="21486" priority="7195" operator="between">
      <formula>3.5</formula>
      <formula>2.495</formula>
    </cfRule>
  </conditionalFormatting>
  <conditionalFormatting sqref="N761">
    <cfRule type="cellIs" dxfId="21485" priority="7194" operator="between">
      <formula>3.5</formula>
      <formula>2.494</formula>
    </cfRule>
  </conditionalFormatting>
  <conditionalFormatting sqref="N761">
    <cfRule type="cellIs" dxfId="21484" priority="7193" operator="between">
      <formula>2.5</formula>
      <formula>0</formula>
    </cfRule>
  </conditionalFormatting>
  <conditionalFormatting sqref="N761">
    <cfRule type="cellIs" dxfId="21483" priority="7189" operator="between">
      <formula>4.501</formula>
      <formula>6</formula>
    </cfRule>
    <cfRule type="cellIs" dxfId="21482" priority="7190" operator="between">
      <formula>3.001</formula>
      <formula>4.5</formula>
    </cfRule>
    <cfRule type="cellIs" dxfId="21481" priority="7191" operator="between">
      <formula>2.001</formula>
      <formula>3</formula>
    </cfRule>
    <cfRule type="cellIs" dxfId="21480" priority="7192" operator="between">
      <formula>0</formula>
      <formula>2</formula>
    </cfRule>
  </conditionalFormatting>
  <conditionalFormatting sqref="N766">
    <cfRule type="cellIs" dxfId="21479" priority="7188" operator="between">
      <formula>6</formula>
      <formula>4.5</formula>
    </cfRule>
  </conditionalFormatting>
  <conditionalFormatting sqref="N766">
    <cfRule type="cellIs" dxfId="21478" priority="7187" operator="between">
      <formula>6</formula>
      <formula>4.495</formula>
    </cfRule>
  </conditionalFormatting>
  <conditionalFormatting sqref="N766">
    <cfRule type="cellIs" dxfId="21477" priority="7186" operator="between">
      <formula>4.5</formula>
      <formula>3.495</formula>
    </cfRule>
  </conditionalFormatting>
  <conditionalFormatting sqref="N766">
    <cfRule type="cellIs" dxfId="21476" priority="7184" operator="between">
      <formula>3.5</formula>
      <formula>2.495</formula>
    </cfRule>
    <cfRule type="cellIs" dxfId="21475" priority="7185" operator="between">
      <formula>3.5</formula>
      <formula>2.495</formula>
    </cfRule>
  </conditionalFormatting>
  <conditionalFormatting sqref="N766">
    <cfRule type="cellIs" dxfId="21474" priority="7183" operator="between">
      <formula>3.5</formula>
      <formula>2.495</formula>
    </cfRule>
  </conditionalFormatting>
  <conditionalFormatting sqref="N766">
    <cfRule type="cellIs" dxfId="21473" priority="7182" operator="between">
      <formula>3.5</formula>
      <formula>2.494</formula>
    </cfRule>
  </conditionalFormatting>
  <conditionalFormatting sqref="N766">
    <cfRule type="cellIs" dxfId="21472" priority="7181" operator="between">
      <formula>2.5</formula>
      <formula>0</formula>
    </cfRule>
  </conditionalFormatting>
  <conditionalFormatting sqref="N766">
    <cfRule type="cellIs" dxfId="21471" priority="7177" operator="between">
      <formula>4.501</formula>
      <formula>6</formula>
    </cfRule>
    <cfRule type="cellIs" dxfId="21470" priority="7178" operator="between">
      <formula>3.001</formula>
      <formula>4.5</formula>
    </cfRule>
    <cfRule type="cellIs" dxfId="21469" priority="7179" operator="between">
      <formula>2.001</formula>
      <formula>3</formula>
    </cfRule>
    <cfRule type="cellIs" dxfId="21468" priority="7180" operator="between">
      <formula>0</formula>
      <formula>2</formula>
    </cfRule>
  </conditionalFormatting>
  <conditionalFormatting sqref="N763">
    <cfRule type="cellIs" dxfId="21467" priority="7176" operator="between">
      <formula>6</formula>
      <formula>4.5</formula>
    </cfRule>
  </conditionalFormatting>
  <conditionalFormatting sqref="N763">
    <cfRule type="cellIs" dxfId="21466" priority="7175" operator="between">
      <formula>6</formula>
      <formula>4.495</formula>
    </cfRule>
  </conditionalFormatting>
  <conditionalFormatting sqref="N763">
    <cfRule type="cellIs" dxfId="21465" priority="7174" operator="between">
      <formula>4.5</formula>
      <formula>3.495</formula>
    </cfRule>
  </conditionalFormatting>
  <conditionalFormatting sqref="N763">
    <cfRule type="cellIs" dxfId="21464" priority="7172" operator="between">
      <formula>3.5</formula>
      <formula>2.495</formula>
    </cfRule>
    <cfRule type="cellIs" dxfId="21463" priority="7173" operator="between">
      <formula>3.5</formula>
      <formula>2.495</formula>
    </cfRule>
  </conditionalFormatting>
  <conditionalFormatting sqref="N763">
    <cfRule type="cellIs" dxfId="21462" priority="7171" operator="between">
      <formula>3.5</formula>
      <formula>2.495</formula>
    </cfRule>
  </conditionalFormatting>
  <conditionalFormatting sqref="N763">
    <cfRule type="cellIs" dxfId="21461" priority="7170" operator="between">
      <formula>3.5</formula>
      <formula>2.494</formula>
    </cfRule>
  </conditionalFormatting>
  <conditionalFormatting sqref="N763">
    <cfRule type="cellIs" dxfId="21460" priority="7169" operator="between">
      <formula>2.5</formula>
      <formula>0</formula>
    </cfRule>
  </conditionalFormatting>
  <conditionalFormatting sqref="N763">
    <cfRule type="cellIs" dxfId="21459" priority="7165" operator="between">
      <formula>4.501</formula>
      <formula>6</formula>
    </cfRule>
    <cfRule type="cellIs" dxfId="21458" priority="7166" operator="between">
      <formula>3.001</formula>
      <formula>4.5</formula>
    </cfRule>
    <cfRule type="cellIs" dxfId="21457" priority="7167" operator="between">
      <formula>2.001</formula>
      <formula>3</formula>
    </cfRule>
    <cfRule type="cellIs" dxfId="21456" priority="7168" operator="between">
      <formula>0</formula>
      <formula>2</formula>
    </cfRule>
  </conditionalFormatting>
  <conditionalFormatting sqref="N765">
    <cfRule type="cellIs" dxfId="21455" priority="7164" operator="between">
      <formula>6</formula>
      <formula>4.5</formula>
    </cfRule>
  </conditionalFormatting>
  <conditionalFormatting sqref="N765">
    <cfRule type="cellIs" dxfId="21454" priority="7163" operator="between">
      <formula>6</formula>
      <formula>4.495</formula>
    </cfRule>
  </conditionalFormatting>
  <conditionalFormatting sqref="N765">
    <cfRule type="cellIs" dxfId="21453" priority="7162" operator="between">
      <formula>4.5</formula>
      <formula>3.495</formula>
    </cfRule>
  </conditionalFormatting>
  <conditionalFormatting sqref="N765">
    <cfRule type="cellIs" dxfId="21452" priority="7160" operator="between">
      <formula>3.5</formula>
      <formula>2.495</formula>
    </cfRule>
    <cfRule type="cellIs" dxfId="21451" priority="7161" operator="between">
      <formula>3.5</formula>
      <formula>2.495</formula>
    </cfRule>
  </conditionalFormatting>
  <conditionalFormatting sqref="N765">
    <cfRule type="cellIs" dxfId="21450" priority="7159" operator="between">
      <formula>3.5</formula>
      <formula>2.495</formula>
    </cfRule>
  </conditionalFormatting>
  <conditionalFormatting sqref="N765">
    <cfRule type="cellIs" dxfId="21449" priority="7158" operator="between">
      <formula>3.5</formula>
      <formula>2.494</formula>
    </cfRule>
  </conditionalFormatting>
  <conditionalFormatting sqref="N765">
    <cfRule type="cellIs" dxfId="21448" priority="7157" operator="between">
      <formula>2.5</formula>
      <formula>0</formula>
    </cfRule>
  </conditionalFormatting>
  <conditionalFormatting sqref="N765">
    <cfRule type="cellIs" dxfId="21447" priority="7153" operator="between">
      <formula>4.501</formula>
      <formula>6</formula>
    </cfRule>
    <cfRule type="cellIs" dxfId="21446" priority="7154" operator="between">
      <formula>3.001</formula>
      <formula>4.5</formula>
    </cfRule>
    <cfRule type="cellIs" dxfId="21445" priority="7155" operator="between">
      <formula>2.001</formula>
      <formula>3</formula>
    </cfRule>
    <cfRule type="cellIs" dxfId="21444" priority="7156" operator="between">
      <formula>0</formula>
      <formula>2</formula>
    </cfRule>
  </conditionalFormatting>
  <conditionalFormatting sqref="N764">
    <cfRule type="cellIs" dxfId="21443" priority="7152" operator="between">
      <formula>6</formula>
      <formula>4.5</formula>
    </cfRule>
  </conditionalFormatting>
  <conditionalFormatting sqref="N764">
    <cfRule type="cellIs" dxfId="21442" priority="7151" operator="between">
      <formula>6</formula>
      <formula>4.495</formula>
    </cfRule>
  </conditionalFormatting>
  <conditionalFormatting sqref="N764">
    <cfRule type="cellIs" dxfId="21441" priority="7150" operator="between">
      <formula>4.5</formula>
      <formula>3.495</formula>
    </cfRule>
  </conditionalFormatting>
  <conditionalFormatting sqref="N764">
    <cfRule type="cellIs" dxfId="21440" priority="7148" operator="between">
      <formula>3.5</formula>
      <formula>2.495</formula>
    </cfRule>
    <cfRule type="cellIs" dxfId="21439" priority="7149" operator="between">
      <formula>3.5</formula>
      <formula>2.495</formula>
    </cfRule>
  </conditionalFormatting>
  <conditionalFormatting sqref="N764">
    <cfRule type="cellIs" dxfId="21438" priority="7147" operator="between">
      <formula>3.5</formula>
      <formula>2.495</formula>
    </cfRule>
  </conditionalFormatting>
  <conditionalFormatting sqref="N764">
    <cfRule type="cellIs" dxfId="21437" priority="7146" operator="between">
      <formula>3.5</formula>
      <formula>2.494</formula>
    </cfRule>
  </conditionalFormatting>
  <conditionalFormatting sqref="N764">
    <cfRule type="cellIs" dxfId="21436" priority="7145" operator="between">
      <formula>2.5</formula>
      <formula>0</formula>
    </cfRule>
  </conditionalFormatting>
  <conditionalFormatting sqref="N764">
    <cfRule type="cellIs" dxfId="21435" priority="7141" operator="between">
      <formula>4.501</formula>
      <formula>6</formula>
    </cfRule>
    <cfRule type="cellIs" dxfId="21434" priority="7142" operator="between">
      <formula>3.001</formula>
      <formula>4.5</formula>
    </cfRule>
    <cfRule type="cellIs" dxfId="21433" priority="7143" operator="between">
      <formula>2.001</formula>
      <formula>3</formula>
    </cfRule>
    <cfRule type="cellIs" dxfId="21432" priority="7144" operator="between">
      <formula>0</formula>
      <formula>2</formula>
    </cfRule>
  </conditionalFormatting>
  <conditionalFormatting sqref="N769">
    <cfRule type="cellIs" dxfId="21431" priority="7140" operator="between">
      <formula>6</formula>
      <formula>4.5</formula>
    </cfRule>
  </conditionalFormatting>
  <conditionalFormatting sqref="N769">
    <cfRule type="cellIs" dxfId="21430" priority="7139" operator="between">
      <formula>6</formula>
      <formula>4.495</formula>
    </cfRule>
  </conditionalFormatting>
  <conditionalFormatting sqref="N769">
    <cfRule type="cellIs" dxfId="21429" priority="7138" operator="between">
      <formula>4.5</formula>
      <formula>3.495</formula>
    </cfRule>
  </conditionalFormatting>
  <conditionalFormatting sqref="N769">
    <cfRule type="cellIs" dxfId="21428" priority="7136" operator="between">
      <formula>3.5</formula>
      <formula>2.495</formula>
    </cfRule>
    <cfRule type="cellIs" dxfId="21427" priority="7137" operator="between">
      <formula>3.5</formula>
      <formula>2.495</formula>
    </cfRule>
  </conditionalFormatting>
  <conditionalFormatting sqref="N769">
    <cfRule type="cellIs" dxfId="21426" priority="7135" operator="between">
      <formula>3.5</formula>
      <formula>2.495</formula>
    </cfRule>
  </conditionalFormatting>
  <conditionalFormatting sqref="N769">
    <cfRule type="cellIs" dxfId="21425" priority="7134" operator="between">
      <formula>3.5</formula>
      <formula>2.494</formula>
    </cfRule>
  </conditionalFormatting>
  <conditionalFormatting sqref="N769">
    <cfRule type="cellIs" dxfId="21424" priority="7133" operator="between">
      <formula>2.5</formula>
      <formula>0</formula>
    </cfRule>
  </conditionalFormatting>
  <conditionalFormatting sqref="N769">
    <cfRule type="cellIs" dxfId="21423" priority="7129" operator="between">
      <formula>4.501</formula>
      <formula>6</formula>
    </cfRule>
    <cfRule type="cellIs" dxfId="21422" priority="7130" operator="between">
      <formula>3.001</formula>
      <formula>4.5</formula>
    </cfRule>
    <cfRule type="cellIs" dxfId="21421" priority="7131" operator="between">
      <formula>2.001</formula>
      <formula>3</formula>
    </cfRule>
    <cfRule type="cellIs" dxfId="21420" priority="7132" operator="between">
      <formula>0</formula>
      <formula>2</formula>
    </cfRule>
  </conditionalFormatting>
  <conditionalFormatting sqref="N768">
    <cfRule type="cellIs" dxfId="21419" priority="7116" operator="between">
      <formula>6</formula>
      <formula>4.5</formula>
    </cfRule>
  </conditionalFormatting>
  <conditionalFormatting sqref="N768">
    <cfRule type="cellIs" dxfId="21418" priority="7115" operator="between">
      <formula>6</formula>
      <formula>4.495</formula>
    </cfRule>
  </conditionalFormatting>
  <conditionalFormatting sqref="N768">
    <cfRule type="cellIs" dxfId="21417" priority="7114" operator="between">
      <formula>4.5</formula>
      <formula>3.495</formula>
    </cfRule>
  </conditionalFormatting>
  <conditionalFormatting sqref="N768">
    <cfRule type="cellIs" dxfId="21416" priority="7112" operator="between">
      <formula>3.5</formula>
      <formula>2.495</formula>
    </cfRule>
    <cfRule type="cellIs" dxfId="21415" priority="7113" operator="between">
      <formula>3.5</formula>
      <formula>2.495</formula>
    </cfRule>
  </conditionalFormatting>
  <conditionalFormatting sqref="N768">
    <cfRule type="cellIs" dxfId="21414" priority="7111" operator="between">
      <formula>3.5</formula>
      <formula>2.495</formula>
    </cfRule>
  </conditionalFormatting>
  <conditionalFormatting sqref="N768">
    <cfRule type="cellIs" dxfId="21413" priority="7110" operator="between">
      <formula>3.5</formula>
      <formula>2.494</formula>
    </cfRule>
  </conditionalFormatting>
  <conditionalFormatting sqref="N768">
    <cfRule type="cellIs" dxfId="21412" priority="7109" operator="between">
      <formula>2.5</formula>
      <formula>0</formula>
    </cfRule>
  </conditionalFormatting>
  <conditionalFormatting sqref="N768">
    <cfRule type="cellIs" dxfId="21411" priority="7105" operator="between">
      <formula>4.501</formula>
      <formula>6</formula>
    </cfRule>
    <cfRule type="cellIs" dxfId="21410" priority="7106" operator="between">
      <formula>3.001</formula>
      <formula>4.5</formula>
    </cfRule>
    <cfRule type="cellIs" dxfId="21409" priority="7107" operator="between">
      <formula>2.001</formula>
      <formula>3</formula>
    </cfRule>
    <cfRule type="cellIs" dxfId="21408" priority="7108" operator="between">
      <formula>0</formula>
      <formula>2</formula>
    </cfRule>
  </conditionalFormatting>
  <conditionalFormatting sqref="N767">
    <cfRule type="cellIs" dxfId="21407" priority="7104" operator="between">
      <formula>6</formula>
      <formula>4.5</formula>
    </cfRule>
  </conditionalFormatting>
  <conditionalFormatting sqref="N767">
    <cfRule type="cellIs" dxfId="21406" priority="7103" operator="between">
      <formula>6</formula>
      <formula>4.495</formula>
    </cfRule>
  </conditionalFormatting>
  <conditionalFormatting sqref="N767">
    <cfRule type="cellIs" dxfId="21405" priority="7102" operator="between">
      <formula>4.5</formula>
      <formula>3.495</formula>
    </cfRule>
  </conditionalFormatting>
  <conditionalFormatting sqref="N767">
    <cfRule type="cellIs" dxfId="21404" priority="7100" operator="between">
      <formula>3.5</formula>
      <formula>2.495</formula>
    </cfRule>
    <cfRule type="cellIs" dxfId="21403" priority="7101" operator="between">
      <formula>3.5</formula>
      <formula>2.495</formula>
    </cfRule>
  </conditionalFormatting>
  <conditionalFormatting sqref="N767">
    <cfRule type="cellIs" dxfId="21402" priority="7099" operator="between">
      <formula>3.5</formula>
      <formula>2.495</formula>
    </cfRule>
  </conditionalFormatting>
  <conditionalFormatting sqref="N767">
    <cfRule type="cellIs" dxfId="21401" priority="7098" operator="between">
      <formula>3.5</formula>
      <formula>2.494</formula>
    </cfRule>
  </conditionalFormatting>
  <conditionalFormatting sqref="N767">
    <cfRule type="cellIs" dxfId="21400" priority="7097" operator="between">
      <formula>2.5</formula>
      <formula>0</formula>
    </cfRule>
  </conditionalFormatting>
  <conditionalFormatting sqref="N767">
    <cfRule type="cellIs" dxfId="21399" priority="7093" operator="between">
      <formula>4.501</formula>
      <formula>6</formula>
    </cfRule>
    <cfRule type="cellIs" dxfId="21398" priority="7094" operator="between">
      <formula>3.001</formula>
      <formula>4.5</formula>
    </cfRule>
    <cfRule type="cellIs" dxfId="21397" priority="7095" operator="between">
      <formula>2.001</formula>
      <formula>3</formula>
    </cfRule>
    <cfRule type="cellIs" dxfId="21396" priority="7096" operator="between">
      <formula>0</formula>
      <formula>2</formula>
    </cfRule>
  </conditionalFormatting>
  <conditionalFormatting sqref="N772">
    <cfRule type="cellIs" dxfId="21395" priority="7092" operator="between">
      <formula>6</formula>
      <formula>4.5</formula>
    </cfRule>
  </conditionalFormatting>
  <conditionalFormatting sqref="N772">
    <cfRule type="cellIs" dxfId="21394" priority="7091" operator="between">
      <formula>6</formula>
      <formula>4.495</formula>
    </cfRule>
  </conditionalFormatting>
  <conditionalFormatting sqref="N772">
    <cfRule type="cellIs" dxfId="21393" priority="7090" operator="between">
      <formula>4.5</formula>
      <formula>3.495</formula>
    </cfRule>
  </conditionalFormatting>
  <conditionalFormatting sqref="N772">
    <cfRule type="cellIs" dxfId="21392" priority="7088" operator="between">
      <formula>3.5</formula>
      <formula>2.495</formula>
    </cfRule>
    <cfRule type="cellIs" dxfId="21391" priority="7089" operator="between">
      <formula>3.5</formula>
      <formula>2.495</formula>
    </cfRule>
  </conditionalFormatting>
  <conditionalFormatting sqref="N772">
    <cfRule type="cellIs" dxfId="21390" priority="7087" operator="between">
      <formula>3.5</formula>
      <formula>2.495</formula>
    </cfRule>
  </conditionalFormatting>
  <conditionalFormatting sqref="N772">
    <cfRule type="cellIs" dxfId="21389" priority="7086" operator="between">
      <formula>3.5</formula>
      <formula>2.494</formula>
    </cfRule>
  </conditionalFormatting>
  <conditionalFormatting sqref="N772">
    <cfRule type="cellIs" dxfId="21388" priority="7085" operator="between">
      <formula>2.5</formula>
      <formula>0</formula>
    </cfRule>
  </conditionalFormatting>
  <conditionalFormatting sqref="N772">
    <cfRule type="cellIs" dxfId="21387" priority="7081" operator="between">
      <formula>4.501</formula>
      <formula>6</formula>
    </cfRule>
    <cfRule type="cellIs" dxfId="21386" priority="7082" operator="between">
      <formula>3.001</formula>
      <formula>4.5</formula>
    </cfRule>
    <cfRule type="cellIs" dxfId="21385" priority="7083" operator="between">
      <formula>2.001</formula>
      <formula>3</formula>
    </cfRule>
    <cfRule type="cellIs" dxfId="21384" priority="7084" operator="between">
      <formula>0</formula>
      <formula>2</formula>
    </cfRule>
  </conditionalFormatting>
  <conditionalFormatting sqref="N771">
    <cfRule type="cellIs" dxfId="21383" priority="7080" operator="between">
      <formula>6</formula>
      <formula>4.5</formula>
    </cfRule>
  </conditionalFormatting>
  <conditionalFormatting sqref="N771">
    <cfRule type="cellIs" dxfId="21382" priority="7079" operator="between">
      <formula>6</formula>
      <formula>4.495</formula>
    </cfRule>
  </conditionalFormatting>
  <conditionalFormatting sqref="N771">
    <cfRule type="cellIs" dxfId="21381" priority="7078" operator="between">
      <formula>4.5</formula>
      <formula>3.495</formula>
    </cfRule>
  </conditionalFormatting>
  <conditionalFormatting sqref="N771">
    <cfRule type="cellIs" dxfId="21380" priority="7076" operator="between">
      <formula>3.5</formula>
      <formula>2.495</formula>
    </cfRule>
    <cfRule type="cellIs" dxfId="21379" priority="7077" operator="between">
      <formula>3.5</formula>
      <formula>2.495</formula>
    </cfRule>
  </conditionalFormatting>
  <conditionalFormatting sqref="N771">
    <cfRule type="cellIs" dxfId="21378" priority="7075" operator="between">
      <formula>3.5</formula>
      <formula>2.495</formula>
    </cfRule>
  </conditionalFormatting>
  <conditionalFormatting sqref="N771">
    <cfRule type="cellIs" dxfId="21377" priority="7074" operator="between">
      <formula>3.5</formula>
      <formula>2.494</formula>
    </cfRule>
  </conditionalFormatting>
  <conditionalFormatting sqref="N771">
    <cfRule type="cellIs" dxfId="21376" priority="7073" operator="between">
      <formula>2.5</formula>
      <formula>0</formula>
    </cfRule>
  </conditionalFormatting>
  <conditionalFormatting sqref="N771">
    <cfRule type="cellIs" dxfId="21375" priority="7069" operator="between">
      <formula>4.501</formula>
      <formula>6</formula>
    </cfRule>
    <cfRule type="cellIs" dxfId="21374" priority="7070" operator="between">
      <formula>3.001</formula>
      <formula>4.5</formula>
    </cfRule>
    <cfRule type="cellIs" dxfId="21373" priority="7071" operator="between">
      <formula>2.001</formula>
      <formula>3</formula>
    </cfRule>
    <cfRule type="cellIs" dxfId="21372" priority="7072" operator="between">
      <formula>0</formula>
      <formula>2</formula>
    </cfRule>
  </conditionalFormatting>
  <conditionalFormatting sqref="N770">
    <cfRule type="cellIs" dxfId="21371" priority="7068" operator="between">
      <formula>6</formula>
      <formula>4.5</formula>
    </cfRule>
  </conditionalFormatting>
  <conditionalFormatting sqref="N770">
    <cfRule type="cellIs" dxfId="21370" priority="7067" operator="between">
      <formula>6</formula>
      <formula>4.495</formula>
    </cfRule>
  </conditionalFormatting>
  <conditionalFormatting sqref="N770">
    <cfRule type="cellIs" dxfId="21369" priority="7066" operator="between">
      <formula>4.5</formula>
      <formula>3.495</formula>
    </cfRule>
  </conditionalFormatting>
  <conditionalFormatting sqref="N770">
    <cfRule type="cellIs" dxfId="21368" priority="7064" operator="between">
      <formula>3.5</formula>
      <formula>2.495</formula>
    </cfRule>
    <cfRule type="cellIs" dxfId="21367" priority="7065" operator="between">
      <formula>3.5</formula>
      <formula>2.495</formula>
    </cfRule>
  </conditionalFormatting>
  <conditionalFormatting sqref="N770">
    <cfRule type="cellIs" dxfId="21366" priority="7063" operator="between">
      <formula>3.5</formula>
      <formula>2.495</formula>
    </cfRule>
  </conditionalFormatting>
  <conditionalFormatting sqref="N770">
    <cfRule type="cellIs" dxfId="21365" priority="7062" operator="between">
      <formula>3.5</formula>
      <formula>2.494</formula>
    </cfRule>
  </conditionalFormatting>
  <conditionalFormatting sqref="N770">
    <cfRule type="cellIs" dxfId="21364" priority="7061" operator="between">
      <formula>2.5</formula>
      <formula>0</formula>
    </cfRule>
  </conditionalFormatting>
  <conditionalFormatting sqref="N770">
    <cfRule type="cellIs" dxfId="21363" priority="7057" operator="between">
      <formula>4.501</formula>
      <formula>6</formula>
    </cfRule>
    <cfRule type="cellIs" dxfId="21362" priority="7058" operator="between">
      <formula>3.001</formula>
      <formula>4.5</formula>
    </cfRule>
    <cfRule type="cellIs" dxfId="21361" priority="7059" operator="between">
      <formula>2.001</formula>
      <formula>3</formula>
    </cfRule>
    <cfRule type="cellIs" dxfId="21360" priority="7060" operator="between">
      <formula>0</formula>
      <formula>2</formula>
    </cfRule>
  </conditionalFormatting>
  <conditionalFormatting sqref="N774">
    <cfRule type="cellIs" dxfId="21359" priority="7056" operator="between">
      <formula>6</formula>
      <formula>4.5</formula>
    </cfRule>
  </conditionalFormatting>
  <conditionalFormatting sqref="N774">
    <cfRule type="cellIs" dxfId="21358" priority="7055" operator="between">
      <formula>6</formula>
      <formula>4.495</formula>
    </cfRule>
  </conditionalFormatting>
  <conditionalFormatting sqref="N774">
    <cfRule type="cellIs" dxfId="21357" priority="7054" operator="between">
      <formula>4.5</formula>
      <formula>3.495</formula>
    </cfRule>
  </conditionalFormatting>
  <conditionalFormatting sqref="N774">
    <cfRule type="cellIs" dxfId="21356" priority="7052" operator="between">
      <formula>3.5</formula>
      <formula>2.495</formula>
    </cfRule>
    <cfRule type="cellIs" dxfId="21355" priority="7053" operator="between">
      <formula>3.5</formula>
      <formula>2.495</formula>
    </cfRule>
  </conditionalFormatting>
  <conditionalFormatting sqref="N774">
    <cfRule type="cellIs" dxfId="21354" priority="7051" operator="between">
      <formula>3.5</formula>
      <formula>2.495</formula>
    </cfRule>
  </conditionalFormatting>
  <conditionalFormatting sqref="N774">
    <cfRule type="cellIs" dxfId="21353" priority="7050" operator="between">
      <formula>3.5</formula>
      <formula>2.494</formula>
    </cfRule>
  </conditionalFormatting>
  <conditionalFormatting sqref="N774">
    <cfRule type="cellIs" dxfId="21352" priority="7049" operator="between">
      <formula>2.5</formula>
      <formula>0</formula>
    </cfRule>
  </conditionalFormatting>
  <conditionalFormatting sqref="N774">
    <cfRule type="cellIs" dxfId="21351" priority="7045" operator="between">
      <formula>4.501</formula>
      <formula>6</formula>
    </cfRule>
    <cfRule type="cellIs" dxfId="21350" priority="7046" operator="between">
      <formula>3.001</formula>
      <formula>4.5</formula>
    </cfRule>
    <cfRule type="cellIs" dxfId="21349" priority="7047" operator="between">
      <formula>2.001</formula>
      <formula>3</formula>
    </cfRule>
    <cfRule type="cellIs" dxfId="21348" priority="7048" operator="between">
      <formula>0</formula>
      <formula>2</formula>
    </cfRule>
  </conditionalFormatting>
  <conditionalFormatting sqref="N773">
    <cfRule type="cellIs" dxfId="21347" priority="7044" operator="between">
      <formula>6</formula>
      <formula>4.5</formula>
    </cfRule>
  </conditionalFormatting>
  <conditionalFormatting sqref="N773">
    <cfRule type="cellIs" dxfId="21346" priority="7043" operator="between">
      <formula>6</formula>
      <formula>4.495</formula>
    </cfRule>
  </conditionalFormatting>
  <conditionalFormatting sqref="N773">
    <cfRule type="cellIs" dxfId="21345" priority="7042" operator="between">
      <formula>4.5</formula>
      <formula>3.495</formula>
    </cfRule>
  </conditionalFormatting>
  <conditionalFormatting sqref="N773">
    <cfRule type="cellIs" dxfId="21344" priority="7040" operator="between">
      <formula>3.5</formula>
      <formula>2.495</formula>
    </cfRule>
    <cfRule type="cellIs" dxfId="21343" priority="7041" operator="between">
      <formula>3.5</formula>
      <formula>2.495</formula>
    </cfRule>
  </conditionalFormatting>
  <conditionalFormatting sqref="N773">
    <cfRule type="cellIs" dxfId="21342" priority="7039" operator="between">
      <formula>3.5</formula>
      <formula>2.495</formula>
    </cfRule>
  </conditionalFormatting>
  <conditionalFormatting sqref="N773">
    <cfRule type="cellIs" dxfId="21341" priority="7038" operator="between">
      <formula>3.5</formula>
      <formula>2.494</formula>
    </cfRule>
  </conditionalFormatting>
  <conditionalFormatting sqref="N773">
    <cfRule type="cellIs" dxfId="21340" priority="7037" operator="between">
      <formula>2.5</formula>
      <formula>0</formula>
    </cfRule>
  </conditionalFormatting>
  <conditionalFormatting sqref="N773">
    <cfRule type="cellIs" dxfId="21339" priority="7033" operator="between">
      <formula>4.501</formula>
      <formula>6</formula>
    </cfRule>
    <cfRule type="cellIs" dxfId="21338" priority="7034" operator="between">
      <formula>3.001</formula>
      <formula>4.5</formula>
    </cfRule>
    <cfRule type="cellIs" dxfId="21337" priority="7035" operator="between">
      <formula>2.001</formula>
      <formula>3</formula>
    </cfRule>
    <cfRule type="cellIs" dxfId="21336" priority="7036" operator="between">
      <formula>0</formula>
      <formula>2</formula>
    </cfRule>
  </conditionalFormatting>
  <conditionalFormatting sqref="N776">
    <cfRule type="cellIs" dxfId="21335" priority="7020" operator="between">
      <formula>6</formula>
      <formula>4.5</formula>
    </cfRule>
  </conditionalFormatting>
  <conditionalFormatting sqref="N776">
    <cfRule type="cellIs" dxfId="21334" priority="7019" operator="between">
      <formula>6</formula>
      <formula>4.495</formula>
    </cfRule>
  </conditionalFormatting>
  <conditionalFormatting sqref="N776">
    <cfRule type="cellIs" dxfId="21333" priority="7018" operator="between">
      <formula>4.5</formula>
      <formula>3.495</formula>
    </cfRule>
  </conditionalFormatting>
  <conditionalFormatting sqref="N776">
    <cfRule type="cellIs" dxfId="21332" priority="7016" operator="between">
      <formula>3.5</formula>
      <formula>2.495</formula>
    </cfRule>
    <cfRule type="cellIs" dxfId="21331" priority="7017" operator="between">
      <formula>3.5</formula>
      <formula>2.495</formula>
    </cfRule>
  </conditionalFormatting>
  <conditionalFormatting sqref="N776">
    <cfRule type="cellIs" dxfId="21330" priority="7015" operator="between">
      <formula>3.5</formula>
      <formula>2.495</formula>
    </cfRule>
  </conditionalFormatting>
  <conditionalFormatting sqref="N776">
    <cfRule type="cellIs" dxfId="21329" priority="7014" operator="between">
      <formula>3.5</formula>
      <formula>2.494</formula>
    </cfRule>
  </conditionalFormatting>
  <conditionalFormatting sqref="N776">
    <cfRule type="cellIs" dxfId="21328" priority="7013" operator="between">
      <formula>2.5</formula>
      <formula>0</formula>
    </cfRule>
  </conditionalFormatting>
  <conditionalFormatting sqref="N776">
    <cfRule type="cellIs" dxfId="21327" priority="7009" operator="between">
      <formula>4.501</formula>
      <formula>6</formula>
    </cfRule>
    <cfRule type="cellIs" dxfId="21326" priority="7010" operator="between">
      <formula>3.001</formula>
      <formula>4.5</formula>
    </cfRule>
    <cfRule type="cellIs" dxfId="21325" priority="7011" operator="between">
      <formula>2.001</formula>
      <formula>3</formula>
    </cfRule>
    <cfRule type="cellIs" dxfId="21324" priority="7012" operator="between">
      <formula>0</formula>
      <formula>2</formula>
    </cfRule>
  </conditionalFormatting>
  <conditionalFormatting sqref="N775">
    <cfRule type="cellIs" dxfId="21323" priority="6996" operator="between">
      <formula>6</formula>
      <formula>4.5</formula>
    </cfRule>
  </conditionalFormatting>
  <conditionalFormatting sqref="N775">
    <cfRule type="cellIs" dxfId="21322" priority="6995" operator="between">
      <formula>6</formula>
      <formula>4.495</formula>
    </cfRule>
  </conditionalFormatting>
  <conditionalFormatting sqref="N775">
    <cfRule type="cellIs" dxfId="21321" priority="6994" operator="between">
      <formula>4.5</formula>
      <formula>3.495</formula>
    </cfRule>
  </conditionalFormatting>
  <conditionalFormatting sqref="N775">
    <cfRule type="cellIs" dxfId="21320" priority="6992" operator="between">
      <formula>3.5</formula>
      <formula>2.495</formula>
    </cfRule>
    <cfRule type="cellIs" dxfId="21319" priority="6993" operator="between">
      <formula>3.5</formula>
      <formula>2.495</formula>
    </cfRule>
  </conditionalFormatting>
  <conditionalFormatting sqref="N775">
    <cfRule type="cellIs" dxfId="21318" priority="6991" operator="between">
      <formula>3.5</formula>
      <formula>2.495</formula>
    </cfRule>
  </conditionalFormatting>
  <conditionalFormatting sqref="N775">
    <cfRule type="cellIs" dxfId="21317" priority="6990" operator="between">
      <formula>3.5</formula>
      <formula>2.494</formula>
    </cfRule>
  </conditionalFormatting>
  <conditionalFormatting sqref="N775">
    <cfRule type="cellIs" dxfId="21316" priority="6989" operator="between">
      <formula>2.5</formula>
      <formula>0</formula>
    </cfRule>
  </conditionalFormatting>
  <conditionalFormatting sqref="N775">
    <cfRule type="cellIs" dxfId="21315" priority="6985" operator="between">
      <formula>4.501</formula>
      <formula>6</formula>
    </cfRule>
    <cfRule type="cellIs" dxfId="21314" priority="6986" operator="between">
      <formula>3.001</formula>
      <formula>4.5</formula>
    </cfRule>
    <cfRule type="cellIs" dxfId="21313" priority="6987" operator="between">
      <formula>2.001</formula>
      <formula>3</formula>
    </cfRule>
    <cfRule type="cellIs" dxfId="21312" priority="6988" operator="between">
      <formula>0</formula>
      <formula>2</formula>
    </cfRule>
  </conditionalFormatting>
  <conditionalFormatting sqref="N779">
    <cfRule type="cellIs" dxfId="21311" priority="6984" operator="between">
      <formula>6</formula>
      <formula>4.5</formula>
    </cfRule>
  </conditionalFormatting>
  <conditionalFormatting sqref="N779">
    <cfRule type="cellIs" dxfId="21310" priority="6983" operator="between">
      <formula>6</formula>
      <formula>4.495</formula>
    </cfRule>
  </conditionalFormatting>
  <conditionalFormatting sqref="N779">
    <cfRule type="cellIs" dxfId="21309" priority="6982" operator="between">
      <formula>4.5</formula>
      <formula>3.495</formula>
    </cfRule>
  </conditionalFormatting>
  <conditionalFormatting sqref="N779">
    <cfRule type="cellIs" dxfId="21308" priority="6980" operator="between">
      <formula>3.5</formula>
      <formula>2.495</formula>
    </cfRule>
    <cfRule type="cellIs" dxfId="21307" priority="6981" operator="between">
      <formula>3.5</formula>
      <formula>2.495</formula>
    </cfRule>
  </conditionalFormatting>
  <conditionalFormatting sqref="N779">
    <cfRule type="cellIs" dxfId="21306" priority="6979" operator="between">
      <formula>3.5</formula>
      <formula>2.495</formula>
    </cfRule>
  </conditionalFormatting>
  <conditionalFormatting sqref="N779">
    <cfRule type="cellIs" dxfId="21305" priority="6978" operator="between">
      <formula>3.5</formula>
      <formula>2.494</formula>
    </cfRule>
  </conditionalFormatting>
  <conditionalFormatting sqref="N779">
    <cfRule type="cellIs" dxfId="21304" priority="6977" operator="between">
      <formula>2.5</formula>
      <formula>0</formula>
    </cfRule>
  </conditionalFormatting>
  <conditionalFormatting sqref="N779">
    <cfRule type="cellIs" dxfId="21303" priority="6973" operator="between">
      <formula>4.501</formula>
      <formula>6</formula>
    </cfRule>
    <cfRule type="cellIs" dxfId="21302" priority="6974" operator="between">
      <formula>3.001</formula>
      <formula>4.5</formula>
    </cfRule>
    <cfRule type="cellIs" dxfId="21301" priority="6975" operator="between">
      <formula>2.001</formula>
      <formula>3</formula>
    </cfRule>
    <cfRule type="cellIs" dxfId="21300" priority="6976" operator="between">
      <formula>0</formula>
      <formula>2</formula>
    </cfRule>
  </conditionalFormatting>
  <conditionalFormatting sqref="N778">
    <cfRule type="cellIs" dxfId="21299" priority="6972" operator="between">
      <formula>6</formula>
      <formula>4.5</formula>
    </cfRule>
  </conditionalFormatting>
  <conditionalFormatting sqref="N778">
    <cfRule type="cellIs" dxfId="21298" priority="6971" operator="between">
      <formula>6</formula>
      <formula>4.495</formula>
    </cfRule>
  </conditionalFormatting>
  <conditionalFormatting sqref="N778">
    <cfRule type="cellIs" dxfId="21297" priority="6970" operator="between">
      <formula>4.5</formula>
      <formula>3.495</formula>
    </cfRule>
  </conditionalFormatting>
  <conditionalFormatting sqref="N778">
    <cfRule type="cellIs" dxfId="21296" priority="6968" operator="between">
      <formula>3.5</formula>
      <formula>2.495</formula>
    </cfRule>
    <cfRule type="cellIs" dxfId="21295" priority="6969" operator="between">
      <formula>3.5</formula>
      <formula>2.495</formula>
    </cfRule>
  </conditionalFormatting>
  <conditionalFormatting sqref="N778">
    <cfRule type="cellIs" dxfId="21294" priority="6967" operator="between">
      <formula>3.5</formula>
      <formula>2.495</formula>
    </cfRule>
  </conditionalFormatting>
  <conditionalFormatting sqref="N778">
    <cfRule type="cellIs" dxfId="21293" priority="6966" operator="between">
      <formula>3.5</formula>
      <formula>2.494</formula>
    </cfRule>
  </conditionalFormatting>
  <conditionalFormatting sqref="N778">
    <cfRule type="cellIs" dxfId="21292" priority="6965" operator="between">
      <formula>2.5</formula>
      <formula>0</formula>
    </cfRule>
  </conditionalFormatting>
  <conditionalFormatting sqref="N778">
    <cfRule type="cellIs" dxfId="21291" priority="6961" operator="between">
      <formula>4.501</formula>
      <formula>6</formula>
    </cfRule>
    <cfRule type="cellIs" dxfId="21290" priority="6962" operator="between">
      <formula>3.001</formula>
      <formula>4.5</formula>
    </cfRule>
    <cfRule type="cellIs" dxfId="21289" priority="6963" operator="between">
      <formula>2.001</formula>
      <formula>3</formula>
    </cfRule>
    <cfRule type="cellIs" dxfId="21288" priority="6964" operator="between">
      <formula>0</formula>
      <formula>2</formula>
    </cfRule>
  </conditionalFormatting>
  <conditionalFormatting sqref="N777">
    <cfRule type="cellIs" dxfId="21287" priority="6960" operator="between">
      <formula>6</formula>
      <formula>4.5</formula>
    </cfRule>
  </conditionalFormatting>
  <conditionalFormatting sqref="N777">
    <cfRule type="cellIs" dxfId="21286" priority="6959" operator="between">
      <formula>6</formula>
      <formula>4.495</formula>
    </cfRule>
  </conditionalFormatting>
  <conditionalFormatting sqref="N777">
    <cfRule type="cellIs" dxfId="21285" priority="6958" operator="between">
      <formula>4.5</formula>
      <formula>3.495</formula>
    </cfRule>
  </conditionalFormatting>
  <conditionalFormatting sqref="N777">
    <cfRule type="cellIs" dxfId="21284" priority="6956" operator="between">
      <formula>3.5</formula>
      <formula>2.495</formula>
    </cfRule>
    <cfRule type="cellIs" dxfId="21283" priority="6957" operator="between">
      <formula>3.5</formula>
      <formula>2.495</formula>
    </cfRule>
  </conditionalFormatting>
  <conditionalFormatting sqref="N777">
    <cfRule type="cellIs" dxfId="21282" priority="6955" operator="between">
      <formula>3.5</formula>
      <formula>2.495</formula>
    </cfRule>
  </conditionalFormatting>
  <conditionalFormatting sqref="N777">
    <cfRule type="cellIs" dxfId="21281" priority="6954" operator="between">
      <formula>3.5</formula>
      <formula>2.494</formula>
    </cfRule>
  </conditionalFormatting>
  <conditionalFormatting sqref="N777">
    <cfRule type="cellIs" dxfId="21280" priority="6953" operator="between">
      <formula>2.5</formula>
      <formula>0</formula>
    </cfRule>
  </conditionalFormatting>
  <conditionalFormatting sqref="N777">
    <cfRule type="cellIs" dxfId="21279" priority="6949" operator="between">
      <formula>4.501</formula>
      <formula>6</formula>
    </cfRule>
    <cfRule type="cellIs" dxfId="21278" priority="6950" operator="between">
      <formula>3.001</formula>
      <formula>4.5</formula>
    </cfRule>
    <cfRule type="cellIs" dxfId="21277" priority="6951" operator="between">
      <formula>2.001</formula>
      <formula>3</formula>
    </cfRule>
    <cfRule type="cellIs" dxfId="21276" priority="6952" operator="between">
      <formula>0</formula>
      <formula>2</formula>
    </cfRule>
  </conditionalFormatting>
  <conditionalFormatting sqref="N782">
    <cfRule type="cellIs" dxfId="21275" priority="6948" operator="between">
      <formula>6</formula>
      <formula>4.5</formula>
    </cfRule>
  </conditionalFormatting>
  <conditionalFormatting sqref="N782">
    <cfRule type="cellIs" dxfId="21274" priority="6947" operator="between">
      <formula>6</formula>
      <formula>4.495</formula>
    </cfRule>
  </conditionalFormatting>
  <conditionalFormatting sqref="N782">
    <cfRule type="cellIs" dxfId="21273" priority="6946" operator="between">
      <formula>4.5</formula>
      <formula>3.495</formula>
    </cfRule>
  </conditionalFormatting>
  <conditionalFormatting sqref="N782">
    <cfRule type="cellIs" dxfId="21272" priority="6944" operator="between">
      <formula>3.5</formula>
      <formula>2.495</formula>
    </cfRule>
    <cfRule type="cellIs" dxfId="21271" priority="6945" operator="between">
      <formula>3.5</formula>
      <formula>2.495</formula>
    </cfRule>
  </conditionalFormatting>
  <conditionalFormatting sqref="N782">
    <cfRule type="cellIs" dxfId="21270" priority="6943" operator="between">
      <formula>3.5</formula>
      <formula>2.495</formula>
    </cfRule>
  </conditionalFormatting>
  <conditionalFormatting sqref="N782">
    <cfRule type="cellIs" dxfId="21269" priority="6942" operator="between">
      <formula>3.5</formula>
      <formula>2.494</formula>
    </cfRule>
  </conditionalFormatting>
  <conditionalFormatting sqref="N782">
    <cfRule type="cellIs" dxfId="21268" priority="6941" operator="between">
      <formula>2.5</formula>
      <formula>0</formula>
    </cfRule>
  </conditionalFormatting>
  <conditionalFormatting sqref="N782">
    <cfRule type="cellIs" dxfId="21267" priority="6937" operator="between">
      <formula>4.501</formula>
      <formula>6</formula>
    </cfRule>
    <cfRule type="cellIs" dxfId="21266" priority="6938" operator="between">
      <formula>3.001</formula>
      <formula>4.5</formula>
    </cfRule>
    <cfRule type="cellIs" dxfId="21265" priority="6939" operator="between">
      <formula>2.001</formula>
      <formula>3</formula>
    </cfRule>
    <cfRule type="cellIs" dxfId="21264" priority="6940" operator="between">
      <formula>0</formula>
      <formula>2</formula>
    </cfRule>
  </conditionalFormatting>
  <conditionalFormatting sqref="N781">
    <cfRule type="cellIs" dxfId="21263" priority="6936" operator="between">
      <formula>6</formula>
      <formula>4.5</formula>
    </cfRule>
  </conditionalFormatting>
  <conditionalFormatting sqref="N781">
    <cfRule type="cellIs" dxfId="21262" priority="6935" operator="between">
      <formula>6</formula>
      <formula>4.495</formula>
    </cfRule>
  </conditionalFormatting>
  <conditionalFormatting sqref="N781">
    <cfRule type="cellIs" dxfId="21261" priority="6934" operator="between">
      <formula>4.5</formula>
      <formula>3.495</formula>
    </cfRule>
  </conditionalFormatting>
  <conditionalFormatting sqref="N781">
    <cfRule type="cellIs" dxfId="21260" priority="6932" operator="between">
      <formula>3.5</formula>
      <formula>2.495</formula>
    </cfRule>
    <cfRule type="cellIs" dxfId="21259" priority="6933" operator="between">
      <formula>3.5</formula>
      <formula>2.495</formula>
    </cfRule>
  </conditionalFormatting>
  <conditionalFormatting sqref="N781">
    <cfRule type="cellIs" dxfId="21258" priority="6931" operator="between">
      <formula>3.5</formula>
      <formula>2.495</formula>
    </cfRule>
  </conditionalFormatting>
  <conditionalFormatting sqref="N781">
    <cfRule type="cellIs" dxfId="21257" priority="6930" operator="between">
      <formula>3.5</formula>
      <formula>2.494</formula>
    </cfRule>
  </conditionalFormatting>
  <conditionalFormatting sqref="N781">
    <cfRule type="cellIs" dxfId="21256" priority="6929" operator="between">
      <formula>2.5</formula>
      <formula>0</formula>
    </cfRule>
  </conditionalFormatting>
  <conditionalFormatting sqref="N781">
    <cfRule type="cellIs" dxfId="21255" priority="6925" operator="between">
      <formula>4.501</formula>
      <formula>6</formula>
    </cfRule>
    <cfRule type="cellIs" dxfId="21254" priority="6926" operator="between">
      <formula>3.001</formula>
      <formula>4.5</formula>
    </cfRule>
    <cfRule type="cellIs" dxfId="21253" priority="6927" operator="between">
      <formula>2.001</formula>
      <formula>3</formula>
    </cfRule>
    <cfRule type="cellIs" dxfId="21252" priority="6928" operator="between">
      <formula>0</formula>
      <formula>2</formula>
    </cfRule>
  </conditionalFormatting>
  <conditionalFormatting sqref="N780">
    <cfRule type="cellIs" dxfId="21251" priority="6924" operator="between">
      <formula>6</formula>
      <formula>4.5</formula>
    </cfRule>
  </conditionalFormatting>
  <conditionalFormatting sqref="N780">
    <cfRule type="cellIs" dxfId="21250" priority="6923" operator="between">
      <formula>6</formula>
      <formula>4.495</formula>
    </cfRule>
  </conditionalFormatting>
  <conditionalFormatting sqref="N780">
    <cfRule type="cellIs" dxfId="21249" priority="6922" operator="between">
      <formula>4.5</formula>
      <formula>3.495</formula>
    </cfRule>
  </conditionalFormatting>
  <conditionalFormatting sqref="N780">
    <cfRule type="cellIs" dxfId="21248" priority="6920" operator="between">
      <formula>3.5</formula>
      <formula>2.495</formula>
    </cfRule>
    <cfRule type="cellIs" dxfId="21247" priority="6921" operator="between">
      <formula>3.5</formula>
      <formula>2.495</formula>
    </cfRule>
  </conditionalFormatting>
  <conditionalFormatting sqref="N780">
    <cfRule type="cellIs" dxfId="21246" priority="6919" operator="between">
      <formula>3.5</formula>
      <formula>2.495</formula>
    </cfRule>
  </conditionalFormatting>
  <conditionalFormatting sqref="N780">
    <cfRule type="cellIs" dxfId="21245" priority="6918" operator="between">
      <formula>3.5</formula>
      <formula>2.494</formula>
    </cfRule>
  </conditionalFormatting>
  <conditionalFormatting sqref="N780">
    <cfRule type="cellIs" dxfId="21244" priority="6917" operator="between">
      <formula>2.5</formula>
      <formula>0</formula>
    </cfRule>
  </conditionalFormatting>
  <conditionalFormatting sqref="N780">
    <cfRule type="cellIs" dxfId="21243" priority="6913" operator="between">
      <formula>4.501</formula>
      <formula>6</formula>
    </cfRule>
    <cfRule type="cellIs" dxfId="21242" priority="6914" operator="between">
      <formula>3.001</formula>
      <formula>4.5</formula>
    </cfRule>
    <cfRule type="cellIs" dxfId="21241" priority="6915" operator="between">
      <formula>2.001</formula>
      <formula>3</formula>
    </cfRule>
    <cfRule type="cellIs" dxfId="21240" priority="6916" operator="between">
      <formula>0</formula>
      <formula>2</formula>
    </cfRule>
  </conditionalFormatting>
  <conditionalFormatting sqref="N788">
    <cfRule type="cellIs" dxfId="21239" priority="6912" operator="between">
      <formula>6</formula>
      <formula>4.5</formula>
    </cfRule>
  </conditionalFormatting>
  <conditionalFormatting sqref="N788">
    <cfRule type="cellIs" dxfId="21238" priority="6911" operator="between">
      <formula>6</formula>
      <formula>4.495</formula>
    </cfRule>
  </conditionalFormatting>
  <conditionalFormatting sqref="N788">
    <cfRule type="cellIs" dxfId="21237" priority="6910" operator="between">
      <formula>4.5</formula>
      <formula>3.495</formula>
    </cfRule>
  </conditionalFormatting>
  <conditionalFormatting sqref="N788">
    <cfRule type="cellIs" dxfId="21236" priority="6908" operator="between">
      <formula>3.5</formula>
      <formula>2.495</formula>
    </cfRule>
    <cfRule type="cellIs" dxfId="21235" priority="6909" operator="between">
      <formula>3.5</formula>
      <formula>2.495</formula>
    </cfRule>
  </conditionalFormatting>
  <conditionalFormatting sqref="N788">
    <cfRule type="cellIs" dxfId="21234" priority="6907" operator="between">
      <formula>3.5</formula>
      <formula>2.495</formula>
    </cfRule>
  </conditionalFormatting>
  <conditionalFormatting sqref="N788">
    <cfRule type="cellIs" dxfId="21233" priority="6906" operator="between">
      <formula>3.5</formula>
      <formula>2.494</formula>
    </cfRule>
  </conditionalFormatting>
  <conditionalFormatting sqref="N788">
    <cfRule type="cellIs" dxfId="21232" priority="6905" operator="between">
      <formula>2.5</formula>
      <formula>0</formula>
    </cfRule>
  </conditionalFormatting>
  <conditionalFormatting sqref="N788">
    <cfRule type="cellIs" dxfId="21231" priority="6901" operator="between">
      <formula>4.501</formula>
      <formula>6</formula>
    </cfRule>
    <cfRule type="cellIs" dxfId="21230" priority="6902" operator="between">
      <formula>3.001</formula>
      <formula>4.5</formula>
    </cfRule>
    <cfRule type="cellIs" dxfId="21229" priority="6903" operator="between">
      <formula>2.001</formula>
      <formula>3</formula>
    </cfRule>
    <cfRule type="cellIs" dxfId="21228" priority="6904" operator="between">
      <formula>0</formula>
      <formula>2</formula>
    </cfRule>
  </conditionalFormatting>
  <conditionalFormatting sqref="N787">
    <cfRule type="cellIs" dxfId="21227" priority="6900" operator="between">
      <formula>6</formula>
      <formula>4.5</formula>
    </cfRule>
  </conditionalFormatting>
  <conditionalFormatting sqref="N787">
    <cfRule type="cellIs" dxfId="21226" priority="6899" operator="between">
      <formula>6</formula>
      <formula>4.495</formula>
    </cfRule>
  </conditionalFormatting>
  <conditionalFormatting sqref="N787">
    <cfRule type="cellIs" dxfId="21225" priority="6898" operator="between">
      <formula>4.5</formula>
      <formula>3.495</formula>
    </cfRule>
  </conditionalFormatting>
  <conditionalFormatting sqref="N787">
    <cfRule type="cellIs" dxfId="21224" priority="6896" operator="between">
      <formula>3.5</formula>
      <formula>2.495</formula>
    </cfRule>
    <cfRule type="cellIs" dxfId="21223" priority="6897" operator="between">
      <formula>3.5</formula>
      <formula>2.495</formula>
    </cfRule>
  </conditionalFormatting>
  <conditionalFormatting sqref="N787">
    <cfRule type="cellIs" dxfId="21222" priority="6895" operator="between">
      <formula>3.5</formula>
      <formula>2.495</formula>
    </cfRule>
  </conditionalFormatting>
  <conditionalFormatting sqref="N787">
    <cfRule type="cellIs" dxfId="21221" priority="6894" operator="between">
      <formula>3.5</formula>
      <formula>2.494</formula>
    </cfRule>
  </conditionalFormatting>
  <conditionalFormatting sqref="N787">
    <cfRule type="cellIs" dxfId="21220" priority="6893" operator="between">
      <formula>2.5</formula>
      <formula>0</formula>
    </cfRule>
  </conditionalFormatting>
  <conditionalFormatting sqref="N787">
    <cfRule type="cellIs" dxfId="21219" priority="6889" operator="between">
      <formula>4.501</formula>
      <formula>6</formula>
    </cfRule>
    <cfRule type="cellIs" dxfId="21218" priority="6890" operator="between">
      <formula>3.001</formula>
      <formula>4.5</formula>
    </cfRule>
    <cfRule type="cellIs" dxfId="21217" priority="6891" operator="between">
      <formula>2.001</formula>
      <formula>3</formula>
    </cfRule>
    <cfRule type="cellIs" dxfId="21216" priority="6892" operator="between">
      <formula>0</formula>
      <formula>2</formula>
    </cfRule>
  </conditionalFormatting>
  <conditionalFormatting sqref="N783">
    <cfRule type="cellIs" dxfId="21215" priority="6888" operator="between">
      <formula>6</formula>
      <formula>4.5</formula>
    </cfRule>
  </conditionalFormatting>
  <conditionalFormatting sqref="N783">
    <cfRule type="cellIs" dxfId="21214" priority="6887" operator="between">
      <formula>6</formula>
      <formula>4.495</formula>
    </cfRule>
  </conditionalFormatting>
  <conditionalFormatting sqref="N783">
    <cfRule type="cellIs" dxfId="21213" priority="6886" operator="between">
      <formula>4.5</formula>
      <formula>3.495</formula>
    </cfRule>
  </conditionalFormatting>
  <conditionalFormatting sqref="N783">
    <cfRule type="cellIs" dxfId="21212" priority="6884" operator="between">
      <formula>3.5</formula>
      <formula>2.495</formula>
    </cfRule>
    <cfRule type="cellIs" dxfId="21211" priority="6885" operator="between">
      <formula>3.5</formula>
      <formula>2.495</formula>
    </cfRule>
  </conditionalFormatting>
  <conditionalFormatting sqref="N783">
    <cfRule type="cellIs" dxfId="21210" priority="6883" operator="between">
      <formula>3.5</formula>
      <formula>2.495</formula>
    </cfRule>
  </conditionalFormatting>
  <conditionalFormatting sqref="N783">
    <cfRule type="cellIs" dxfId="21209" priority="6882" operator="between">
      <formula>3.5</formula>
      <formula>2.494</formula>
    </cfRule>
  </conditionalFormatting>
  <conditionalFormatting sqref="N783">
    <cfRule type="cellIs" dxfId="21208" priority="6881" operator="between">
      <formula>2.5</formula>
      <formula>0</formula>
    </cfRule>
  </conditionalFormatting>
  <conditionalFormatting sqref="N783">
    <cfRule type="cellIs" dxfId="21207" priority="6877" operator="between">
      <formula>4.501</formula>
      <formula>6</formula>
    </cfRule>
    <cfRule type="cellIs" dxfId="21206" priority="6878" operator="between">
      <formula>3.001</formula>
      <formula>4.5</formula>
    </cfRule>
    <cfRule type="cellIs" dxfId="21205" priority="6879" operator="between">
      <formula>2.001</formula>
      <formula>3</formula>
    </cfRule>
    <cfRule type="cellIs" dxfId="21204" priority="6880" operator="between">
      <formula>0</formula>
      <formula>2</formula>
    </cfRule>
  </conditionalFormatting>
  <conditionalFormatting sqref="N784">
    <cfRule type="cellIs" dxfId="21203" priority="6876" operator="between">
      <formula>6</formula>
      <formula>4.5</formula>
    </cfRule>
  </conditionalFormatting>
  <conditionalFormatting sqref="N784">
    <cfRule type="cellIs" dxfId="21202" priority="6875" operator="between">
      <formula>6</formula>
      <formula>4.495</formula>
    </cfRule>
  </conditionalFormatting>
  <conditionalFormatting sqref="N784">
    <cfRule type="cellIs" dxfId="21201" priority="6874" operator="between">
      <formula>4.5</formula>
      <formula>3.495</formula>
    </cfRule>
  </conditionalFormatting>
  <conditionalFormatting sqref="N784">
    <cfRule type="cellIs" dxfId="21200" priority="6872" operator="between">
      <formula>3.5</formula>
      <formula>2.495</formula>
    </cfRule>
    <cfRule type="cellIs" dxfId="21199" priority="6873" operator="between">
      <formula>3.5</formula>
      <formula>2.495</formula>
    </cfRule>
  </conditionalFormatting>
  <conditionalFormatting sqref="N784">
    <cfRule type="cellIs" dxfId="21198" priority="6871" operator="between">
      <formula>3.5</formula>
      <formula>2.495</formula>
    </cfRule>
  </conditionalFormatting>
  <conditionalFormatting sqref="N784">
    <cfRule type="cellIs" dxfId="21197" priority="6870" operator="between">
      <formula>3.5</formula>
      <formula>2.494</formula>
    </cfRule>
  </conditionalFormatting>
  <conditionalFormatting sqref="N784">
    <cfRule type="cellIs" dxfId="21196" priority="6869" operator="between">
      <formula>2.5</formula>
      <formula>0</formula>
    </cfRule>
  </conditionalFormatting>
  <conditionalFormatting sqref="N784">
    <cfRule type="cellIs" dxfId="21195" priority="6865" operator="between">
      <formula>4.501</formula>
      <formula>6</formula>
    </cfRule>
    <cfRule type="cellIs" dxfId="21194" priority="6866" operator="between">
      <formula>3.001</formula>
      <formula>4.5</formula>
    </cfRule>
    <cfRule type="cellIs" dxfId="21193" priority="6867" operator="between">
      <formula>2.001</formula>
      <formula>3</formula>
    </cfRule>
    <cfRule type="cellIs" dxfId="21192" priority="6868" operator="between">
      <formula>0</formula>
      <formula>2</formula>
    </cfRule>
  </conditionalFormatting>
  <conditionalFormatting sqref="N786">
    <cfRule type="cellIs" dxfId="21191" priority="6864" operator="between">
      <formula>6</formula>
      <formula>4.5</formula>
    </cfRule>
  </conditionalFormatting>
  <conditionalFormatting sqref="N786">
    <cfRule type="cellIs" dxfId="21190" priority="6863" operator="between">
      <formula>6</formula>
      <formula>4.495</formula>
    </cfRule>
  </conditionalFormatting>
  <conditionalFormatting sqref="N786">
    <cfRule type="cellIs" dxfId="21189" priority="6862" operator="between">
      <formula>4.5</formula>
      <formula>3.495</formula>
    </cfRule>
  </conditionalFormatting>
  <conditionalFormatting sqref="N786">
    <cfRule type="cellIs" dxfId="21188" priority="6860" operator="between">
      <formula>3.5</formula>
      <formula>2.495</formula>
    </cfRule>
    <cfRule type="cellIs" dxfId="21187" priority="6861" operator="between">
      <formula>3.5</formula>
      <formula>2.495</formula>
    </cfRule>
  </conditionalFormatting>
  <conditionalFormatting sqref="N786">
    <cfRule type="cellIs" dxfId="21186" priority="6859" operator="between">
      <formula>3.5</formula>
      <formula>2.495</formula>
    </cfRule>
  </conditionalFormatting>
  <conditionalFormatting sqref="N786">
    <cfRule type="cellIs" dxfId="21185" priority="6858" operator="between">
      <formula>3.5</formula>
      <formula>2.494</formula>
    </cfRule>
  </conditionalFormatting>
  <conditionalFormatting sqref="N786">
    <cfRule type="cellIs" dxfId="21184" priority="6857" operator="between">
      <formula>2.5</formula>
      <formula>0</formula>
    </cfRule>
  </conditionalFormatting>
  <conditionalFormatting sqref="N786">
    <cfRule type="cellIs" dxfId="21183" priority="6853" operator="between">
      <formula>4.501</formula>
      <formula>6</formula>
    </cfRule>
    <cfRule type="cellIs" dxfId="21182" priority="6854" operator="between">
      <formula>3.001</formula>
      <formula>4.5</formula>
    </cfRule>
    <cfRule type="cellIs" dxfId="21181" priority="6855" operator="between">
      <formula>2.001</formula>
      <formula>3</formula>
    </cfRule>
    <cfRule type="cellIs" dxfId="21180" priority="6856" operator="between">
      <formula>0</formula>
      <formula>2</formula>
    </cfRule>
  </conditionalFormatting>
  <conditionalFormatting sqref="N785">
    <cfRule type="cellIs" dxfId="21179" priority="6852" operator="between">
      <formula>6</formula>
      <formula>4.5</formula>
    </cfRule>
  </conditionalFormatting>
  <conditionalFormatting sqref="N785">
    <cfRule type="cellIs" dxfId="21178" priority="6851" operator="between">
      <formula>6</formula>
      <formula>4.495</formula>
    </cfRule>
  </conditionalFormatting>
  <conditionalFormatting sqref="N785">
    <cfRule type="cellIs" dxfId="21177" priority="6850" operator="between">
      <formula>4.5</formula>
      <formula>3.495</formula>
    </cfRule>
  </conditionalFormatting>
  <conditionalFormatting sqref="N785">
    <cfRule type="cellIs" dxfId="21176" priority="6848" operator="between">
      <formula>3.5</formula>
      <formula>2.495</formula>
    </cfRule>
    <cfRule type="cellIs" dxfId="21175" priority="6849" operator="between">
      <formula>3.5</formula>
      <formula>2.495</formula>
    </cfRule>
  </conditionalFormatting>
  <conditionalFormatting sqref="N785">
    <cfRule type="cellIs" dxfId="21174" priority="6847" operator="between">
      <formula>3.5</formula>
      <formula>2.495</formula>
    </cfRule>
  </conditionalFormatting>
  <conditionalFormatting sqref="N785">
    <cfRule type="cellIs" dxfId="21173" priority="6846" operator="between">
      <formula>3.5</formula>
      <formula>2.494</formula>
    </cfRule>
  </conditionalFormatting>
  <conditionalFormatting sqref="N785">
    <cfRule type="cellIs" dxfId="21172" priority="6845" operator="between">
      <formula>2.5</formula>
      <formula>0</formula>
    </cfRule>
  </conditionalFormatting>
  <conditionalFormatting sqref="N785">
    <cfRule type="cellIs" dxfId="21171" priority="6841" operator="between">
      <formula>4.501</formula>
      <formula>6</formula>
    </cfRule>
    <cfRule type="cellIs" dxfId="21170" priority="6842" operator="between">
      <formula>3.001</formula>
      <formula>4.5</formula>
    </cfRule>
    <cfRule type="cellIs" dxfId="21169" priority="6843" operator="between">
      <formula>2.001</formula>
      <formula>3</formula>
    </cfRule>
    <cfRule type="cellIs" dxfId="21168" priority="6844" operator="between">
      <formula>0</formula>
      <formula>2</formula>
    </cfRule>
  </conditionalFormatting>
  <conditionalFormatting sqref="N793">
    <cfRule type="cellIs" dxfId="21167" priority="6840" operator="between">
      <formula>6</formula>
      <formula>4.5</formula>
    </cfRule>
  </conditionalFormatting>
  <conditionalFormatting sqref="N793">
    <cfRule type="cellIs" dxfId="21166" priority="6839" operator="between">
      <formula>6</formula>
      <formula>4.495</formula>
    </cfRule>
  </conditionalFormatting>
  <conditionalFormatting sqref="N793">
    <cfRule type="cellIs" dxfId="21165" priority="6838" operator="between">
      <formula>4.5</formula>
      <formula>3.495</formula>
    </cfRule>
  </conditionalFormatting>
  <conditionalFormatting sqref="N793">
    <cfRule type="cellIs" dxfId="21164" priority="6836" operator="between">
      <formula>3.5</formula>
      <formula>2.495</formula>
    </cfRule>
    <cfRule type="cellIs" dxfId="21163" priority="6837" operator="between">
      <formula>3.5</formula>
      <formula>2.495</formula>
    </cfRule>
  </conditionalFormatting>
  <conditionalFormatting sqref="N793">
    <cfRule type="cellIs" dxfId="21162" priority="6835" operator="between">
      <formula>3.5</formula>
      <formula>2.495</formula>
    </cfRule>
  </conditionalFormatting>
  <conditionalFormatting sqref="N793">
    <cfRule type="cellIs" dxfId="21161" priority="6834" operator="between">
      <formula>3.5</formula>
      <formula>2.494</formula>
    </cfRule>
  </conditionalFormatting>
  <conditionalFormatting sqref="N793">
    <cfRule type="cellIs" dxfId="21160" priority="6833" operator="between">
      <formula>2.5</formula>
      <formula>0</formula>
    </cfRule>
  </conditionalFormatting>
  <conditionalFormatting sqref="N793">
    <cfRule type="cellIs" dxfId="21159" priority="6829" operator="between">
      <formula>4.501</formula>
      <formula>6</formula>
    </cfRule>
    <cfRule type="cellIs" dxfId="21158" priority="6830" operator="between">
      <formula>3.001</formula>
      <formula>4.5</formula>
    </cfRule>
    <cfRule type="cellIs" dxfId="21157" priority="6831" operator="between">
      <formula>2.001</formula>
      <formula>3</formula>
    </cfRule>
    <cfRule type="cellIs" dxfId="21156" priority="6832" operator="between">
      <formula>0</formula>
      <formula>2</formula>
    </cfRule>
  </conditionalFormatting>
  <conditionalFormatting sqref="N789">
    <cfRule type="cellIs" dxfId="21155" priority="6816" operator="between">
      <formula>6</formula>
      <formula>4.5</formula>
    </cfRule>
  </conditionalFormatting>
  <conditionalFormatting sqref="N789">
    <cfRule type="cellIs" dxfId="21154" priority="6815" operator="between">
      <formula>6</formula>
      <formula>4.495</formula>
    </cfRule>
  </conditionalFormatting>
  <conditionalFormatting sqref="N789">
    <cfRule type="cellIs" dxfId="21153" priority="6814" operator="between">
      <formula>4.5</formula>
      <formula>3.495</formula>
    </cfRule>
  </conditionalFormatting>
  <conditionalFormatting sqref="N789">
    <cfRule type="cellIs" dxfId="21152" priority="6812" operator="between">
      <formula>3.5</formula>
      <formula>2.495</formula>
    </cfRule>
    <cfRule type="cellIs" dxfId="21151" priority="6813" operator="between">
      <formula>3.5</formula>
      <formula>2.495</formula>
    </cfRule>
  </conditionalFormatting>
  <conditionalFormatting sqref="N789">
    <cfRule type="cellIs" dxfId="21150" priority="6811" operator="between">
      <formula>3.5</formula>
      <formula>2.495</formula>
    </cfRule>
  </conditionalFormatting>
  <conditionalFormatting sqref="N789">
    <cfRule type="cellIs" dxfId="21149" priority="6810" operator="between">
      <formula>3.5</formula>
      <formula>2.494</formula>
    </cfRule>
  </conditionalFormatting>
  <conditionalFormatting sqref="N789">
    <cfRule type="cellIs" dxfId="21148" priority="6809" operator="between">
      <formula>2.5</formula>
      <formula>0</formula>
    </cfRule>
  </conditionalFormatting>
  <conditionalFormatting sqref="N789">
    <cfRule type="cellIs" dxfId="21147" priority="6805" operator="between">
      <formula>4.501</formula>
      <formula>6</formula>
    </cfRule>
    <cfRule type="cellIs" dxfId="21146" priority="6806" operator="between">
      <formula>3.001</formula>
      <formula>4.5</formula>
    </cfRule>
    <cfRule type="cellIs" dxfId="21145" priority="6807" operator="between">
      <formula>2.001</formula>
      <formula>3</formula>
    </cfRule>
    <cfRule type="cellIs" dxfId="21144" priority="6808" operator="between">
      <formula>0</formula>
      <formula>2</formula>
    </cfRule>
  </conditionalFormatting>
  <conditionalFormatting sqref="N790">
    <cfRule type="cellIs" dxfId="21143" priority="6804" operator="between">
      <formula>6</formula>
      <formula>4.5</formula>
    </cfRule>
  </conditionalFormatting>
  <conditionalFormatting sqref="N790">
    <cfRule type="cellIs" dxfId="21142" priority="6803" operator="between">
      <formula>6</formula>
      <formula>4.495</formula>
    </cfRule>
  </conditionalFormatting>
  <conditionalFormatting sqref="N790">
    <cfRule type="cellIs" dxfId="21141" priority="6802" operator="between">
      <formula>4.5</formula>
      <formula>3.495</formula>
    </cfRule>
  </conditionalFormatting>
  <conditionalFormatting sqref="N790">
    <cfRule type="cellIs" dxfId="21140" priority="6800" operator="between">
      <formula>3.5</formula>
      <formula>2.495</formula>
    </cfRule>
    <cfRule type="cellIs" dxfId="21139" priority="6801" operator="between">
      <formula>3.5</formula>
      <formula>2.495</formula>
    </cfRule>
  </conditionalFormatting>
  <conditionalFormatting sqref="N790">
    <cfRule type="cellIs" dxfId="21138" priority="6799" operator="between">
      <formula>3.5</formula>
      <formula>2.495</formula>
    </cfRule>
  </conditionalFormatting>
  <conditionalFormatting sqref="N790">
    <cfRule type="cellIs" dxfId="21137" priority="6798" operator="between">
      <formula>3.5</formula>
      <formula>2.494</formula>
    </cfRule>
  </conditionalFormatting>
  <conditionalFormatting sqref="N790">
    <cfRule type="cellIs" dxfId="21136" priority="6797" operator="between">
      <formula>2.5</formula>
      <formula>0</formula>
    </cfRule>
  </conditionalFormatting>
  <conditionalFormatting sqref="N790">
    <cfRule type="cellIs" dxfId="21135" priority="6793" operator="between">
      <formula>4.501</formula>
      <formula>6</formula>
    </cfRule>
    <cfRule type="cellIs" dxfId="21134" priority="6794" operator="between">
      <formula>3.001</formula>
      <formula>4.5</formula>
    </cfRule>
    <cfRule type="cellIs" dxfId="21133" priority="6795" operator="between">
      <formula>2.001</formula>
      <formula>3</formula>
    </cfRule>
    <cfRule type="cellIs" dxfId="21132" priority="6796" operator="between">
      <formula>0</formula>
      <formula>2</formula>
    </cfRule>
  </conditionalFormatting>
  <conditionalFormatting sqref="N792">
    <cfRule type="cellIs" dxfId="21131" priority="6792" operator="between">
      <formula>6</formula>
      <formula>4.5</formula>
    </cfRule>
  </conditionalFormatting>
  <conditionalFormatting sqref="N792">
    <cfRule type="cellIs" dxfId="21130" priority="6791" operator="between">
      <formula>6</formula>
      <formula>4.495</formula>
    </cfRule>
  </conditionalFormatting>
  <conditionalFormatting sqref="N792">
    <cfRule type="cellIs" dxfId="21129" priority="6790" operator="between">
      <formula>4.5</formula>
      <formula>3.495</formula>
    </cfRule>
  </conditionalFormatting>
  <conditionalFormatting sqref="N792">
    <cfRule type="cellIs" dxfId="21128" priority="6788" operator="between">
      <formula>3.5</formula>
      <formula>2.495</formula>
    </cfRule>
    <cfRule type="cellIs" dxfId="21127" priority="6789" operator="between">
      <formula>3.5</formula>
      <formula>2.495</formula>
    </cfRule>
  </conditionalFormatting>
  <conditionalFormatting sqref="N792">
    <cfRule type="cellIs" dxfId="21126" priority="6787" operator="between">
      <formula>3.5</formula>
      <formula>2.495</formula>
    </cfRule>
  </conditionalFormatting>
  <conditionalFormatting sqref="N792">
    <cfRule type="cellIs" dxfId="21125" priority="6786" operator="between">
      <formula>3.5</formula>
      <formula>2.494</formula>
    </cfRule>
  </conditionalFormatting>
  <conditionalFormatting sqref="N792">
    <cfRule type="cellIs" dxfId="21124" priority="6785" operator="between">
      <formula>2.5</formula>
      <formula>0</formula>
    </cfRule>
  </conditionalFormatting>
  <conditionalFormatting sqref="N792">
    <cfRule type="cellIs" dxfId="21123" priority="6781" operator="between">
      <formula>4.501</formula>
      <formula>6</formula>
    </cfRule>
    <cfRule type="cellIs" dxfId="21122" priority="6782" operator="between">
      <formula>3.001</formula>
      <formula>4.5</formula>
    </cfRule>
    <cfRule type="cellIs" dxfId="21121" priority="6783" operator="between">
      <formula>2.001</formula>
      <formula>3</formula>
    </cfRule>
    <cfRule type="cellIs" dxfId="21120" priority="6784" operator="between">
      <formula>0</formula>
      <formula>2</formula>
    </cfRule>
  </conditionalFormatting>
  <conditionalFormatting sqref="N791">
    <cfRule type="cellIs" dxfId="21119" priority="6780" operator="between">
      <formula>6</formula>
      <formula>4.5</formula>
    </cfRule>
  </conditionalFormatting>
  <conditionalFormatting sqref="N791">
    <cfRule type="cellIs" dxfId="21118" priority="6779" operator="between">
      <formula>6</formula>
      <formula>4.495</formula>
    </cfRule>
  </conditionalFormatting>
  <conditionalFormatting sqref="N791">
    <cfRule type="cellIs" dxfId="21117" priority="6778" operator="between">
      <formula>4.5</formula>
      <formula>3.495</formula>
    </cfRule>
  </conditionalFormatting>
  <conditionalFormatting sqref="N791">
    <cfRule type="cellIs" dxfId="21116" priority="6776" operator="between">
      <formula>3.5</formula>
      <formula>2.495</formula>
    </cfRule>
    <cfRule type="cellIs" dxfId="21115" priority="6777" operator="between">
      <formula>3.5</formula>
      <formula>2.495</formula>
    </cfRule>
  </conditionalFormatting>
  <conditionalFormatting sqref="N791">
    <cfRule type="cellIs" dxfId="21114" priority="6775" operator="between">
      <formula>3.5</formula>
      <formula>2.495</formula>
    </cfRule>
  </conditionalFormatting>
  <conditionalFormatting sqref="N791">
    <cfRule type="cellIs" dxfId="21113" priority="6774" operator="between">
      <formula>3.5</formula>
      <formula>2.494</formula>
    </cfRule>
  </conditionalFormatting>
  <conditionalFormatting sqref="N791">
    <cfRule type="cellIs" dxfId="21112" priority="6773" operator="between">
      <formula>2.5</formula>
      <formula>0</formula>
    </cfRule>
  </conditionalFormatting>
  <conditionalFormatting sqref="N791">
    <cfRule type="cellIs" dxfId="21111" priority="6769" operator="between">
      <formula>4.501</formula>
      <formula>6</formula>
    </cfRule>
    <cfRule type="cellIs" dxfId="21110" priority="6770" operator="between">
      <formula>3.001</formula>
      <formula>4.5</formula>
    </cfRule>
    <cfRule type="cellIs" dxfId="21109" priority="6771" operator="between">
      <formula>2.001</formula>
      <formula>3</formula>
    </cfRule>
    <cfRule type="cellIs" dxfId="21108" priority="6772" operator="between">
      <formula>0</formula>
      <formula>2</formula>
    </cfRule>
  </conditionalFormatting>
  <conditionalFormatting sqref="N800">
    <cfRule type="cellIs" dxfId="21107" priority="6768" operator="between">
      <formula>6</formula>
      <formula>4.5</formula>
    </cfRule>
  </conditionalFormatting>
  <conditionalFormatting sqref="N800">
    <cfRule type="cellIs" dxfId="21106" priority="6767" operator="between">
      <formula>6</formula>
      <formula>4.495</formula>
    </cfRule>
  </conditionalFormatting>
  <conditionalFormatting sqref="N800">
    <cfRule type="cellIs" dxfId="21105" priority="6766" operator="between">
      <formula>4.5</formula>
      <formula>3.495</formula>
    </cfRule>
  </conditionalFormatting>
  <conditionalFormatting sqref="N800">
    <cfRule type="cellIs" dxfId="21104" priority="6764" operator="between">
      <formula>3.5</formula>
      <formula>2.495</formula>
    </cfRule>
    <cfRule type="cellIs" dxfId="21103" priority="6765" operator="between">
      <formula>3.5</formula>
      <formula>2.495</formula>
    </cfRule>
  </conditionalFormatting>
  <conditionalFormatting sqref="N800">
    <cfRule type="cellIs" dxfId="21102" priority="6763" operator="between">
      <formula>3.5</formula>
      <formula>2.495</formula>
    </cfRule>
  </conditionalFormatting>
  <conditionalFormatting sqref="N800">
    <cfRule type="cellIs" dxfId="21101" priority="6762" operator="between">
      <formula>3.5</formula>
      <formula>2.494</formula>
    </cfRule>
  </conditionalFormatting>
  <conditionalFormatting sqref="N800">
    <cfRule type="cellIs" dxfId="21100" priority="6761" operator="between">
      <formula>2.5</formula>
      <formula>0</formula>
    </cfRule>
  </conditionalFormatting>
  <conditionalFormatting sqref="N800">
    <cfRule type="cellIs" dxfId="21099" priority="6757" operator="between">
      <formula>4.501</formula>
      <formula>6</formula>
    </cfRule>
    <cfRule type="cellIs" dxfId="21098" priority="6758" operator="between">
      <formula>3.001</formula>
      <formula>4.5</formula>
    </cfRule>
    <cfRule type="cellIs" dxfId="21097" priority="6759" operator="between">
      <formula>2.001</formula>
      <formula>3</formula>
    </cfRule>
    <cfRule type="cellIs" dxfId="21096" priority="6760" operator="between">
      <formula>0</formula>
      <formula>2</formula>
    </cfRule>
  </conditionalFormatting>
  <conditionalFormatting sqref="N795">
    <cfRule type="cellIs" dxfId="21095" priority="6756" operator="between">
      <formula>6</formula>
      <formula>4.5</formula>
    </cfRule>
  </conditionalFormatting>
  <conditionalFormatting sqref="N795">
    <cfRule type="cellIs" dxfId="21094" priority="6755" operator="between">
      <formula>6</formula>
      <formula>4.495</formula>
    </cfRule>
  </conditionalFormatting>
  <conditionalFormatting sqref="N795">
    <cfRule type="cellIs" dxfId="21093" priority="6754" operator="between">
      <formula>4.5</formula>
      <formula>3.495</formula>
    </cfRule>
  </conditionalFormatting>
  <conditionalFormatting sqref="N795">
    <cfRule type="cellIs" dxfId="21092" priority="6752" operator="between">
      <formula>3.5</formula>
      <formula>2.495</formula>
    </cfRule>
    <cfRule type="cellIs" dxfId="21091" priority="6753" operator="between">
      <formula>3.5</formula>
      <formula>2.495</formula>
    </cfRule>
  </conditionalFormatting>
  <conditionalFormatting sqref="N795">
    <cfRule type="cellIs" dxfId="21090" priority="6751" operator="between">
      <formula>3.5</formula>
      <formula>2.495</formula>
    </cfRule>
  </conditionalFormatting>
  <conditionalFormatting sqref="N795">
    <cfRule type="cellIs" dxfId="21089" priority="6750" operator="between">
      <formula>3.5</formula>
      <formula>2.494</formula>
    </cfRule>
  </conditionalFormatting>
  <conditionalFormatting sqref="N795">
    <cfRule type="cellIs" dxfId="21088" priority="6749" operator="between">
      <formula>2.5</formula>
      <formula>0</formula>
    </cfRule>
  </conditionalFormatting>
  <conditionalFormatting sqref="N795">
    <cfRule type="cellIs" dxfId="21087" priority="6745" operator="between">
      <formula>4.501</formula>
      <formula>6</formula>
    </cfRule>
    <cfRule type="cellIs" dxfId="21086" priority="6746" operator="between">
      <formula>3.001</formula>
      <formula>4.5</formula>
    </cfRule>
    <cfRule type="cellIs" dxfId="21085" priority="6747" operator="between">
      <formula>2.001</formula>
      <formula>3</formula>
    </cfRule>
    <cfRule type="cellIs" dxfId="21084" priority="6748" operator="between">
      <formula>0</formula>
      <formula>2</formula>
    </cfRule>
  </conditionalFormatting>
  <conditionalFormatting sqref="N797">
    <cfRule type="cellIs" dxfId="21083" priority="6744" operator="between">
      <formula>6</formula>
      <formula>4.5</formula>
    </cfRule>
  </conditionalFormatting>
  <conditionalFormatting sqref="N797">
    <cfRule type="cellIs" dxfId="21082" priority="6743" operator="between">
      <formula>6</formula>
      <formula>4.495</formula>
    </cfRule>
  </conditionalFormatting>
  <conditionalFormatting sqref="N797">
    <cfRule type="cellIs" dxfId="21081" priority="6742" operator="between">
      <formula>4.5</formula>
      <formula>3.495</formula>
    </cfRule>
  </conditionalFormatting>
  <conditionalFormatting sqref="N797">
    <cfRule type="cellIs" dxfId="21080" priority="6740" operator="between">
      <formula>3.5</formula>
      <formula>2.495</formula>
    </cfRule>
    <cfRule type="cellIs" dxfId="21079" priority="6741" operator="between">
      <formula>3.5</formula>
      <formula>2.495</formula>
    </cfRule>
  </conditionalFormatting>
  <conditionalFormatting sqref="N797">
    <cfRule type="cellIs" dxfId="21078" priority="6739" operator="between">
      <formula>3.5</formula>
      <formula>2.495</formula>
    </cfRule>
  </conditionalFormatting>
  <conditionalFormatting sqref="N797">
    <cfRule type="cellIs" dxfId="21077" priority="6738" operator="between">
      <formula>3.5</formula>
      <formula>2.494</formula>
    </cfRule>
  </conditionalFormatting>
  <conditionalFormatting sqref="N797">
    <cfRule type="cellIs" dxfId="21076" priority="6737" operator="between">
      <formula>2.5</formula>
      <formula>0</formula>
    </cfRule>
  </conditionalFormatting>
  <conditionalFormatting sqref="N797">
    <cfRule type="cellIs" dxfId="21075" priority="6733" operator="between">
      <formula>4.501</formula>
      <formula>6</formula>
    </cfRule>
    <cfRule type="cellIs" dxfId="21074" priority="6734" operator="between">
      <formula>3.001</formula>
      <formula>4.5</formula>
    </cfRule>
    <cfRule type="cellIs" dxfId="21073" priority="6735" operator="between">
      <formula>2.001</formula>
      <formula>3</formula>
    </cfRule>
    <cfRule type="cellIs" dxfId="21072" priority="6736" operator="between">
      <formula>0</formula>
      <formula>2</formula>
    </cfRule>
  </conditionalFormatting>
  <conditionalFormatting sqref="N799">
    <cfRule type="cellIs" dxfId="21071" priority="6732" operator="between">
      <formula>6</formula>
      <formula>4.5</formula>
    </cfRule>
  </conditionalFormatting>
  <conditionalFormatting sqref="N799">
    <cfRule type="cellIs" dxfId="21070" priority="6731" operator="between">
      <formula>6</formula>
      <formula>4.495</formula>
    </cfRule>
  </conditionalFormatting>
  <conditionalFormatting sqref="N799">
    <cfRule type="cellIs" dxfId="21069" priority="6730" operator="between">
      <formula>4.5</formula>
      <formula>3.495</formula>
    </cfRule>
  </conditionalFormatting>
  <conditionalFormatting sqref="N799">
    <cfRule type="cellIs" dxfId="21068" priority="6728" operator="between">
      <formula>3.5</formula>
      <formula>2.495</formula>
    </cfRule>
    <cfRule type="cellIs" dxfId="21067" priority="6729" operator="between">
      <formula>3.5</formula>
      <formula>2.495</formula>
    </cfRule>
  </conditionalFormatting>
  <conditionalFormatting sqref="N799">
    <cfRule type="cellIs" dxfId="21066" priority="6727" operator="between">
      <formula>3.5</formula>
      <formula>2.495</formula>
    </cfRule>
  </conditionalFormatting>
  <conditionalFormatting sqref="N799">
    <cfRule type="cellIs" dxfId="21065" priority="6726" operator="between">
      <formula>3.5</formula>
      <formula>2.494</formula>
    </cfRule>
  </conditionalFormatting>
  <conditionalFormatting sqref="N799">
    <cfRule type="cellIs" dxfId="21064" priority="6725" operator="between">
      <formula>2.5</formula>
      <formula>0</formula>
    </cfRule>
  </conditionalFormatting>
  <conditionalFormatting sqref="N799">
    <cfRule type="cellIs" dxfId="21063" priority="6721" operator="between">
      <formula>4.501</formula>
      <formula>6</formula>
    </cfRule>
    <cfRule type="cellIs" dxfId="21062" priority="6722" operator="between">
      <formula>3.001</formula>
      <formula>4.5</formula>
    </cfRule>
    <cfRule type="cellIs" dxfId="21061" priority="6723" operator="between">
      <formula>2.001</formula>
      <formula>3</formula>
    </cfRule>
    <cfRule type="cellIs" dxfId="21060" priority="6724" operator="between">
      <formula>0</formula>
      <formula>2</formula>
    </cfRule>
  </conditionalFormatting>
  <conditionalFormatting sqref="N798">
    <cfRule type="cellIs" dxfId="21059" priority="6720" operator="between">
      <formula>6</formula>
      <formula>4.5</formula>
    </cfRule>
  </conditionalFormatting>
  <conditionalFormatting sqref="N798">
    <cfRule type="cellIs" dxfId="21058" priority="6719" operator="between">
      <formula>6</formula>
      <formula>4.495</formula>
    </cfRule>
  </conditionalFormatting>
  <conditionalFormatting sqref="N798">
    <cfRule type="cellIs" dxfId="21057" priority="6718" operator="between">
      <formula>4.5</formula>
      <formula>3.495</formula>
    </cfRule>
  </conditionalFormatting>
  <conditionalFormatting sqref="N798">
    <cfRule type="cellIs" dxfId="21056" priority="6716" operator="between">
      <formula>3.5</formula>
      <formula>2.495</formula>
    </cfRule>
    <cfRule type="cellIs" dxfId="21055" priority="6717" operator="between">
      <formula>3.5</formula>
      <formula>2.495</formula>
    </cfRule>
  </conditionalFormatting>
  <conditionalFormatting sqref="N798">
    <cfRule type="cellIs" dxfId="21054" priority="6715" operator="between">
      <formula>3.5</formula>
      <formula>2.495</formula>
    </cfRule>
  </conditionalFormatting>
  <conditionalFormatting sqref="N798">
    <cfRule type="cellIs" dxfId="21053" priority="6714" operator="between">
      <formula>3.5</formula>
      <formula>2.494</formula>
    </cfRule>
  </conditionalFormatting>
  <conditionalFormatting sqref="N798">
    <cfRule type="cellIs" dxfId="21052" priority="6713" operator="between">
      <formula>2.5</formula>
      <formula>0</formula>
    </cfRule>
  </conditionalFormatting>
  <conditionalFormatting sqref="N798">
    <cfRule type="cellIs" dxfId="21051" priority="6709" operator="between">
      <formula>4.501</formula>
      <formula>6</formula>
    </cfRule>
    <cfRule type="cellIs" dxfId="21050" priority="6710" operator="between">
      <formula>3.001</formula>
      <formula>4.5</formula>
    </cfRule>
    <cfRule type="cellIs" dxfId="21049" priority="6711" operator="between">
      <formula>2.001</formula>
      <formula>3</formula>
    </cfRule>
    <cfRule type="cellIs" dxfId="21048" priority="6712" operator="between">
      <formula>0</formula>
      <formula>2</formula>
    </cfRule>
  </conditionalFormatting>
  <conditionalFormatting sqref="N796">
    <cfRule type="cellIs" dxfId="21047" priority="6708" operator="between">
      <formula>6</formula>
      <formula>4.5</formula>
    </cfRule>
  </conditionalFormatting>
  <conditionalFormatting sqref="N796">
    <cfRule type="cellIs" dxfId="21046" priority="6707" operator="between">
      <formula>6</formula>
      <formula>4.495</formula>
    </cfRule>
  </conditionalFormatting>
  <conditionalFormatting sqref="N796">
    <cfRule type="cellIs" dxfId="21045" priority="6706" operator="between">
      <formula>4.5</formula>
      <formula>3.495</formula>
    </cfRule>
  </conditionalFormatting>
  <conditionalFormatting sqref="N796">
    <cfRule type="cellIs" dxfId="21044" priority="6704" operator="between">
      <formula>3.5</formula>
      <formula>2.495</formula>
    </cfRule>
    <cfRule type="cellIs" dxfId="21043" priority="6705" operator="between">
      <formula>3.5</formula>
      <formula>2.495</formula>
    </cfRule>
  </conditionalFormatting>
  <conditionalFormatting sqref="N796">
    <cfRule type="cellIs" dxfId="21042" priority="6703" operator="between">
      <formula>3.5</formula>
      <formula>2.495</formula>
    </cfRule>
  </conditionalFormatting>
  <conditionalFormatting sqref="N796">
    <cfRule type="cellIs" dxfId="21041" priority="6702" operator="between">
      <formula>3.5</formula>
      <formula>2.494</formula>
    </cfRule>
  </conditionalFormatting>
  <conditionalFormatting sqref="N796">
    <cfRule type="cellIs" dxfId="21040" priority="6701" operator="between">
      <formula>2.5</formula>
      <formula>0</formula>
    </cfRule>
  </conditionalFormatting>
  <conditionalFormatting sqref="N796">
    <cfRule type="cellIs" dxfId="21039" priority="6697" operator="between">
      <formula>4.501</formula>
      <formula>6</formula>
    </cfRule>
    <cfRule type="cellIs" dxfId="21038" priority="6698" operator="between">
      <formula>3.001</formula>
      <formula>4.5</formula>
    </cfRule>
    <cfRule type="cellIs" dxfId="21037" priority="6699" operator="between">
      <formula>2.001</formula>
      <formula>3</formula>
    </cfRule>
    <cfRule type="cellIs" dxfId="21036" priority="6700" operator="between">
      <formula>0</formula>
      <formula>2</formula>
    </cfRule>
  </conditionalFormatting>
  <conditionalFormatting sqref="N794">
    <cfRule type="cellIs" dxfId="21035" priority="6696" operator="between">
      <formula>6</formula>
      <formula>4.5</formula>
    </cfRule>
  </conditionalFormatting>
  <conditionalFormatting sqref="N794">
    <cfRule type="cellIs" dxfId="21034" priority="6695" operator="between">
      <formula>6</formula>
      <formula>4.495</formula>
    </cfRule>
  </conditionalFormatting>
  <conditionalFormatting sqref="N794">
    <cfRule type="cellIs" dxfId="21033" priority="6694" operator="between">
      <formula>4.5</formula>
      <formula>3.495</formula>
    </cfRule>
  </conditionalFormatting>
  <conditionalFormatting sqref="N794">
    <cfRule type="cellIs" dxfId="21032" priority="6692" operator="between">
      <formula>3.5</formula>
      <formula>2.495</formula>
    </cfRule>
    <cfRule type="cellIs" dxfId="21031" priority="6693" operator="between">
      <formula>3.5</formula>
      <formula>2.495</formula>
    </cfRule>
  </conditionalFormatting>
  <conditionalFormatting sqref="N794">
    <cfRule type="cellIs" dxfId="21030" priority="6691" operator="between">
      <formula>3.5</formula>
      <formula>2.495</formula>
    </cfRule>
  </conditionalFormatting>
  <conditionalFormatting sqref="N794">
    <cfRule type="cellIs" dxfId="21029" priority="6690" operator="between">
      <formula>3.5</formula>
      <formula>2.494</formula>
    </cfRule>
  </conditionalFormatting>
  <conditionalFormatting sqref="N794">
    <cfRule type="cellIs" dxfId="21028" priority="6689" operator="between">
      <formula>2.5</formula>
      <formula>0</formula>
    </cfRule>
  </conditionalFormatting>
  <conditionalFormatting sqref="N794">
    <cfRule type="cellIs" dxfId="21027" priority="6685" operator="between">
      <formula>4.501</formula>
      <formula>6</formula>
    </cfRule>
    <cfRule type="cellIs" dxfId="21026" priority="6686" operator="between">
      <formula>3.001</formula>
      <formula>4.5</formula>
    </cfRule>
    <cfRule type="cellIs" dxfId="21025" priority="6687" operator="between">
      <formula>2.001</formula>
      <formula>3</formula>
    </cfRule>
    <cfRule type="cellIs" dxfId="21024" priority="6688" operator="between">
      <formula>0</formula>
      <formula>2</formula>
    </cfRule>
  </conditionalFormatting>
  <conditionalFormatting sqref="N805">
    <cfRule type="cellIs" dxfId="21023" priority="6684" operator="between">
      <formula>6</formula>
      <formula>4.5</formula>
    </cfRule>
  </conditionalFormatting>
  <conditionalFormatting sqref="N805">
    <cfRule type="cellIs" dxfId="21022" priority="6683" operator="between">
      <formula>6</formula>
      <formula>4.495</formula>
    </cfRule>
  </conditionalFormatting>
  <conditionalFormatting sqref="N805">
    <cfRule type="cellIs" dxfId="21021" priority="6682" operator="between">
      <formula>4.5</formula>
      <formula>3.495</formula>
    </cfRule>
  </conditionalFormatting>
  <conditionalFormatting sqref="N805">
    <cfRule type="cellIs" dxfId="21020" priority="6680" operator="between">
      <formula>3.5</formula>
      <formula>2.495</formula>
    </cfRule>
    <cfRule type="cellIs" dxfId="21019" priority="6681" operator="between">
      <formula>3.5</formula>
      <formula>2.495</formula>
    </cfRule>
  </conditionalFormatting>
  <conditionalFormatting sqref="N805">
    <cfRule type="cellIs" dxfId="21018" priority="6679" operator="between">
      <formula>3.5</formula>
      <formula>2.495</formula>
    </cfRule>
  </conditionalFormatting>
  <conditionalFormatting sqref="N805">
    <cfRule type="cellIs" dxfId="21017" priority="6678" operator="between">
      <formula>3.5</formula>
      <formula>2.494</formula>
    </cfRule>
  </conditionalFormatting>
  <conditionalFormatting sqref="N805">
    <cfRule type="cellIs" dxfId="21016" priority="6677" operator="between">
      <formula>2.5</formula>
      <formula>0</formula>
    </cfRule>
  </conditionalFormatting>
  <conditionalFormatting sqref="N805">
    <cfRule type="cellIs" dxfId="21015" priority="6673" operator="between">
      <formula>4.501</formula>
      <formula>6</formula>
    </cfRule>
    <cfRule type="cellIs" dxfId="21014" priority="6674" operator="between">
      <formula>3.001</formula>
      <formula>4.5</formula>
    </cfRule>
    <cfRule type="cellIs" dxfId="21013" priority="6675" operator="between">
      <formula>2.001</formula>
      <formula>3</formula>
    </cfRule>
    <cfRule type="cellIs" dxfId="21012" priority="6676" operator="between">
      <formula>0</formula>
      <formula>2</formula>
    </cfRule>
  </conditionalFormatting>
  <conditionalFormatting sqref="N802">
    <cfRule type="cellIs" dxfId="21011" priority="6672" operator="between">
      <formula>6</formula>
      <formula>4.5</formula>
    </cfRule>
  </conditionalFormatting>
  <conditionalFormatting sqref="N802">
    <cfRule type="cellIs" dxfId="21010" priority="6671" operator="between">
      <formula>6</formula>
      <formula>4.495</formula>
    </cfRule>
  </conditionalFormatting>
  <conditionalFormatting sqref="N802">
    <cfRule type="cellIs" dxfId="21009" priority="6670" operator="between">
      <formula>4.5</formula>
      <formula>3.495</formula>
    </cfRule>
  </conditionalFormatting>
  <conditionalFormatting sqref="N802">
    <cfRule type="cellIs" dxfId="21008" priority="6668" operator="between">
      <formula>3.5</formula>
      <formula>2.495</formula>
    </cfRule>
    <cfRule type="cellIs" dxfId="21007" priority="6669" operator="between">
      <formula>3.5</formula>
      <formula>2.495</formula>
    </cfRule>
  </conditionalFormatting>
  <conditionalFormatting sqref="N802">
    <cfRule type="cellIs" dxfId="21006" priority="6667" operator="between">
      <formula>3.5</formula>
      <formula>2.495</formula>
    </cfRule>
  </conditionalFormatting>
  <conditionalFormatting sqref="N802">
    <cfRule type="cellIs" dxfId="21005" priority="6666" operator="between">
      <formula>3.5</formula>
      <formula>2.494</formula>
    </cfRule>
  </conditionalFormatting>
  <conditionalFormatting sqref="N802">
    <cfRule type="cellIs" dxfId="21004" priority="6665" operator="between">
      <formula>2.5</formula>
      <formula>0</formula>
    </cfRule>
  </conditionalFormatting>
  <conditionalFormatting sqref="N802">
    <cfRule type="cellIs" dxfId="21003" priority="6661" operator="between">
      <formula>4.501</formula>
      <formula>6</formula>
    </cfRule>
    <cfRule type="cellIs" dxfId="21002" priority="6662" operator="between">
      <formula>3.001</formula>
      <formula>4.5</formula>
    </cfRule>
    <cfRule type="cellIs" dxfId="21001" priority="6663" operator="between">
      <formula>2.001</formula>
      <formula>3</formula>
    </cfRule>
    <cfRule type="cellIs" dxfId="21000" priority="6664" operator="between">
      <formula>0</formula>
      <formula>2</formula>
    </cfRule>
  </conditionalFormatting>
  <conditionalFormatting sqref="N804">
    <cfRule type="cellIs" dxfId="20999" priority="6648" operator="between">
      <formula>6</formula>
      <formula>4.5</formula>
    </cfRule>
  </conditionalFormatting>
  <conditionalFormatting sqref="N804">
    <cfRule type="cellIs" dxfId="20998" priority="6647" operator="between">
      <formula>6</formula>
      <formula>4.495</formula>
    </cfRule>
  </conditionalFormatting>
  <conditionalFormatting sqref="N804">
    <cfRule type="cellIs" dxfId="20997" priority="6646" operator="between">
      <formula>4.5</formula>
      <formula>3.495</formula>
    </cfRule>
  </conditionalFormatting>
  <conditionalFormatting sqref="N804">
    <cfRule type="cellIs" dxfId="20996" priority="6644" operator="between">
      <formula>3.5</formula>
      <formula>2.495</formula>
    </cfRule>
    <cfRule type="cellIs" dxfId="20995" priority="6645" operator="between">
      <formula>3.5</formula>
      <formula>2.495</formula>
    </cfRule>
  </conditionalFormatting>
  <conditionalFormatting sqref="N804">
    <cfRule type="cellIs" dxfId="20994" priority="6643" operator="between">
      <formula>3.5</formula>
      <formula>2.495</formula>
    </cfRule>
  </conditionalFormatting>
  <conditionalFormatting sqref="N804">
    <cfRule type="cellIs" dxfId="20993" priority="6642" operator="between">
      <formula>3.5</formula>
      <formula>2.494</formula>
    </cfRule>
  </conditionalFormatting>
  <conditionalFormatting sqref="N804">
    <cfRule type="cellIs" dxfId="20992" priority="6641" operator="between">
      <formula>2.5</formula>
      <formula>0</formula>
    </cfRule>
  </conditionalFormatting>
  <conditionalFormatting sqref="N804">
    <cfRule type="cellIs" dxfId="20991" priority="6637" operator="between">
      <formula>4.501</formula>
      <formula>6</formula>
    </cfRule>
    <cfRule type="cellIs" dxfId="20990" priority="6638" operator="between">
      <formula>3.001</formula>
      <formula>4.5</formula>
    </cfRule>
    <cfRule type="cellIs" dxfId="20989" priority="6639" operator="between">
      <formula>2.001</formula>
      <formula>3</formula>
    </cfRule>
    <cfRule type="cellIs" dxfId="20988" priority="6640" operator="between">
      <formula>0</formula>
      <formula>2</formula>
    </cfRule>
  </conditionalFormatting>
  <conditionalFormatting sqref="N803">
    <cfRule type="cellIs" dxfId="20987" priority="6624" operator="between">
      <formula>6</formula>
      <formula>4.5</formula>
    </cfRule>
  </conditionalFormatting>
  <conditionalFormatting sqref="N803">
    <cfRule type="cellIs" dxfId="20986" priority="6623" operator="between">
      <formula>6</formula>
      <formula>4.495</formula>
    </cfRule>
  </conditionalFormatting>
  <conditionalFormatting sqref="N803">
    <cfRule type="cellIs" dxfId="20985" priority="6622" operator="between">
      <formula>4.5</formula>
      <formula>3.495</formula>
    </cfRule>
  </conditionalFormatting>
  <conditionalFormatting sqref="N803">
    <cfRule type="cellIs" dxfId="20984" priority="6620" operator="between">
      <formula>3.5</formula>
      <formula>2.495</formula>
    </cfRule>
    <cfRule type="cellIs" dxfId="20983" priority="6621" operator="between">
      <formula>3.5</formula>
      <formula>2.495</formula>
    </cfRule>
  </conditionalFormatting>
  <conditionalFormatting sqref="N803">
    <cfRule type="cellIs" dxfId="20982" priority="6619" operator="between">
      <formula>3.5</formula>
      <formula>2.495</formula>
    </cfRule>
  </conditionalFormatting>
  <conditionalFormatting sqref="N803">
    <cfRule type="cellIs" dxfId="20981" priority="6618" operator="between">
      <formula>3.5</formula>
      <formula>2.494</formula>
    </cfRule>
  </conditionalFormatting>
  <conditionalFormatting sqref="N803">
    <cfRule type="cellIs" dxfId="20980" priority="6617" operator="between">
      <formula>2.5</formula>
      <formula>0</formula>
    </cfRule>
  </conditionalFormatting>
  <conditionalFormatting sqref="N803">
    <cfRule type="cellIs" dxfId="20979" priority="6613" operator="between">
      <formula>4.501</formula>
      <formula>6</formula>
    </cfRule>
    <cfRule type="cellIs" dxfId="20978" priority="6614" operator="between">
      <formula>3.001</formula>
      <formula>4.5</formula>
    </cfRule>
    <cfRule type="cellIs" dxfId="20977" priority="6615" operator="between">
      <formula>2.001</formula>
      <formula>3</formula>
    </cfRule>
    <cfRule type="cellIs" dxfId="20976" priority="6616" operator="between">
      <formula>0</formula>
      <formula>2</formula>
    </cfRule>
  </conditionalFormatting>
  <conditionalFormatting sqref="N801">
    <cfRule type="cellIs" dxfId="20975" priority="6612" operator="between">
      <formula>6</formula>
      <formula>4.5</formula>
    </cfRule>
  </conditionalFormatting>
  <conditionalFormatting sqref="N801">
    <cfRule type="cellIs" dxfId="20974" priority="6611" operator="between">
      <formula>6</formula>
      <formula>4.495</formula>
    </cfRule>
  </conditionalFormatting>
  <conditionalFormatting sqref="N801">
    <cfRule type="cellIs" dxfId="20973" priority="6610" operator="between">
      <formula>4.5</formula>
      <formula>3.495</formula>
    </cfRule>
  </conditionalFormatting>
  <conditionalFormatting sqref="N801">
    <cfRule type="cellIs" dxfId="20972" priority="6608" operator="between">
      <formula>3.5</formula>
      <formula>2.495</formula>
    </cfRule>
    <cfRule type="cellIs" dxfId="20971" priority="6609" operator="between">
      <formula>3.5</formula>
      <formula>2.495</formula>
    </cfRule>
  </conditionalFormatting>
  <conditionalFormatting sqref="N801">
    <cfRule type="cellIs" dxfId="20970" priority="6607" operator="between">
      <formula>3.5</formula>
      <formula>2.495</formula>
    </cfRule>
  </conditionalFormatting>
  <conditionalFormatting sqref="N801">
    <cfRule type="cellIs" dxfId="20969" priority="6606" operator="between">
      <formula>3.5</formula>
      <formula>2.494</formula>
    </cfRule>
  </conditionalFormatting>
  <conditionalFormatting sqref="N801">
    <cfRule type="cellIs" dxfId="20968" priority="6605" operator="between">
      <formula>2.5</formula>
      <formula>0</formula>
    </cfRule>
  </conditionalFormatting>
  <conditionalFormatting sqref="N801">
    <cfRule type="cellIs" dxfId="20967" priority="6601" operator="between">
      <formula>4.501</formula>
      <formula>6</formula>
    </cfRule>
    <cfRule type="cellIs" dxfId="20966" priority="6602" operator="between">
      <formula>3.001</formula>
      <formula>4.5</formula>
    </cfRule>
    <cfRule type="cellIs" dxfId="20965" priority="6603" operator="between">
      <formula>2.001</formula>
      <formula>3</formula>
    </cfRule>
    <cfRule type="cellIs" dxfId="20964" priority="6604" operator="between">
      <formula>0</formula>
      <formula>2</formula>
    </cfRule>
  </conditionalFormatting>
  <conditionalFormatting sqref="N811">
    <cfRule type="cellIs" dxfId="20963" priority="6600" operator="between">
      <formula>6</formula>
      <formula>4.5</formula>
    </cfRule>
  </conditionalFormatting>
  <conditionalFormatting sqref="N811">
    <cfRule type="cellIs" dxfId="20962" priority="6599" operator="between">
      <formula>6</formula>
      <formula>4.495</formula>
    </cfRule>
  </conditionalFormatting>
  <conditionalFormatting sqref="N811">
    <cfRule type="cellIs" dxfId="20961" priority="6598" operator="between">
      <formula>4.5</formula>
      <formula>3.495</formula>
    </cfRule>
  </conditionalFormatting>
  <conditionalFormatting sqref="N811">
    <cfRule type="cellIs" dxfId="20960" priority="6596" operator="between">
      <formula>3.5</formula>
      <formula>2.495</formula>
    </cfRule>
    <cfRule type="cellIs" dxfId="20959" priority="6597" operator="between">
      <formula>3.5</formula>
      <formula>2.495</formula>
    </cfRule>
  </conditionalFormatting>
  <conditionalFormatting sqref="N811">
    <cfRule type="cellIs" dxfId="20958" priority="6595" operator="between">
      <formula>3.5</formula>
      <formula>2.495</formula>
    </cfRule>
  </conditionalFormatting>
  <conditionalFormatting sqref="N811">
    <cfRule type="cellIs" dxfId="20957" priority="6594" operator="between">
      <formula>3.5</formula>
      <formula>2.494</formula>
    </cfRule>
  </conditionalFormatting>
  <conditionalFormatting sqref="N811">
    <cfRule type="cellIs" dxfId="20956" priority="6593" operator="between">
      <formula>2.5</formula>
      <formula>0</formula>
    </cfRule>
  </conditionalFormatting>
  <conditionalFormatting sqref="N811">
    <cfRule type="cellIs" dxfId="20955" priority="6589" operator="between">
      <formula>4.501</formula>
      <formula>6</formula>
    </cfRule>
    <cfRule type="cellIs" dxfId="20954" priority="6590" operator="between">
      <formula>3.001</formula>
      <formula>4.5</formula>
    </cfRule>
    <cfRule type="cellIs" dxfId="20953" priority="6591" operator="between">
      <formula>2.001</formula>
      <formula>3</formula>
    </cfRule>
    <cfRule type="cellIs" dxfId="20952" priority="6592" operator="between">
      <formula>0</formula>
      <formula>2</formula>
    </cfRule>
  </conditionalFormatting>
  <conditionalFormatting sqref="N807">
    <cfRule type="cellIs" dxfId="20951" priority="6588" operator="between">
      <formula>6</formula>
      <formula>4.5</formula>
    </cfRule>
  </conditionalFormatting>
  <conditionalFormatting sqref="N807">
    <cfRule type="cellIs" dxfId="20950" priority="6587" operator="between">
      <formula>6</formula>
      <formula>4.495</formula>
    </cfRule>
  </conditionalFormatting>
  <conditionalFormatting sqref="N807">
    <cfRule type="cellIs" dxfId="20949" priority="6586" operator="between">
      <formula>4.5</formula>
      <formula>3.495</formula>
    </cfRule>
  </conditionalFormatting>
  <conditionalFormatting sqref="N807">
    <cfRule type="cellIs" dxfId="20948" priority="6584" operator="between">
      <formula>3.5</formula>
      <formula>2.495</formula>
    </cfRule>
    <cfRule type="cellIs" dxfId="20947" priority="6585" operator="between">
      <formula>3.5</formula>
      <formula>2.495</formula>
    </cfRule>
  </conditionalFormatting>
  <conditionalFormatting sqref="N807">
    <cfRule type="cellIs" dxfId="20946" priority="6583" operator="between">
      <formula>3.5</formula>
      <formula>2.495</formula>
    </cfRule>
  </conditionalFormatting>
  <conditionalFormatting sqref="N807">
    <cfRule type="cellIs" dxfId="20945" priority="6582" operator="between">
      <formula>3.5</formula>
      <formula>2.494</formula>
    </cfRule>
  </conditionalFormatting>
  <conditionalFormatting sqref="N807">
    <cfRule type="cellIs" dxfId="20944" priority="6581" operator="between">
      <formula>2.5</formula>
      <formula>0</formula>
    </cfRule>
  </conditionalFormatting>
  <conditionalFormatting sqref="N807">
    <cfRule type="cellIs" dxfId="20943" priority="6577" operator="between">
      <formula>4.501</formula>
      <formula>6</formula>
    </cfRule>
    <cfRule type="cellIs" dxfId="20942" priority="6578" operator="between">
      <formula>3.001</formula>
      <formula>4.5</formula>
    </cfRule>
    <cfRule type="cellIs" dxfId="20941" priority="6579" operator="between">
      <formula>2.001</formula>
      <formula>3</formula>
    </cfRule>
    <cfRule type="cellIs" dxfId="20940" priority="6580" operator="between">
      <formula>0</formula>
      <formula>2</formula>
    </cfRule>
  </conditionalFormatting>
  <conditionalFormatting sqref="N810">
    <cfRule type="cellIs" dxfId="20939" priority="6576" operator="between">
      <formula>6</formula>
      <formula>4.5</formula>
    </cfRule>
  </conditionalFormatting>
  <conditionalFormatting sqref="N810">
    <cfRule type="cellIs" dxfId="20938" priority="6575" operator="between">
      <formula>6</formula>
      <formula>4.495</formula>
    </cfRule>
  </conditionalFormatting>
  <conditionalFormatting sqref="N810">
    <cfRule type="cellIs" dxfId="20937" priority="6574" operator="between">
      <formula>4.5</formula>
      <formula>3.495</formula>
    </cfRule>
  </conditionalFormatting>
  <conditionalFormatting sqref="N810">
    <cfRule type="cellIs" dxfId="20936" priority="6572" operator="between">
      <formula>3.5</formula>
      <formula>2.495</formula>
    </cfRule>
    <cfRule type="cellIs" dxfId="20935" priority="6573" operator="between">
      <formula>3.5</formula>
      <formula>2.495</formula>
    </cfRule>
  </conditionalFormatting>
  <conditionalFormatting sqref="N810">
    <cfRule type="cellIs" dxfId="20934" priority="6571" operator="between">
      <formula>3.5</formula>
      <formula>2.495</formula>
    </cfRule>
  </conditionalFormatting>
  <conditionalFormatting sqref="N810">
    <cfRule type="cellIs" dxfId="20933" priority="6570" operator="between">
      <formula>3.5</formula>
      <formula>2.494</formula>
    </cfRule>
  </conditionalFormatting>
  <conditionalFormatting sqref="N810">
    <cfRule type="cellIs" dxfId="20932" priority="6569" operator="between">
      <formula>2.5</formula>
      <formula>0</formula>
    </cfRule>
  </conditionalFormatting>
  <conditionalFormatting sqref="N810">
    <cfRule type="cellIs" dxfId="20931" priority="6565" operator="between">
      <formula>4.501</formula>
      <formula>6</formula>
    </cfRule>
    <cfRule type="cellIs" dxfId="20930" priority="6566" operator="between">
      <formula>3.001</formula>
      <formula>4.5</formula>
    </cfRule>
    <cfRule type="cellIs" dxfId="20929" priority="6567" operator="between">
      <formula>2.001</formula>
      <formula>3</formula>
    </cfRule>
    <cfRule type="cellIs" dxfId="20928" priority="6568" operator="between">
      <formula>0</formula>
      <formula>2</formula>
    </cfRule>
  </conditionalFormatting>
  <conditionalFormatting sqref="N809">
    <cfRule type="cellIs" dxfId="20927" priority="6564" operator="between">
      <formula>6</formula>
      <formula>4.5</formula>
    </cfRule>
  </conditionalFormatting>
  <conditionalFormatting sqref="N809">
    <cfRule type="cellIs" dxfId="20926" priority="6563" operator="between">
      <formula>6</formula>
      <formula>4.495</formula>
    </cfRule>
  </conditionalFormatting>
  <conditionalFormatting sqref="N809">
    <cfRule type="cellIs" dxfId="20925" priority="6562" operator="between">
      <formula>4.5</formula>
      <formula>3.495</formula>
    </cfRule>
  </conditionalFormatting>
  <conditionalFormatting sqref="N809">
    <cfRule type="cellIs" dxfId="20924" priority="6560" operator="between">
      <formula>3.5</formula>
      <formula>2.495</formula>
    </cfRule>
    <cfRule type="cellIs" dxfId="20923" priority="6561" operator="between">
      <formula>3.5</formula>
      <formula>2.495</formula>
    </cfRule>
  </conditionalFormatting>
  <conditionalFormatting sqref="N809">
    <cfRule type="cellIs" dxfId="20922" priority="6559" operator="between">
      <formula>3.5</formula>
      <formula>2.495</formula>
    </cfRule>
  </conditionalFormatting>
  <conditionalFormatting sqref="N809">
    <cfRule type="cellIs" dxfId="20921" priority="6558" operator="between">
      <formula>3.5</formula>
      <formula>2.494</formula>
    </cfRule>
  </conditionalFormatting>
  <conditionalFormatting sqref="N809">
    <cfRule type="cellIs" dxfId="20920" priority="6557" operator="between">
      <formula>2.5</formula>
      <formula>0</formula>
    </cfRule>
  </conditionalFormatting>
  <conditionalFormatting sqref="N809">
    <cfRule type="cellIs" dxfId="20919" priority="6553" operator="between">
      <formula>4.501</formula>
      <formula>6</formula>
    </cfRule>
    <cfRule type="cellIs" dxfId="20918" priority="6554" operator="between">
      <formula>3.001</formula>
      <formula>4.5</formula>
    </cfRule>
    <cfRule type="cellIs" dxfId="20917" priority="6555" operator="between">
      <formula>2.001</formula>
      <formula>3</formula>
    </cfRule>
    <cfRule type="cellIs" dxfId="20916" priority="6556" operator="between">
      <formula>0</formula>
      <formula>2</formula>
    </cfRule>
  </conditionalFormatting>
  <conditionalFormatting sqref="N806">
    <cfRule type="cellIs" dxfId="20915" priority="6552" operator="between">
      <formula>6</formula>
      <formula>4.5</formula>
    </cfRule>
  </conditionalFormatting>
  <conditionalFormatting sqref="N806">
    <cfRule type="cellIs" dxfId="20914" priority="6551" operator="between">
      <formula>6</formula>
      <formula>4.495</formula>
    </cfRule>
  </conditionalFormatting>
  <conditionalFormatting sqref="N806">
    <cfRule type="cellIs" dxfId="20913" priority="6550" operator="between">
      <formula>4.5</formula>
      <formula>3.495</formula>
    </cfRule>
  </conditionalFormatting>
  <conditionalFormatting sqref="N806">
    <cfRule type="cellIs" dxfId="20912" priority="6548" operator="between">
      <formula>3.5</formula>
      <formula>2.495</formula>
    </cfRule>
    <cfRule type="cellIs" dxfId="20911" priority="6549" operator="between">
      <formula>3.5</formula>
      <formula>2.495</formula>
    </cfRule>
  </conditionalFormatting>
  <conditionalFormatting sqref="N806">
    <cfRule type="cellIs" dxfId="20910" priority="6547" operator="between">
      <formula>3.5</formula>
      <formula>2.495</formula>
    </cfRule>
  </conditionalFormatting>
  <conditionalFormatting sqref="N806">
    <cfRule type="cellIs" dxfId="20909" priority="6546" operator="between">
      <formula>3.5</formula>
      <formula>2.494</formula>
    </cfRule>
  </conditionalFormatting>
  <conditionalFormatting sqref="N806">
    <cfRule type="cellIs" dxfId="20908" priority="6545" operator="between">
      <formula>2.5</formula>
      <formula>0</formula>
    </cfRule>
  </conditionalFormatting>
  <conditionalFormatting sqref="N806">
    <cfRule type="cellIs" dxfId="20907" priority="6541" operator="between">
      <formula>4.501</formula>
      <formula>6</formula>
    </cfRule>
    <cfRule type="cellIs" dxfId="20906" priority="6542" operator="between">
      <formula>3.001</formula>
      <formula>4.5</formula>
    </cfRule>
    <cfRule type="cellIs" dxfId="20905" priority="6543" operator="between">
      <formula>2.001</formula>
      <formula>3</formula>
    </cfRule>
    <cfRule type="cellIs" dxfId="20904" priority="6544" operator="between">
      <formula>0</formula>
      <formula>2</formula>
    </cfRule>
  </conditionalFormatting>
  <conditionalFormatting sqref="N819">
    <cfRule type="cellIs" dxfId="20903" priority="6540" operator="between">
      <formula>6</formula>
      <formula>4.5</formula>
    </cfRule>
  </conditionalFormatting>
  <conditionalFormatting sqref="N819">
    <cfRule type="cellIs" dxfId="20902" priority="6539" operator="between">
      <formula>6</formula>
      <formula>4.495</formula>
    </cfRule>
  </conditionalFormatting>
  <conditionalFormatting sqref="N819">
    <cfRule type="cellIs" dxfId="20901" priority="6538" operator="between">
      <formula>4.5</formula>
      <formula>3.495</formula>
    </cfRule>
  </conditionalFormatting>
  <conditionalFormatting sqref="N819">
    <cfRule type="cellIs" dxfId="20900" priority="6536" operator="between">
      <formula>3.5</formula>
      <formula>2.495</formula>
    </cfRule>
    <cfRule type="cellIs" dxfId="20899" priority="6537" operator="between">
      <formula>3.5</formula>
      <formula>2.495</formula>
    </cfRule>
  </conditionalFormatting>
  <conditionalFormatting sqref="N819">
    <cfRule type="cellIs" dxfId="20898" priority="6535" operator="between">
      <formula>3.5</formula>
      <formula>2.495</formula>
    </cfRule>
  </conditionalFormatting>
  <conditionalFormatting sqref="N819">
    <cfRule type="cellIs" dxfId="20897" priority="6534" operator="between">
      <formula>3.5</formula>
      <formula>2.494</formula>
    </cfRule>
  </conditionalFormatting>
  <conditionalFormatting sqref="N819">
    <cfRule type="cellIs" dxfId="20896" priority="6533" operator="between">
      <formula>2.5</formula>
      <formula>0</formula>
    </cfRule>
  </conditionalFormatting>
  <conditionalFormatting sqref="N819">
    <cfRule type="cellIs" dxfId="20895" priority="6529" operator="between">
      <formula>4.501</formula>
      <formula>6</formula>
    </cfRule>
    <cfRule type="cellIs" dxfId="20894" priority="6530" operator="between">
      <formula>3.001</formula>
      <formula>4.5</formula>
    </cfRule>
    <cfRule type="cellIs" dxfId="20893" priority="6531" operator="between">
      <formula>2.001</formula>
      <formula>3</formula>
    </cfRule>
    <cfRule type="cellIs" dxfId="20892" priority="6532" operator="between">
      <formula>0</formula>
      <formula>2</formula>
    </cfRule>
  </conditionalFormatting>
  <conditionalFormatting sqref="N814">
    <cfRule type="cellIs" dxfId="20891" priority="6528" operator="between">
      <formula>6</formula>
      <formula>4.5</formula>
    </cfRule>
  </conditionalFormatting>
  <conditionalFormatting sqref="N814">
    <cfRule type="cellIs" dxfId="20890" priority="6527" operator="between">
      <formula>6</formula>
      <formula>4.495</formula>
    </cfRule>
  </conditionalFormatting>
  <conditionalFormatting sqref="N814">
    <cfRule type="cellIs" dxfId="20889" priority="6526" operator="between">
      <formula>4.5</formula>
      <formula>3.495</formula>
    </cfRule>
  </conditionalFormatting>
  <conditionalFormatting sqref="N814">
    <cfRule type="cellIs" dxfId="20888" priority="6524" operator="between">
      <formula>3.5</formula>
      <formula>2.495</formula>
    </cfRule>
    <cfRule type="cellIs" dxfId="20887" priority="6525" operator="between">
      <formula>3.5</formula>
      <formula>2.495</formula>
    </cfRule>
  </conditionalFormatting>
  <conditionalFormatting sqref="N814">
    <cfRule type="cellIs" dxfId="20886" priority="6523" operator="between">
      <formula>3.5</formula>
      <formula>2.495</formula>
    </cfRule>
  </conditionalFormatting>
  <conditionalFormatting sqref="N814">
    <cfRule type="cellIs" dxfId="20885" priority="6522" operator="between">
      <formula>3.5</formula>
      <formula>2.494</formula>
    </cfRule>
  </conditionalFormatting>
  <conditionalFormatting sqref="N814">
    <cfRule type="cellIs" dxfId="20884" priority="6521" operator="between">
      <formula>2.5</formula>
      <formula>0</formula>
    </cfRule>
  </conditionalFormatting>
  <conditionalFormatting sqref="N814">
    <cfRule type="cellIs" dxfId="20883" priority="6517" operator="between">
      <formula>4.501</formula>
      <formula>6</formula>
    </cfRule>
    <cfRule type="cellIs" dxfId="20882" priority="6518" operator="between">
      <formula>3.001</formula>
      <formula>4.5</formula>
    </cfRule>
    <cfRule type="cellIs" dxfId="20881" priority="6519" operator="between">
      <formula>2.001</formula>
      <formula>3</formula>
    </cfRule>
    <cfRule type="cellIs" dxfId="20880" priority="6520" operator="between">
      <formula>0</formula>
      <formula>2</formula>
    </cfRule>
  </conditionalFormatting>
  <conditionalFormatting sqref="N818">
    <cfRule type="cellIs" dxfId="20879" priority="6516" operator="between">
      <formula>6</formula>
      <formula>4.5</formula>
    </cfRule>
  </conditionalFormatting>
  <conditionalFormatting sqref="N818">
    <cfRule type="cellIs" dxfId="20878" priority="6515" operator="between">
      <formula>6</formula>
      <formula>4.495</formula>
    </cfRule>
  </conditionalFormatting>
  <conditionalFormatting sqref="N818">
    <cfRule type="cellIs" dxfId="20877" priority="6514" operator="between">
      <formula>4.5</formula>
      <formula>3.495</formula>
    </cfRule>
  </conditionalFormatting>
  <conditionalFormatting sqref="N818">
    <cfRule type="cellIs" dxfId="20876" priority="6512" operator="between">
      <formula>3.5</formula>
      <formula>2.495</formula>
    </cfRule>
    <cfRule type="cellIs" dxfId="20875" priority="6513" operator="between">
      <formula>3.5</formula>
      <formula>2.495</formula>
    </cfRule>
  </conditionalFormatting>
  <conditionalFormatting sqref="N818">
    <cfRule type="cellIs" dxfId="20874" priority="6511" operator="between">
      <formula>3.5</formula>
      <formula>2.495</formula>
    </cfRule>
  </conditionalFormatting>
  <conditionalFormatting sqref="N818">
    <cfRule type="cellIs" dxfId="20873" priority="6510" operator="between">
      <formula>3.5</formula>
      <formula>2.494</formula>
    </cfRule>
  </conditionalFormatting>
  <conditionalFormatting sqref="N818">
    <cfRule type="cellIs" dxfId="20872" priority="6509" operator="between">
      <formula>2.5</formula>
      <formula>0</formula>
    </cfRule>
  </conditionalFormatting>
  <conditionalFormatting sqref="N818">
    <cfRule type="cellIs" dxfId="20871" priority="6505" operator="between">
      <formula>4.501</formula>
      <formula>6</formula>
    </cfRule>
    <cfRule type="cellIs" dxfId="20870" priority="6506" operator="between">
      <formula>3.001</formula>
      <formula>4.5</formula>
    </cfRule>
    <cfRule type="cellIs" dxfId="20869" priority="6507" operator="between">
      <formula>2.001</formula>
      <formula>3</formula>
    </cfRule>
    <cfRule type="cellIs" dxfId="20868" priority="6508" operator="between">
      <formula>0</formula>
      <formula>2</formula>
    </cfRule>
  </conditionalFormatting>
  <conditionalFormatting sqref="N816">
    <cfRule type="cellIs" dxfId="20867" priority="6504" operator="between">
      <formula>6</formula>
      <formula>4.5</formula>
    </cfRule>
  </conditionalFormatting>
  <conditionalFormatting sqref="N816">
    <cfRule type="cellIs" dxfId="20866" priority="6503" operator="between">
      <formula>6</formula>
      <formula>4.495</formula>
    </cfRule>
  </conditionalFormatting>
  <conditionalFormatting sqref="N816">
    <cfRule type="cellIs" dxfId="20865" priority="6502" operator="between">
      <formula>4.5</formula>
      <formula>3.495</formula>
    </cfRule>
  </conditionalFormatting>
  <conditionalFormatting sqref="N816">
    <cfRule type="cellIs" dxfId="20864" priority="6500" operator="between">
      <formula>3.5</formula>
      <formula>2.495</formula>
    </cfRule>
    <cfRule type="cellIs" dxfId="20863" priority="6501" operator="between">
      <formula>3.5</formula>
      <formula>2.495</formula>
    </cfRule>
  </conditionalFormatting>
  <conditionalFormatting sqref="N816">
    <cfRule type="cellIs" dxfId="20862" priority="6499" operator="between">
      <formula>3.5</formula>
      <formula>2.495</formula>
    </cfRule>
  </conditionalFormatting>
  <conditionalFormatting sqref="N816">
    <cfRule type="cellIs" dxfId="20861" priority="6498" operator="between">
      <formula>3.5</formula>
      <formula>2.494</formula>
    </cfRule>
  </conditionalFormatting>
  <conditionalFormatting sqref="N816">
    <cfRule type="cellIs" dxfId="20860" priority="6497" operator="between">
      <formula>2.5</formula>
      <formula>0</formula>
    </cfRule>
  </conditionalFormatting>
  <conditionalFormatting sqref="N816">
    <cfRule type="cellIs" dxfId="20859" priority="6493" operator="between">
      <formula>4.501</formula>
      <formula>6</formula>
    </cfRule>
    <cfRule type="cellIs" dxfId="20858" priority="6494" operator="between">
      <formula>3.001</formula>
      <formula>4.5</formula>
    </cfRule>
    <cfRule type="cellIs" dxfId="20857" priority="6495" operator="between">
      <formula>2.001</formula>
      <formula>3</formula>
    </cfRule>
    <cfRule type="cellIs" dxfId="20856" priority="6496" operator="between">
      <formula>0</formula>
      <formula>2</formula>
    </cfRule>
  </conditionalFormatting>
  <conditionalFormatting sqref="N812">
    <cfRule type="cellIs" dxfId="20855" priority="6492" operator="between">
      <formula>6</formula>
      <formula>4.5</formula>
    </cfRule>
  </conditionalFormatting>
  <conditionalFormatting sqref="N812">
    <cfRule type="cellIs" dxfId="20854" priority="6491" operator="between">
      <formula>6</formula>
      <formula>4.495</formula>
    </cfRule>
  </conditionalFormatting>
  <conditionalFormatting sqref="N812">
    <cfRule type="cellIs" dxfId="20853" priority="6490" operator="between">
      <formula>4.5</formula>
      <formula>3.495</formula>
    </cfRule>
  </conditionalFormatting>
  <conditionalFormatting sqref="N812">
    <cfRule type="cellIs" dxfId="20852" priority="6488" operator="between">
      <formula>3.5</formula>
      <formula>2.495</formula>
    </cfRule>
    <cfRule type="cellIs" dxfId="20851" priority="6489" operator="between">
      <formula>3.5</formula>
      <formula>2.495</formula>
    </cfRule>
  </conditionalFormatting>
  <conditionalFormatting sqref="N812">
    <cfRule type="cellIs" dxfId="20850" priority="6487" operator="between">
      <formula>3.5</formula>
      <formula>2.495</formula>
    </cfRule>
  </conditionalFormatting>
  <conditionalFormatting sqref="N812">
    <cfRule type="cellIs" dxfId="20849" priority="6486" operator="between">
      <formula>3.5</formula>
      <formula>2.494</formula>
    </cfRule>
  </conditionalFormatting>
  <conditionalFormatting sqref="N812">
    <cfRule type="cellIs" dxfId="20848" priority="6485" operator="between">
      <formula>2.5</formula>
      <formula>0</formula>
    </cfRule>
  </conditionalFormatting>
  <conditionalFormatting sqref="N812">
    <cfRule type="cellIs" dxfId="20847" priority="6481" operator="between">
      <formula>4.501</formula>
      <formula>6</formula>
    </cfRule>
    <cfRule type="cellIs" dxfId="20846" priority="6482" operator="between">
      <formula>3.001</formula>
      <formula>4.5</formula>
    </cfRule>
    <cfRule type="cellIs" dxfId="20845" priority="6483" operator="between">
      <formula>2.001</formula>
      <formula>3</formula>
    </cfRule>
    <cfRule type="cellIs" dxfId="20844" priority="6484" operator="between">
      <formula>0</formula>
      <formula>2</formula>
    </cfRule>
  </conditionalFormatting>
  <conditionalFormatting sqref="N813">
    <cfRule type="cellIs" dxfId="20843" priority="6480" operator="between">
      <formula>6</formula>
      <formula>4.5</formula>
    </cfRule>
  </conditionalFormatting>
  <conditionalFormatting sqref="N813">
    <cfRule type="cellIs" dxfId="20842" priority="6479" operator="between">
      <formula>6</formula>
      <formula>4.495</formula>
    </cfRule>
  </conditionalFormatting>
  <conditionalFormatting sqref="N813">
    <cfRule type="cellIs" dxfId="20841" priority="6478" operator="between">
      <formula>4.5</formula>
      <formula>3.495</formula>
    </cfRule>
  </conditionalFormatting>
  <conditionalFormatting sqref="N813">
    <cfRule type="cellIs" dxfId="20840" priority="6476" operator="between">
      <formula>3.5</formula>
      <formula>2.495</formula>
    </cfRule>
    <cfRule type="cellIs" dxfId="20839" priority="6477" operator="between">
      <formula>3.5</formula>
      <formula>2.495</formula>
    </cfRule>
  </conditionalFormatting>
  <conditionalFormatting sqref="N813">
    <cfRule type="cellIs" dxfId="20838" priority="6475" operator="between">
      <formula>3.5</formula>
      <formula>2.495</formula>
    </cfRule>
  </conditionalFormatting>
  <conditionalFormatting sqref="N813">
    <cfRule type="cellIs" dxfId="20837" priority="6474" operator="between">
      <formula>3.5</formula>
      <formula>2.494</formula>
    </cfRule>
  </conditionalFormatting>
  <conditionalFormatting sqref="N813">
    <cfRule type="cellIs" dxfId="20836" priority="6473" operator="between">
      <formula>2.5</formula>
      <formula>0</formula>
    </cfRule>
  </conditionalFormatting>
  <conditionalFormatting sqref="N813">
    <cfRule type="cellIs" dxfId="20835" priority="6469" operator="between">
      <formula>4.501</formula>
      <formula>6</formula>
    </cfRule>
    <cfRule type="cellIs" dxfId="20834" priority="6470" operator="between">
      <formula>3.001</formula>
      <formula>4.5</formula>
    </cfRule>
    <cfRule type="cellIs" dxfId="20833" priority="6471" operator="between">
      <formula>2.001</formula>
      <formula>3</formula>
    </cfRule>
    <cfRule type="cellIs" dxfId="20832" priority="6472" operator="between">
      <formula>0</formula>
      <formula>2</formula>
    </cfRule>
  </conditionalFormatting>
  <conditionalFormatting sqref="N815">
    <cfRule type="cellIs" dxfId="20831" priority="6468" operator="between">
      <formula>6</formula>
      <formula>4.5</formula>
    </cfRule>
  </conditionalFormatting>
  <conditionalFormatting sqref="N815">
    <cfRule type="cellIs" dxfId="20830" priority="6467" operator="between">
      <formula>6</formula>
      <formula>4.495</formula>
    </cfRule>
  </conditionalFormatting>
  <conditionalFormatting sqref="N815">
    <cfRule type="cellIs" dxfId="20829" priority="6466" operator="between">
      <formula>4.5</formula>
      <formula>3.495</formula>
    </cfRule>
  </conditionalFormatting>
  <conditionalFormatting sqref="N815">
    <cfRule type="cellIs" dxfId="20828" priority="6464" operator="between">
      <formula>3.5</formula>
      <formula>2.495</formula>
    </cfRule>
    <cfRule type="cellIs" dxfId="20827" priority="6465" operator="between">
      <formula>3.5</formula>
      <formula>2.495</formula>
    </cfRule>
  </conditionalFormatting>
  <conditionalFormatting sqref="N815">
    <cfRule type="cellIs" dxfId="20826" priority="6463" operator="between">
      <formula>3.5</formula>
      <formula>2.495</formula>
    </cfRule>
  </conditionalFormatting>
  <conditionalFormatting sqref="N815">
    <cfRule type="cellIs" dxfId="20825" priority="6462" operator="between">
      <formula>3.5</formula>
      <formula>2.494</formula>
    </cfRule>
  </conditionalFormatting>
  <conditionalFormatting sqref="N815">
    <cfRule type="cellIs" dxfId="20824" priority="6461" operator="between">
      <formula>2.5</formula>
      <formula>0</formula>
    </cfRule>
  </conditionalFormatting>
  <conditionalFormatting sqref="N815">
    <cfRule type="cellIs" dxfId="20823" priority="6457" operator="between">
      <formula>4.501</formula>
      <formula>6</formula>
    </cfRule>
    <cfRule type="cellIs" dxfId="20822" priority="6458" operator="between">
      <formula>3.001</formula>
      <formula>4.5</formula>
    </cfRule>
    <cfRule type="cellIs" dxfId="20821" priority="6459" operator="between">
      <formula>2.001</formula>
      <formula>3</formula>
    </cfRule>
    <cfRule type="cellIs" dxfId="20820" priority="6460" operator="between">
      <formula>0</formula>
      <formula>2</formula>
    </cfRule>
  </conditionalFormatting>
  <conditionalFormatting sqref="N817">
    <cfRule type="cellIs" dxfId="20819" priority="6456" operator="between">
      <formula>6</formula>
      <formula>4.5</formula>
    </cfRule>
  </conditionalFormatting>
  <conditionalFormatting sqref="N817">
    <cfRule type="cellIs" dxfId="20818" priority="6455" operator="between">
      <formula>6</formula>
      <formula>4.495</formula>
    </cfRule>
  </conditionalFormatting>
  <conditionalFormatting sqref="N817">
    <cfRule type="cellIs" dxfId="20817" priority="6454" operator="between">
      <formula>4.5</formula>
      <formula>3.495</formula>
    </cfRule>
  </conditionalFormatting>
  <conditionalFormatting sqref="N817">
    <cfRule type="cellIs" dxfId="20816" priority="6452" operator="between">
      <formula>3.5</formula>
      <formula>2.495</formula>
    </cfRule>
    <cfRule type="cellIs" dxfId="20815" priority="6453" operator="between">
      <formula>3.5</formula>
      <formula>2.495</formula>
    </cfRule>
  </conditionalFormatting>
  <conditionalFormatting sqref="N817">
    <cfRule type="cellIs" dxfId="20814" priority="6451" operator="between">
      <formula>3.5</formula>
      <formula>2.495</formula>
    </cfRule>
  </conditionalFormatting>
  <conditionalFormatting sqref="N817">
    <cfRule type="cellIs" dxfId="20813" priority="6450" operator="between">
      <formula>3.5</formula>
      <formula>2.494</formula>
    </cfRule>
  </conditionalFormatting>
  <conditionalFormatting sqref="N817">
    <cfRule type="cellIs" dxfId="20812" priority="6449" operator="between">
      <formula>2.5</formula>
      <formula>0</formula>
    </cfRule>
  </conditionalFormatting>
  <conditionalFormatting sqref="N817">
    <cfRule type="cellIs" dxfId="20811" priority="6445" operator="between">
      <formula>4.501</formula>
      <formula>6</formula>
    </cfRule>
    <cfRule type="cellIs" dxfId="20810" priority="6446" operator="between">
      <formula>3.001</formula>
      <formula>4.5</formula>
    </cfRule>
    <cfRule type="cellIs" dxfId="20809" priority="6447" operator="between">
      <formula>2.001</formula>
      <formula>3</formula>
    </cfRule>
    <cfRule type="cellIs" dxfId="20808" priority="6448" operator="between">
      <formula>0</formula>
      <formula>2</formula>
    </cfRule>
  </conditionalFormatting>
  <conditionalFormatting sqref="N808">
    <cfRule type="cellIs" dxfId="20807" priority="6444" operator="between">
      <formula>6</formula>
      <formula>4.5</formula>
    </cfRule>
  </conditionalFormatting>
  <conditionalFormatting sqref="N808">
    <cfRule type="cellIs" dxfId="20806" priority="6443" operator="between">
      <formula>6</formula>
      <formula>4.495</formula>
    </cfRule>
  </conditionalFormatting>
  <conditionalFormatting sqref="N808">
    <cfRule type="cellIs" dxfId="20805" priority="6442" operator="between">
      <formula>4.5</formula>
      <formula>3.495</formula>
    </cfRule>
  </conditionalFormatting>
  <conditionalFormatting sqref="N808">
    <cfRule type="cellIs" dxfId="20804" priority="6440" operator="between">
      <formula>3.5</formula>
      <formula>2.495</formula>
    </cfRule>
    <cfRule type="cellIs" dxfId="20803" priority="6441" operator="between">
      <formula>3.5</formula>
      <formula>2.495</formula>
    </cfRule>
  </conditionalFormatting>
  <conditionalFormatting sqref="N808">
    <cfRule type="cellIs" dxfId="20802" priority="6439" operator="between">
      <formula>3.5</formula>
      <formula>2.495</formula>
    </cfRule>
  </conditionalFormatting>
  <conditionalFormatting sqref="N808">
    <cfRule type="cellIs" dxfId="20801" priority="6438" operator="between">
      <formula>3.5</formula>
      <formula>2.494</formula>
    </cfRule>
  </conditionalFormatting>
  <conditionalFormatting sqref="N808">
    <cfRule type="cellIs" dxfId="20800" priority="6437" operator="between">
      <formula>2.5</formula>
      <formula>0</formula>
    </cfRule>
  </conditionalFormatting>
  <conditionalFormatting sqref="N808">
    <cfRule type="cellIs" dxfId="20799" priority="6433" operator="between">
      <formula>4.501</formula>
      <formula>6</formula>
    </cfRule>
    <cfRule type="cellIs" dxfId="20798" priority="6434" operator="between">
      <formula>3.001</formula>
      <formula>4.5</formula>
    </cfRule>
    <cfRule type="cellIs" dxfId="20797" priority="6435" operator="between">
      <formula>2.001</formula>
      <formula>3</formula>
    </cfRule>
    <cfRule type="cellIs" dxfId="20796" priority="6436" operator="between">
      <formula>0</formula>
      <formula>2</formula>
    </cfRule>
  </conditionalFormatting>
  <conditionalFormatting sqref="N826">
    <cfRule type="cellIs" dxfId="20795" priority="6432" operator="between">
      <formula>6</formula>
      <formula>4.5</formula>
    </cfRule>
  </conditionalFormatting>
  <conditionalFormatting sqref="N826">
    <cfRule type="cellIs" dxfId="20794" priority="6431" operator="between">
      <formula>6</formula>
      <formula>4.495</formula>
    </cfRule>
  </conditionalFormatting>
  <conditionalFormatting sqref="N826">
    <cfRule type="cellIs" dxfId="20793" priority="6430" operator="between">
      <formula>4.5</formula>
      <formula>3.495</formula>
    </cfRule>
  </conditionalFormatting>
  <conditionalFormatting sqref="N826">
    <cfRule type="cellIs" dxfId="20792" priority="6428" operator="between">
      <formula>3.5</formula>
      <formula>2.495</formula>
    </cfRule>
    <cfRule type="cellIs" dxfId="20791" priority="6429" operator="between">
      <formula>3.5</formula>
      <formula>2.495</formula>
    </cfRule>
  </conditionalFormatting>
  <conditionalFormatting sqref="N826">
    <cfRule type="cellIs" dxfId="20790" priority="6427" operator="between">
      <formula>3.5</formula>
      <formula>2.495</formula>
    </cfRule>
  </conditionalFormatting>
  <conditionalFormatting sqref="N826">
    <cfRule type="cellIs" dxfId="20789" priority="6426" operator="between">
      <formula>3.5</formula>
      <formula>2.494</formula>
    </cfRule>
  </conditionalFormatting>
  <conditionalFormatting sqref="N826">
    <cfRule type="cellIs" dxfId="20788" priority="6425" operator="between">
      <formula>2.5</formula>
      <formula>0</formula>
    </cfRule>
  </conditionalFormatting>
  <conditionalFormatting sqref="N826">
    <cfRule type="cellIs" dxfId="20787" priority="6421" operator="between">
      <formula>4.501</formula>
      <formula>6</formula>
    </cfRule>
    <cfRule type="cellIs" dxfId="20786" priority="6422" operator="between">
      <formula>3.001</formula>
      <formula>4.5</formula>
    </cfRule>
    <cfRule type="cellIs" dxfId="20785" priority="6423" operator="between">
      <formula>2.001</formula>
      <formula>3</formula>
    </cfRule>
    <cfRule type="cellIs" dxfId="20784" priority="6424" operator="between">
      <formula>0</formula>
      <formula>2</formula>
    </cfRule>
  </conditionalFormatting>
  <conditionalFormatting sqref="N821">
    <cfRule type="cellIs" dxfId="20783" priority="6420" operator="between">
      <formula>6</formula>
      <formula>4.5</formula>
    </cfRule>
  </conditionalFormatting>
  <conditionalFormatting sqref="N821">
    <cfRule type="cellIs" dxfId="20782" priority="6419" operator="between">
      <formula>6</formula>
      <formula>4.495</formula>
    </cfRule>
  </conditionalFormatting>
  <conditionalFormatting sqref="N821">
    <cfRule type="cellIs" dxfId="20781" priority="6418" operator="between">
      <formula>4.5</formula>
      <formula>3.495</formula>
    </cfRule>
  </conditionalFormatting>
  <conditionalFormatting sqref="N821">
    <cfRule type="cellIs" dxfId="20780" priority="6416" operator="between">
      <formula>3.5</formula>
      <formula>2.495</formula>
    </cfRule>
    <cfRule type="cellIs" dxfId="20779" priority="6417" operator="between">
      <formula>3.5</formula>
      <formula>2.495</formula>
    </cfRule>
  </conditionalFormatting>
  <conditionalFormatting sqref="N821">
    <cfRule type="cellIs" dxfId="20778" priority="6415" operator="between">
      <formula>3.5</formula>
      <formula>2.495</formula>
    </cfRule>
  </conditionalFormatting>
  <conditionalFormatting sqref="N821">
    <cfRule type="cellIs" dxfId="20777" priority="6414" operator="between">
      <formula>3.5</formula>
      <formula>2.494</formula>
    </cfRule>
  </conditionalFormatting>
  <conditionalFormatting sqref="N821">
    <cfRule type="cellIs" dxfId="20776" priority="6413" operator="between">
      <formula>2.5</formula>
      <formula>0</formula>
    </cfRule>
  </conditionalFormatting>
  <conditionalFormatting sqref="N821">
    <cfRule type="cellIs" dxfId="20775" priority="6409" operator="between">
      <formula>4.501</formula>
      <formula>6</formula>
    </cfRule>
    <cfRule type="cellIs" dxfId="20774" priority="6410" operator="between">
      <formula>3.001</formula>
      <formula>4.5</formula>
    </cfRule>
    <cfRule type="cellIs" dxfId="20773" priority="6411" operator="between">
      <formula>2.001</formula>
      <formula>3</formula>
    </cfRule>
    <cfRule type="cellIs" dxfId="20772" priority="6412" operator="between">
      <formula>0</formula>
      <formula>2</formula>
    </cfRule>
  </conditionalFormatting>
  <conditionalFormatting sqref="N825">
    <cfRule type="cellIs" dxfId="20771" priority="6408" operator="between">
      <formula>6</formula>
      <formula>4.5</formula>
    </cfRule>
  </conditionalFormatting>
  <conditionalFormatting sqref="N825">
    <cfRule type="cellIs" dxfId="20770" priority="6407" operator="between">
      <formula>6</formula>
      <formula>4.495</formula>
    </cfRule>
  </conditionalFormatting>
  <conditionalFormatting sqref="N825">
    <cfRule type="cellIs" dxfId="20769" priority="6406" operator="between">
      <formula>4.5</formula>
      <formula>3.495</formula>
    </cfRule>
  </conditionalFormatting>
  <conditionalFormatting sqref="N825">
    <cfRule type="cellIs" dxfId="20768" priority="6404" operator="between">
      <formula>3.5</formula>
      <formula>2.495</formula>
    </cfRule>
    <cfRule type="cellIs" dxfId="20767" priority="6405" operator="between">
      <formula>3.5</formula>
      <formula>2.495</formula>
    </cfRule>
  </conditionalFormatting>
  <conditionalFormatting sqref="N825">
    <cfRule type="cellIs" dxfId="20766" priority="6403" operator="between">
      <formula>3.5</formula>
      <formula>2.495</formula>
    </cfRule>
  </conditionalFormatting>
  <conditionalFormatting sqref="N825">
    <cfRule type="cellIs" dxfId="20765" priority="6402" operator="between">
      <formula>3.5</formula>
      <formula>2.494</formula>
    </cfRule>
  </conditionalFormatting>
  <conditionalFormatting sqref="N825">
    <cfRule type="cellIs" dxfId="20764" priority="6401" operator="between">
      <formula>2.5</formula>
      <formula>0</formula>
    </cfRule>
  </conditionalFormatting>
  <conditionalFormatting sqref="N825">
    <cfRule type="cellIs" dxfId="20763" priority="6397" operator="between">
      <formula>4.501</formula>
      <formula>6</formula>
    </cfRule>
    <cfRule type="cellIs" dxfId="20762" priority="6398" operator="between">
      <formula>3.001</formula>
      <formula>4.5</formula>
    </cfRule>
    <cfRule type="cellIs" dxfId="20761" priority="6399" operator="between">
      <formula>2.001</formula>
      <formula>3</formula>
    </cfRule>
    <cfRule type="cellIs" dxfId="20760" priority="6400" operator="between">
      <formula>0</formula>
      <formula>2</formula>
    </cfRule>
  </conditionalFormatting>
  <conditionalFormatting sqref="N823">
    <cfRule type="cellIs" dxfId="20759" priority="6396" operator="between">
      <formula>6</formula>
      <formula>4.5</formula>
    </cfRule>
  </conditionalFormatting>
  <conditionalFormatting sqref="N823">
    <cfRule type="cellIs" dxfId="20758" priority="6395" operator="between">
      <formula>6</formula>
      <formula>4.495</formula>
    </cfRule>
  </conditionalFormatting>
  <conditionalFormatting sqref="N823">
    <cfRule type="cellIs" dxfId="20757" priority="6394" operator="between">
      <formula>4.5</formula>
      <formula>3.495</formula>
    </cfRule>
  </conditionalFormatting>
  <conditionalFormatting sqref="N823">
    <cfRule type="cellIs" dxfId="20756" priority="6392" operator="between">
      <formula>3.5</formula>
      <formula>2.495</formula>
    </cfRule>
    <cfRule type="cellIs" dxfId="20755" priority="6393" operator="between">
      <formula>3.5</formula>
      <formula>2.495</formula>
    </cfRule>
  </conditionalFormatting>
  <conditionalFormatting sqref="N823">
    <cfRule type="cellIs" dxfId="20754" priority="6391" operator="between">
      <formula>3.5</formula>
      <formula>2.495</formula>
    </cfRule>
  </conditionalFormatting>
  <conditionalFormatting sqref="N823">
    <cfRule type="cellIs" dxfId="20753" priority="6390" operator="between">
      <formula>3.5</formula>
      <formula>2.494</formula>
    </cfRule>
  </conditionalFormatting>
  <conditionalFormatting sqref="N823">
    <cfRule type="cellIs" dxfId="20752" priority="6389" operator="between">
      <formula>2.5</formula>
      <formula>0</formula>
    </cfRule>
  </conditionalFormatting>
  <conditionalFormatting sqref="N823">
    <cfRule type="cellIs" dxfId="20751" priority="6385" operator="between">
      <formula>4.501</formula>
      <formula>6</formula>
    </cfRule>
    <cfRule type="cellIs" dxfId="20750" priority="6386" operator="between">
      <formula>3.001</formula>
      <formula>4.5</formula>
    </cfRule>
    <cfRule type="cellIs" dxfId="20749" priority="6387" operator="between">
      <formula>2.001</formula>
      <formula>3</formula>
    </cfRule>
    <cfRule type="cellIs" dxfId="20748" priority="6388" operator="between">
      <formula>0</formula>
      <formula>2</formula>
    </cfRule>
  </conditionalFormatting>
  <conditionalFormatting sqref="N820">
    <cfRule type="cellIs" dxfId="20747" priority="6372" operator="between">
      <formula>6</formula>
      <formula>4.5</formula>
    </cfRule>
  </conditionalFormatting>
  <conditionalFormatting sqref="N820">
    <cfRule type="cellIs" dxfId="20746" priority="6371" operator="between">
      <formula>6</formula>
      <formula>4.495</formula>
    </cfRule>
  </conditionalFormatting>
  <conditionalFormatting sqref="N820">
    <cfRule type="cellIs" dxfId="20745" priority="6370" operator="between">
      <formula>4.5</formula>
      <formula>3.495</formula>
    </cfRule>
  </conditionalFormatting>
  <conditionalFormatting sqref="N820">
    <cfRule type="cellIs" dxfId="20744" priority="6368" operator="between">
      <formula>3.5</formula>
      <formula>2.495</formula>
    </cfRule>
    <cfRule type="cellIs" dxfId="20743" priority="6369" operator="between">
      <formula>3.5</formula>
      <formula>2.495</formula>
    </cfRule>
  </conditionalFormatting>
  <conditionalFormatting sqref="N820">
    <cfRule type="cellIs" dxfId="20742" priority="6367" operator="between">
      <formula>3.5</formula>
      <formula>2.495</formula>
    </cfRule>
  </conditionalFormatting>
  <conditionalFormatting sqref="N820">
    <cfRule type="cellIs" dxfId="20741" priority="6366" operator="between">
      <formula>3.5</formula>
      <formula>2.494</formula>
    </cfRule>
  </conditionalFormatting>
  <conditionalFormatting sqref="N820">
    <cfRule type="cellIs" dxfId="20740" priority="6365" operator="between">
      <formula>2.5</formula>
      <formula>0</formula>
    </cfRule>
  </conditionalFormatting>
  <conditionalFormatting sqref="N820">
    <cfRule type="cellIs" dxfId="20739" priority="6361" operator="between">
      <formula>4.501</formula>
      <formula>6</formula>
    </cfRule>
    <cfRule type="cellIs" dxfId="20738" priority="6362" operator="between">
      <formula>3.001</formula>
      <formula>4.5</formula>
    </cfRule>
    <cfRule type="cellIs" dxfId="20737" priority="6363" operator="between">
      <formula>2.001</formula>
      <formula>3</formula>
    </cfRule>
    <cfRule type="cellIs" dxfId="20736" priority="6364" operator="between">
      <formula>0</formula>
      <formula>2</formula>
    </cfRule>
  </conditionalFormatting>
  <conditionalFormatting sqref="N822">
    <cfRule type="cellIs" dxfId="20735" priority="6360" operator="between">
      <formula>6</formula>
      <formula>4.5</formula>
    </cfRule>
  </conditionalFormatting>
  <conditionalFormatting sqref="N822">
    <cfRule type="cellIs" dxfId="20734" priority="6359" operator="between">
      <formula>6</formula>
      <formula>4.495</formula>
    </cfRule>
  </conditionalFormatting>
  <conditionalFormatting sqref="N822">
    <cfRule type="cellIs" dxfId="20733" priority="6358" operator="between">
      <formula>4.5</formula>
      <formula>3.495</formula>
    </cfRule>
  </conditionalFormatting>
  <conditionalFormatting sqref="N822">
    <cfRule type="cellIs" dxfId="20732" priority="6356" operator="between">
      <formula>3.5</formula>
      <formula>2.495</formula>
    </cfRule>
    <cfRule type="cellIs" dxfId="20731" priority="6357" operator="between">
      <formula>3.5</formula>
      <formula>2.495</formula>
    </cfRule>
  </conditionalFormatting>
  <conditionalFormatting sqref="N822">
    <cfRule type="cellIs" dxfId="20730" priority="6355" operator="between">
      <formula>3.5</formula>
      <formula>2.495</formula>
    </cfRule>
  </conditionalFormatting>
  <conditionalFormatting sqref="N822">
    <cfRule type="cellIs" dxfId="20729" priority="6354" operator="between">
      <formula>3.5</formula>
      <formula>2.494</formula>
    </cfRule>
  </conditionalFormatting>
  <conditionalFormatting sqref="N822">
    <cfRule type="cellIs" dxfId="20728" priority="6353" operator="between">
      <formula>2.5</formula>
      <formula>0</formula>
    </cfRule>
  </conditionalFormatting>
  <conditionalFormatting sqref="N822">
    <cfRule type="cellIs" dxfId="20727" priority="6349" operator="between">
      <formula>4.501</formula>
      <formula>6</formula>
    </cfRule>
    <cfRule type="cellIs" dxfId="20726" priority="6350" operator="between">
      <formula>3.001</formula>
      <formula>4.5</formula>
    </cfRule>
    <cfRule type="cellIs" dxfId="20725" priority="6351" operator="between">
      <formula>2.001</formula>
      <formula>3</formula>
    </cfRule>
    <cfRule type="cellIs" dxfId="20724" priority="6352" operator="between">
      <formula>0</formula>
      <formula>2</formula>
    </cfRule>
  </conditionalFormatting>
  <conditionalFormatting sqref="N824">
    <cfRule type="cellIs" dxfId="20723" priority="6348" operator="between">
      <formula>6</formula>
      <formula>4.5</formula>
    </cfRule>
  </conditionalFormatting>
  <conditionalFormatting sqref="N824">
    <cfRule type="cellIs" dxfId="20722" priority="6347" operator="between">
      <formula>6</formula>
      <formula>4.495</formula>
    </cfRule>
  </conditionalFormatting>
  <conditionalFormatting sqref="N824">
    <cfRule type="cellIs" dxfId="20721" priority="6346" operator="between">
      <formula>4.5</formula>
      <formula>3.495</formula>
    </cfRule>
  </conditionalFormatting>
  <conditionalFormatting sqref="N824">
    <cfRule type="cellIs" dxfId="20720" priority="6344" operator="between">
      <formula>3.5</formula>
      <formula>2.495</formula>
    </cfRule>
    <cfRule type="cellIs" dxfId="20719" priority="6345" operator="between">
      <formula>3.5</formula>
      <formula>2.495</formula>
    </cfRule>
  </conditionalFormatting>
  <conditionalFormatting sqref="N824">
    <cfRule type="cellIs" dxfId="20718" priority="6343" operator="between">
      <formula>3.5</formula>
      <formula>2.495</formula>
    </cfRule>
  </conditionalFormatting>
  <conditionalFormatting sqref="N824">
    <cfRule type="cellIs" dxfId="20717" priority="6342" operator="between">
      <formula>3.5</formula>
      <formula>2.494</formula>
    </cfRule>
  </conditionalFormatting>
  <conditionalFormatting sqref="N824">
    <cfRule type="cellIs" dxfId="20716" priority="6341" operator="between">
      <formula>2.5</formula>
      <formula>0</formula>
    </cfRule>
  </conditionalFormatting>
  <conditionalFormatting sqref="N824">
    <cfRule type="cellIs" dxfId="20715" priority="6337" operator="between">
      <formula>4.501</formula>
      <formula>6</formula>
    </cfRule>
    <cfRule type="cellIs" dxfId="20714" priority="6338" operator="between">
      <formula>3.001</formula>
      <formula>4.5</formula>
    </cfRule>
    <cfRule type="cellIs" dxfId="20713" priority="6339" operator="between">
      <formula>2.001</formula>
      <formula>3</formula>
    </cfRule>
    <cfRule type="cellIs" dxfId="20712" priority="6340" operator="between">
      <formula>0</formula>
      <formula>2</formula>
    </cfRule>
  </conditionalFormatting>
  <conditionalFormatting sqref="N832">
    <cfRule type="cellIs" dxfId="20711" priority="6336" operator="between">
      <formula>6</formula>
      <formula>4.5</formula>
    </cfRule>
  </conditionalFormatting>
  <conditionalFormatting sqref="N832">
    <cfRule type="cellIs" dxfId="20710" priority="6335" operator="between">
      <formula>6</formula>
      <formula>4.495</formula>
    </cfRule>
  </conditionalFormatting>
  <conditionalFormatting sqref="N832">
    <cfRule type="cellIs" dxfId="20709" priority="6334" operator="between">
      <formula>4.5</formula>
      <formula>3.495</formula>
    </cfRule>
  </conditionalFormatting>
  <conditionalFormatting sqref="N832">
    <cfRule type="cellIs" dxfId="20708" priority="6332" operator="between">
      <formula>3.5</formula>
      <formula>2.495</formula>
    </cfRule>
    <cfRule type="cellIs" dxfId="20707" priority="6333" operator="between">
      <formula>3.5</formula>
      <formula>2.495</formula>
    </cfRule>
  </conditionalFormatting>
  <conditionalFormatting sqref="N832">
    <cfRule type="cellIs" dxfId="20706" priority="6331" operator="between">
      <formula>3.5</formula>
      <formula>2.495</formula>
    </cfRule>
  </conditionalFormatting>
  <conditionalFormatting sqref="N832">
    <cfRule type="cellIs" dxfId="20705" priority="6330" operator="between">
      <formula>3.5</formula>
      <formula>2.494</formula>
    </cfRule>
  </conditionalFormatting>
  <conditionalFormatting sqref="N832">
    <cfRule type="cellIs" dxfId="20704" priority="6329" operator="between">
      <formula>2.5</formula>
      <formula>0</formula>
    </cfRule>
  </conditionalFormatting>
  <conditionalFormatting sqref="N832">
    <cfRule type="cellIs" dxfId="20703" priority="6325" operator="between">
      <formula>4.501</formula>
      <formula>6</formula>
    </cfRule>
    <cfRule type="cellIs" dxfId="20702" priority="6326" operator="between">
      <formula>3.001</formula>
      <formula>4.5</formula>
    </cfRule>
    <cfRule type="cellIs" dxfId="20701" priority="6327" operator="between">
      <formula>2.001</formula>
      <formula>3</formula>
    </cfRule>
    <cfRule type="cellIs" dxfId="20700" priority="6328" operator="between">
      <formula>0</formula>
      <formula>2</formula>
    </cfRule>
  </conditionalFormatting>
  <conditionalFormatting sqref="N827">
    <cfRule type="cellIs" dxfId="20699" priority="6324" operator="between">
      <formula>6</formula>
      <formula>4.5</formula>
    </cfRule>
  </conditionalFormatting>
  <conditionalFormatting sqref="N827">
    <cfRule type="cellIs" dxfId="20698" priority="6323" operator="between">
      <formula>6</formula>
      <formula>4.495</formula>
    </cfRule>
  </conditionalFormatting>
  <conditionalFormatting sqref="N827">
    <cfRule type="cellIs" dxfId="20697" priority="6322" operator="between">
      <formula>4.5</formula>
      <formula>3.495</formula>
    </cfRule>
  </conditionalFormatting>
  <conditionalFormatting sqref="N827">
    <cfRule type="cellIs" dxfId="20696" priority="6320" operator="between">
      <formula>3.5</formula>
      <formula>2.495</formula>
    </cfRule>
    <cfRule type="cellIs" dxfId="20695" priority="6321" operator="between">
      <formula>3.5</formula>
      <formula>2.495</formula>
    </cfRule>
  </conditionalFormatting>
  <conditionalFormatting sqref="N827">
    <cfRule type="cellIs" dxfId="20694" priority="6319" operator="between">
      <formula>3.5</formula>
      <formula>2.495</formula>
    </cfRule>
  </conditionalFormatting>
  <conditionalFormatting sqref="N827">
    <cfRule type="cellIs" dxfId="20693" priority="6318" operator="between">
      <formula>3.5</formula>
      <formula>2.494</formula>
    </cfRule>
  </conditionalFormatting>
  <conditionalFormatting sqref="N827">
    <cfRule type="cellIs" dxfId="20692" priority="6317" operator="between">
      <formula>2.5</formula>
      <formula>0</formula>
    </cfRule>
  </conditionalFormatting>
  <conditionalFormatting sqref="N827">
    <cfRule type="cellIs" dxfId="20691" priority="6313" operator="between">
      <formula>4.501</formula>
      <formula>6</formula>
    </cfRule>
    <cfRule type="cellIs" dxfId="20690" priority="6314" operator="between">
      <formula>3.001</formula>
      <formula>4.5</formula>
    </cfRule>
    <cfRule type="cellIs" dxfId="20689" priority="6315" operator="between">
      <formula>2.001</formula>
      <formula>3</formula>
    </cfRule>
    <cfRule type="cellIs" dxfId="20688" priority="6316" operator="between">
      <formula>0</formula>
      <formula>2</formula>
    </cfRule>
  </conditionalFormatting>
  <conditionalFormatting sqref="N831">
    <cfRule type="cellIs" dxfId="20687" priority="6312" operator="between">
      <formula>6</formula>
      <formula>4.5</formula>
    </cfRule>
  </conditionalFormatting>
  <conditionalFormatting sqref="N831">
    <cfRule type="cellIs" dxfId="20686" priority="6311" operator="between">
      <formula>6</formula>
      <formula>4.495</formula>
    </cfRule>
  </conditionalFormatting>
  <conditionalFormatting sqref="N831">
    <cfRule type="cellIs" dxfId="20685" priority="6310" operator="between">
      <formula>4.5</formula>
      <formula>3.495</formula>
    </cfRule>
  </conditionalFormatting>
  <conditionalFormatting sqref="N831">
    <cfRule type="cellIs" dxfId="20684" priority="6308" operator="between">
      <formula>3.5</formula>
      <formula>2.495</formula>
    </cfRule>
    <cfRule type="cellIs" dxfId="20683" priority="6309" operator="between">
      <formula>3.5</formula>
      <formula>2.495</formula>
    </cfRule>
  </conditionalFormatting>
  <conditionalFormatting sqref="N831">
    <cfRule type="cellIs" dxfId="20682" priority="6307" operator="between">
      <formula>3.5</formula>
      <formula>2.495</formula>
    </cfRule>
  </conditionalFormatting>
  <conditionalFormatting sqref="N831">
    <cfRule type="cellIs" dxfId="20681" priority="6306" operator="between">
      <formula>3.5</formula>
      <formula>2.494</formula>
    </cfRule>
  </conditionalFormatting>
  <conditionalFormatting sqref="N831">
    <cfRule type="cellIs" dxfId="20680" priority="6305" operator="between">
      <formula>2.5</formula>
      <formula>0</formula>
    </cfRule>
  </conditionalFormatting>
  <conditionalFormatting sqref="N831">
    <cfRule type="cellIs" dxfId="20679" priority="6301" operator="between">
      <formula>4.501</formula>
      <formula>6</formula>
    </cfRule>
    <cfRule type="cellIs" dxfId="20678" priority="6302" operator="between">
      <formula>3.001</formula>
      <formula>4.5</formula>
    </cfRule>
    <cfRule type="cellIs" dxfId="20677" priority="6303" operator="between">
      <formula>2.001</formula>
      <formula>3</formula>
    </cfRule>
    <cfRule type="cellIs" dxfId="20676" priority="6304" operator="between">
      <formula>0</formula>
      <formula>2</formula>
    </cfRule>
  </conditionalFormatting>
  <conditionalFormatting sqref="N828">
    <cfRule type="cellIs" dxfId="20675" priority="6300" operator="between">
      <formula>6</formula>
      <formula>4.5</formula>
    </cfRule>
  </conditionalFormatting>
  <conditionalFormatting sqref="N828">
    <cfRule type="cellIs" dxfId="20674" priority="6299" operator="between">
      <formula>6</formula>
      <formula>4.495</formula>
    </cfRule>
  </conditionalFormatting>
  <conditionalFormatting sqref="N828">
    <cfRule type="cellIs" dxfId="20673" priority="6298" operator="between">
      <formula>4.5</formula>
      <formula>3.495</formula>
    </cfRule>
  </conditionalFormatting>
  <conditionalFormatting sqref="N828">
    <cfRule type="cellIs" dxfId="20672" priority="6296" operator="between">
      <formula>3.5</formula>
      <formula>2.495</formula>
    </cfRule>
    <cfRule type="cellIs" dxfId="20671" priority="6297" operator="between">
      <formula>3.5</formula>
      <formula>2.495</formula>
    </cfRule>
  </conditionalFormatting>
  <conditionalFormatting sqref="N828">
    <cfRule type="cellIs" dxfId="20670" priority="6295" operator="between">
      <formula>3.5</formula>
      <formula>2.495</formula>
    </cfRule>
  </conditionalFormatting>
  <conditionalFormatting sqref="N828">
    <cfRule type="cellIs" dxfId="20669" priority="6294" operator="between">
      <formula>3.5</formula>
      <formula>2.494</formula>
    </cfRule>
  </conditionalFormatting>
  <conditionalFormatting sqref="N828">
    <cfRule type="cellIs" dxfId="20668" priority="6293" operator="between">
      <formula>2.5</formula>
      <formula>0</formula>
    </cfRule>
  </conditionalFormatting>
  <conditionalFormatting sqref="N828">
    <cfRule type="cellIs" dxfId="20667" priority="6289" operator="between">
      <formula>4.501</formula>
      <formula>6</formula>
    </cfRule>
    <cfRule type="cellIs" dxfId="20666" priority="6290" operator="between">
      <formula>3.001</formula>
      <formula>4.5</formula>
    </cfRule>
    <cfRule type="cellIs" dxfId="20665" priority="6291" operator="between">
      <formula>2.001</formula>
      <formula>3</formula>
    </cfRule>
    <cfRule type="cellIs" dxfId="20664" priority="6292" operator="between">
      <formula>0</formula>
      <formula>2</formula>
    </cfRule>
  </conditionalFormatting>
  <conditionalFormatting sqref="N829">
    <cfRule type="cellIs" dxfId="20663" priority="6264" operator="between">
      <formula>6</formula>
      <formula>4.5</formula>
    </cfRule>
  </conditionalFormatting>
  <conditionalFormatting sqref="N829">
    <cfRule type="cellIs" dxfId="20662" priority="6263" operator="between">
      <formula>6</formula>
      <formula>4.495</formula>
    </cfRule>
  </conditionalFormatting>
  <conditionalFormatting sqref="N829">
    <cfRule type="cellIs" dxfId="20661" priority="6262" operator="between">
      <formula>4.5</formula>
      <formula>3.495</formula>
    </cfRule>
  </conditionalFormatting>
  <conditionalFormatting sqref="N829">
    <cfRule type="cellIs" dxfId="20660" priority="6260" operator="between">
      <formula>3.5</formula>
      <formula>2.495</formula>
    </cfRule>
    <cfRule type="cellIs" dxfId="20659" priority="6261" operator="between">
      <formula>3.5</formula>
      <formula>2.495</formula>
    </cfRule>
  </conditionalFormatting>
  <conditionalFormatting sqref="N829">
    <cfRule type="cellIs" dxfId="20658" priority="6259" operator="between">
      <formula>3.5</formula>
      <formula>2.495</formula>
    </cfRule>
  </conditionalFormatting>
  <conditionalFormatting sqref="N829">
    <cfRule type="cellIs" dxfId="20657" priority="6258" operator="between">
      <formula>3.5</formula>
      <formula>2.494</formula>
    </cfRule>
  </conditionalFormatting>
  <conditionalFormatting sqref="N829">
    <cfRule type="cellIs" dxfId="20656" priority="6257" operator="between">
      <formula>2.5</formula>
      <formula>0</formula>
    </cfRule>
  </conditionalFormatting>
  <conditionalFormatting sqref="N829">
    <cfRule type="cellIs" dxfId="20655" priority="6253" operator="between">
      <formula>4.501</formula>
      <formula>6</formula>
    </cfRule>
    <cfRule type="cellIs" dxfId="20654" priority="6254" operator="between">
      <formula>3.001</formula>
      <formula>4.5</formula>
    </cfRule>
    <cfRule type="cellIs" dxfId="20653" priority="6255" operator="between">
      <formula>2.001</formula>
      <formula>3</formula>
    </cfRule>
    <cfRule type="cellIs" dxfId="20652" priority="6256" operator="between">
      <formula>0</formula>
      <formula>2</formula>
    </cfRule>
  </conditionalFormatting>
  <conditionalFormatting sqref="N830">
    <cfRule type="cellIs" dxfId="20651" priority="6252" operator="between">
      <formula>6</formula>
      <formula>4.5</formula>
    </cfRule>
  </conditionalFormatting>
  <conditionalFormatting sqref="N830">
    <cfRule type="cellIs" dxfId="20650" priority="6251" operator="between">
      <formula>6</formula>
      <formula>4.495</formula>
    </cfRule>
  </conditionalFormatting>
  <conditionalFormatting sqref="N830">
    <cfRule type="cellIs" dxfId="20649" priority="6250" operator="between">
      <formula>4.5</formula>
      <formula>3.495</formula>
    </cfRule>
  </conditionalFormatting>
  <conditionalFormatting sqref="N830">
    <cfRule type="cellIs" dxfId="20648" priority="6248" operator="between">
      <formula>3.5</formula>
      <formula>2.495</formula>
    </cfRule>
    <cfRule type="cellIs" dxfId="20647" priority="6249" operator="between">
      <formula>3.5</formula>
      <formula>2.495</formula>
    </cfRule>
  </conditionalFormatting>
  <conditionalFormatting sqref="N830">
    <cfRule type="cellIs" dxfId="20646" priority="6247" operator="between">
      <formula>3.5</formula>
      <formula>2.495</formula>
    </cfRule>
  </conditionalFormatting>
  <conditionalFormatting sqref="N830">
    <cfRule type="cellIs" dxfId="20645" priority="6246" operator="between">
      <formula>3.5</formula>
      <formula>2.494</formula>
    </cfRule>
  </conditionalFormatting>
  <conditionalFormatting sqref="N830">
    <cfRule type="cellIs" dxfId="20644" priority="6245" operator="between">
      <formula>2.5</formula>
      <formula>0</formula>
    </cfRule>
  </conditionalFormatting>
  <conditionalFormatting sqref="N830">
    <cfRule type="cellIs" dxfId="20643" priority="6241" operator="between">
      <formula>4.501</formula>
      <formula>6</formula>
    </cfRule>
    <cfRule type="cellIs" dxfId="20642" priority="6242" operator="between">
      <formula>3.001</formula>
      <formula>4.5</formula>
    </cfRule>
    <cfRule type="cellIs" dxfId="20641" priority="6243" operator="between">
      <formula>2.001</formula>
      <formula>3</formula>
    </cfRule>
    <cfRule type="cellIs" dxfId="20640" priority="6244" operator="between">
      <formula>0</formula>
      <formula>2</formula>
    </cfRule>
  </conditionalFormatting>
  <conditionalFormatting sqref="N837">
    <cfRule type="cellIs" dxfId="20639" priority="6240" operator="between">
      <formula>6</formula>
      <formula>4.5</formula>
    </cfRule>
  </conditionalFormatting>
  <conditionalFormatting sqref="N837">
    <cfRule type="cellIs" dxfId="20638" priority="6239" operator="between">
      <formula>6</formula>
      <formula>4.495</formula>
    </cfRule>
  </conditionalFormatting>
  <conditionalFormatting sqref="N837">
    <cfRule type="cellIs" dxfId="20637" priority="6238" operator="between">
      <formula>4.5</formula>
      <formula>3.495</formula>
    </cfRule>
  </conditionalFormatting>
  <conditionalFormatting sqref="N837">
    <cfRule type="cellIs" dxfId="20636" priority="6236" operator="between">
      <formula>3.5</formula>
      <formula>2.495</formula>
    </cfRule>
    <cfRule type="cellIs" dxfId="20635" priority="6237" operator="between">
      <formula>3.5</formula>
      <formula>2.495</formula>
    </cfRule>
  </conditionalFormatting>
  <conditionalFormatting sqref="N837">
    <cfRule type="cellIs" dxfId="20634" priority="6235" operator="between">
      <formula>3.5</formula>
      <formula>2.495</formula>
    </cfRule>
  </conditionalFormatting>
  <conditionalFormatting sqref="N837">
    <cfRule type="cellIs" dxfId="20633" priority="6234" operator="between">
      <formula>3.5</formula>
      <formula>2.494</formula>
    </cfRule>
  </conditionalFormatting>
  <conditionalFormatting sqref="N837">
    <cfRule type="cellIs" dxfId="20632" priority="6233" operator="between">
      <formula>2.5</formula>
      <formula>0</formula>
    </cfRule>
  </conditionalFormatting>
  <conditionalFormatting sqref="N837">
    <cfRule type="cellIs" dxfId="20631" priority="6229" operator="between">
      <formula>4.501</formula>
      <formula>6</formula>
    </cfRule>
    <cfRule type="cellIs" dxfId="20630" priority="6230" operator="between">
      <formula>3.001</formula>
      <formula>4.5</formula>
    </cfRule>
    <cfRule type="cellIs" dxfId="20629" priority="6231" operator="between">
      <formula>2.001</formula>
      <formula>3</formula>
    </cfRule>
    <cfRule type="cellIs" dxfId="20628" priority="6232" operator="between">
      <formula>0</formula>
      <formula>2</formula>
    </cfRule>
  </conditionalFormatting>
  <conditionalFormatting sqref="N834">
    <cfRule type="cellIs" dxfId="20627" priority="6228" operator="between">
      <formula>6</formula>
      <formula>4.5</formula>
    </cfRule>
  </conditionalFormatting>
  <conditionalFormatting sqref="N834">
    <cfRule type="cellIs" dxfId="20626" priority="6227" operator="between">
      <formula>6</formula>
      <formula>4.495</formula>
    </cfRule>
  </conditionalFormatting>
  <conditionalFormatting sqref="N834">
    <cfRule type="cellIs" dxfId="20625" priority="6226" operator="between">
      <formula>4.5</formula>
      <formula>3.495</formula>
    </cfRule>
  </conditionalFormatting>
  <conditionalFormatting sqref="N834">
    <cfRule type="cellIs" dxfId="20624" priority="6224" operator="between">
      <formula>3.5</formula>
      <formula>2.495</formula>
    </cfRule>
    <cfRule type="cellIs" dxfId="20623" priority="6225" operator="between">
      <formula>3.5</formula>
      <formula>2.495</formula>
    </cfRule>
  </conditionalFormatting>
  <conditionalFormatting sqref="N834">
    <cfRule type="cellIs" dxfId="20622" priority="6223" operator="between">
      <formula>3.5</formula>
      <formula>2.495</formula>
    </cfRule>
  </conditionalFormatting>
  <conditionalFormatting sqref="N834">
    <cfRule type="cellIs" dxfId="20621" priority="6222" operator="between">
      <formula>3.5</formula>
      <formula>2.494</formula>
    </cfRule>
  </conditionalFormatting>
  <conditionalFormatting sqref="N834">
    <cfRule type="cellIs" dxfId="20620" priority="6221" operator="between">
      <formula>2.5</formula>
      <formula>0</formula>
    </cfRule>
  </conditionalFormatting>
  <conditionalFormatting sqref="N834">
    <cfRule type="cellIs" dxfId="20619" priority="6217" operator="between">
      <formula>4.501</formula>
      <formula>6</formula>
    </cfRule>
    <cfRule type="cellIs" dxfId="20618" priority="6218" operator="between">
      <formula>3.001</formula>
      <formula>4.5</formula>
    </cfRule>
    <cfRule type="cellIs" dxfId="20617" priority="6219" operator="between">
      <formula>2.001</formula>
      <formula>3</formula>
    </cfRule>
    <cfRule type="cellIs" dxfId="20616" priority="6220" operator="between">
      <formula>0</formula>
      <formula>2</formula>
    </cfRule>
  </conditionalFormatting>
  <conditionalFormatting sqref="N835">
    <cfRule type="cellIs" dxfId="20615" priority="6204" operator="between">
      <formula>6</formula>
      <formula>4.5</formula>
    </cfRule>
  </conditionalFormatting>
  <conditionalFormatting sqref="N835">
    <cfRule type="cellIs" dxfId="20614" priority="6203" operator="between">
      <formula>6</formula>
      <formula>4.495</formula>
    </cfRule>
  </conditionalFormatting>
  <conditionalFormatting sqref="N835">
    <cfRule type="cellIs" dxfId="20613" priority="6202" operator="between">
      <formula>4.5</formula>
      <formula>3.495</formula>
    </cfRule>
  </conditionalFormatting>
  <conditionalFormatting sqref="N835">
    <cfRule type="cellIs" dxfId="20612" priority="6200" operator="between">
      <formula>3.5</formula>
      <formula>2.495</formula>
    </cfRule>
    <cfRule type="cellIs" dxfId="20611" priority="6201" operator="between">
      <formula>3.5</formula>
      <formula>2.495</formula>
    </cfRule>
  </conditionalFormatting>
  <conditionalFormatting sqref="N835">
    <cfRule type="cellIs" dxfId="20610" priority="6199" operator="between">
      <formula>3.5</formula>
      <formula>2.495</formula>
    </cfRule>
  </conditionalFormatting>
  <conditionalFormatting sqref="N835">
    <cfRule type="cellIs" dxfId="20609" priority="6198" operator="between">
      <formula>3.5</formula>
      <formula>2.494</formula>
    </cfRule>
  </conditionalFormatting>
  <conditionalFormatting sqref="N835">
    <cfRule type="cellIs" dxfId="20608" priority="6197" operator="between">
      <formula>2.5</formula>
      <formula>0</formula>
    </cfRule>
  </conditionalFormatting>
  <conditionalFormatting sqref="N835">
    <cfRule type="cellIs" dxfId="20607" priority="6193" operator="between">
      <formula>4.501</formula>
      <formula>6</formula>
    </cfRule>
    <cfRule type="cellIs" dxfId="20606" priority="6194" operator="between">
      <formula>3.001</formula>
      <formula>4.5</formula>
    </cfRule>
    <cfRule type="cellIs" dxfId="20605" priority="6195" operator="between">
      <formula>2.001</formula>
      <formula>3</formula>
    </cfRule>
    <cfRule type="cellIs" dxfId="20604" priority="6196" operator="between">
      <formula>0</formula>
      <formula>2</formula>
    </cfRule>
  </conditionalFormatting>
  <conditionalFormatting sqref="N836">
    <cfRule type="cellIs" dxfId="20603" priority="6180" operator="between">
      <formula>6</formula>
      <formula>4.5</formula>
    </cfRule>
  </conditionalFormatting>
  <conditionalFormatting sqref="N836">
    <cfRule type="cellIs" dxfId="20602" priority="6179" operator="between">
      <formula>6</formula>
      <formula>4.495</formula>
    </cfRule>
  </conditionalFormatting>
  <conditionalFormatting sqref="N836">
    <cfRule type="cellIs" dxfId="20601" priority="6178" operator="between">
      <formula>4.5</formula>
      <formula>3.495</formula>
    </cfRule>
  </conditionalFormatting>
  <conditionalFormatting sqref="N836">
    <cfRule type="cellIs" dxfId="20600" priority="6176" operator="between">
      <formula>3.5</formula>
      <formula>2.495</formula>
    </cfRule>
    <cfRule type="cellIs" dxfId="20599" priority="6177" operator="between">
      <formula>3.5</formula>
      <formula>2.495</formula>
    </cfRule>
  </conditionalFormatting>
  <conditionalFormatting sqref="N836">
    <cfRule type="cellIs" dxfId="20598" priority="6175" operator="between">
      <formula>3.5</formula>
      <formula>2.495</formula>
    </cfRule>
  </conditionalFormatting>
  <conditionalFormatting sqref="N836">
    <cfRule type="cellIs" dxfId="20597" priority="6174" operator="between">
      <formula>3.5</formula>
      <formula>2.494</formula>
    </cfRule>
  </conditionalFormatting>
  <conditionalFormatting sqref="N836">
    <cfRule type="cellIs" dxfId="20596" priority="6173" operator="between">
      <formula>2.5</formula>
      <formula>0</formula>
    </cfRule>
  </conditionalFormatting>
  <conditionalFormatting sqref="N836">
    <cfRule type="cellIs" dxfId="20595" priority="6169" operator="between">
      <formula>4.501</formula>
      <formula>6</formula>
    </cfRule>
    <cfRule type="cellIs" dxfId="20594" priority="6170" operator="between">
      <formula>3.001</formula>
      <formula>4.5</formula>
    </cfRule>
    <cfRule type="cellIs" dxfId="20593" priority="6171" operator="between">
      <formula>2.001</formula>
      <formula>3</formula>
    </cfRule>
    <cfRule type="cellIs" dxfId="20592" priority="6172" operator="between">
      <formula>0</formula>
      <formula>2</formula>
    </cfRule>
  </conditionalFormatting>
  <conditionalFormatting sqref="N833">
    <cfRule type="cellIs" dxfId="20591" priority="6168" operator="between">
      <formula>6</formula>
      <formula>4.5</formula>
    </cfRule>
  </conditionalFormatting>
  <conditionalFormatting sqref="N833">
    <cfRule type="cellIs" dxfId="20590" priority="6167" operator="between">
      <formula>6</formula>
      <formula>4.495</formula>
    </cfRule>
  </conditionalFormatting>
  <conditionalFormatting sqref="N833">
    <cfRule type="cellIs" dxfId="20589" priority="6166" operator="between">
      <formula>4.5</formula>
      <formula>3.495</formula>
    </cfRule>
  </conditionalFormatting>
  <conditionalFormatting sqref="N833">
    <cfRule type="cellIs" dxfId="20588" priority="6164" operator="between">
      <formula>3.5</formula>
      <formula>2.495</formula>
    </cfRule>
    <cfRule type="cellIs" dxfId="20587" priority="6165" operator="between">
      <formula>3.5</formula>
      <formula>2.495</formula>
    </cfRule>
  </conditionalFormatting>
  <conditionalFormatting sqref="N833">
    <cfRule type="cellIs" dxfId="20586" priority="6163" operator="between">
      <formula>3.5</formula>
      <formula>2.495</formula>
    </cfRule>
  </conditionalFormatting>
  <conditionalFormatting sqref="N833">
    <cfRule type="cellIs" dxfId="20585" priority="6162" operator="between">
      <formula>3.5</formula>
      <formula>2.494</formula>
    </cfRule>
  </conditionalFormatting>
  <conditionalFormatting sqref="N833">
    <cfRule type="cellIs" dxfId="20584" priority="6161" operator="between">
      <formula>2.5</formula>
      <formula>0</formula>
    </cfRule>
  </conditionalFormatting>
  <conditionalFormatting sqref="N833">
    <cfRule type="cellIs" dxfId="20583" priority="6157" operator="between">
      <formula>4.501</formula>
      <formula>6</formula>
    </cfRule>
    <cfRule type="cellIs" dxfId="20582" priority="6158" operator="between">
      <formula>3.001</formula>
      <formula>4.5</formula>
    </cfRule>
    <cfRule type="cellIs" dxfId="20581" priority="6159" operator="between">
      <formula>2.001</formula>
      <formula>3</formula>
    </cfRule>
    <cfRule type="cellIs" dxfId="20580" priority="6160" operator="between">
      <formula>0</formula>
      <formula>2</formula>
    </cfRule>
  </conditionalFormatting>
  <conditionalFormatting sqref="N842">
    <cfRule type="cellIs" dxfId="20579" priority="6156" operator="between">
      <formula>6</formula>
      <formula>4.5</formula>
    </cfRule>
  </conditionalFormatting>
  <conditionalFormatting sqref="N842">
    <cfRule type="cellIs" dxfId="20578" priority="6155" operator="between">
      <formula>6</formula>
      <formula>4.495</formula>
    </cfRule>
  </conditionalFormatting>
  <conditionalFormatting sqref="N842">
    <cfRule type="cellIs" dxfId="20577" priority="6154" operator="between">
      <formula>4.5</formula>
      <formula>3.495</formula>
    </cfRule>
  </conditionalFormatting>
  <conditionalFormatting sqref="N842">
    <cfRule type="cellIs" dxfId="20576" priority="6152" operator="between">
      <formula>3.5</formula>
      <formula>2.495</formula>
    </cfRule>
    <cfRule type="cellIs" dxfId="20575" priority="6153" operator="between">
      <formula>3.5</formula>
      <formula>2.495</formula>
    </cfRule>
  </conditionalFormatting>
  <conditionalFormatting sqref="N842">
    <cfRule type="cellIs" dxfId="20574" priority="6151" operator="between">
      <formula>3.5</formula>
      <formula>2.495</formula>
    </cfRule>
  </conditionalFormatting>
  <conditionalFormatting sqref="N842">
    <cfRule type="cellIs" dxfId="20573" priority="6150" operator="between">
      <formula>3.5</formula>
      <formula>2.494</formula>
    </cfRule>
  </conditionalFormatting>
  <conditionalFormatting sqref="N842">
    <cfRule type="cellIs" dxfId="20572" priority="6149" operator="between">
      <formula>2.5</formula>
      <formula>0</formula>
    </cfRule>
  </conditionalFormatting>
  <conditionalFormatting sqref="N842">
    <cfRule type="cellIs" dxfId="20571" priority="6145" operator="between">
      <formula>4.501</formula>
      <formula>6</formula>
    </cfRule>
    <cfRule type="cellIs" dxfId="20570" priority="6146" operator="between">
      <formula>3.001</formula>
      <formula>4.5</formula>
    </cfRule>
    <cfRule type="cellIs" dxfId="20569" priority="6147" operator="between">
      <formula>2.001</formula>
      <formula>3</formula>
    </cfRule>
    <cfRule type="cellIs" dxfId="20568" priority="6148" operator="between">
      <formula>0</formula>
      <formula>2</formula>
    </cfRule>
  </conditionalFormatting>
  <conditionalFormatting sqref="N839">
    <cfRule type="cellIs" dxfId="20567" priority="6144" operator="between">
      <formula>6</formula>
      <formula>4.5</formula>
    </cfRule>
  </conditionalFormatting>
  <conditionalFormatting sqref="N839">
    <cfRule type="cellIs" dxfId="20566" priority="6143" operator="between">
      <formula>6</formula>
      <formula>4.495</formula>
    </cfRule>
  </conditionalFormatting>
  <conditionalFormatting sqref="N839">
    <cfRule type="cellIs" dxfId="20565" priority="6142" operator="between">
      <formula>4.5</formula>
      <formula>3.495</formula>
    </cfRule>
  </conditionalFormatting>
  <conditionalFormatting sqref="N839">
    <cfRule type="cellIs" dxfId="20564" priority="6140" operator="between">
      <formula>3.5</formula>
      <formula>2.495</formula>
    </cfRule>
    <cfRule type="cellIs" dxfId="20563" priority="6141" operator="between">
      <formula>3.5</formula>
      <formula>2.495</formula>
    </cfRule>
  </conditionalFormatting>
  <conditionalFormatting sqref="N839">
    <cfRule type="cellIs" dxfId="20562" priority="6139" operator="between">
      <formula>3.5</formula>
      <formula>2.495</formula>
    </cfRule>
  </conditionalFormatting>
  <conditionalFormatting sqref="N839">
    <cfRule type="cellIs" dxfId="20561" priority="6138" operator="between">
      <formula>3.5</formula>
      <formula>2.494</formula>
    </cfRule>
  </conditionalFormatting>
  <conditionalFormatting sqref="N839">
    <cfRule type="cellIs" dxfId="20560" priority="6137" operator="between">
      <formula>2.5</formula>
      <formula>0</formula>
    </cfRule>
  </conditionalFormatting>
  <conditionalFormatting sqref="N839">
    <cfRule type="cellIs" dxfId="20559" priority="6133" operator="between">
      <formula>4.501</formula>
      <formula>6</formula>
    </cfRule>
    <cfRule type="cellIs" dxfId="20558" priority="6134" operator="between">
      <formula>3.001</formula>
      <formula>4.5</formula>
    </cfRule>
    <cfRule type="cellIs" dxfId="20557" priority="6135" operator="between">
      <formula>2.001</formula>
      <formula>3</formula>
    </cfRule>
    <cfRule type="cellIs" dxfId="20556" priority="6136" operator="between">
      <formula>0</formula>
      <formula>2</formula>
    </cfRule>
  </conditionalFormatting>
  <conditionalFormatting sqref="N840">
    <cfRule type="cellIs" dxfId="20555" priority="6132" operator="between">
      <formula>6</formula>
      <formula>4.5</formula>
    </cfRule>
  </conditionalFormatting>
  <conditionalFormatting sqref="N840">
    <cfRule type="cellIs" dxfId="20554" priority="6131" operator="between">
      <formula>6</formula>
      <formula>4.495</formula>
    </cfRule>
  </conditionalFormatting>
  <conditionalFormatting sqref="N840">
    <cfRule type="cellIs" dxfId="20553" priority="6130" operator="between">
      <formula>4.5</formula>
      <formula>3.495</formula>
    </cfRule>
  </conditionalFormatting>
  <conditionalFormatting sqref="N840">
    <cfRule type="cellIs" dxfId="20552" priority="6128" operator="between">
      <formula>3.5</formula>
      <formula>2.495</formula>
    </cfRule>
    <cfRule type="cellIs" dxfId="20551" priority="6129" operator="between">
      <formula>3.5</formula>
      <formula>2.495</formula>
    </cfRule>
  </conditionalFormatting>
  <conditionalFormatting sqref="N840">
    <cfRule type="cellIs" dxfId="20550" priority="6127" operator="between">
      <formula>3.5</formula>
      <formula>2.495</formula>
    </cfRule>
  </conditionalFormatting>
  <conditionalFormatting sqref="N840">
    <cfRule type="cellIs" dxfId="20549" priority="6126" operator="between">
      <formula>3.5</formula>
      <formula>2.494</formula>
    </cfRule>
  </conditionalFormatting>
  <conditionalFormatting sqref="N840">
    <cfRule type="cellIs" dxfId="20548" priority="6125" operator="between">
      <formula>2.5</formula>
      <formula>0</formula>
    </cfRule>
  </conditionalFormatting>
  <conditionalFormatting sqref="N840">
    <cfRule type="cellIs" dxfId="20547" priority="6121" operator="between">
      <formula>4.501</formula>
      <formula>6</formula>
    </cfRule>
    <cfRule type="cellIs" dxfId="20546" priority="6122" operator="between">
      <formula>3.001</formula>
      <formula>4.5</formula>
    </cfRule>
    <cfRule type="cellIs" dxfId="20545" priority="6123" operator="between">
      <formula>2.001</formula>
      <formula>3</formula>
    </cfRule>
    <cfRule type="cellIs" dxfId="20544" priority="6124" operator="between">
      <formula>0</formula>
      <formula>2</formula>
    </cfRule>
  </conditionalFormatting>
  <conditionalFormatting sqref="N841">
    <cfRule type="cellIs" dxfId="20543" priority="6120" operator="between">
      <formula>6</formula>
      <formula>4.5</formula>
    </cfRule>
  </conditionalFormatting>
  <conditionalFormatting sqref="N841">
    <cfRule type="cellIs" dxfId="20542" priority="6119" operator="between">
      <formula>6</formula>
      <formula>4.495</formula>
    </cfRule>
  </conditionalFormatting>
  <conditionalFormatting sqref="N841">
    <cfRule type="cellIs" dxfId="20541" priority="6118" operator="between">
      <formula>4.5</formula>
      <formula>3.495</formula>
    </cfRule>
  </conditionalFormatting>
  <conditionalFormatting sqref="N841">
    <cfRule type="cellIs" dxfId="20540" priority="6116" operator="between">
      <formula>3.5</formula>
      <formula>2.495</formula>
    </cfRule>
    <cfRule type="cellIs" dxfId="20539" priority="6117" operator="between">
      <formula>3.5</formula>
      <formula>2.495</formula>
    </cfRule>
  </conditionalFormatting>
  <conditionalFormatting sqref="N841">
    <cfRule type="cellIs" dxfId="20538" priority="6115" operator="between">
      <formula>3.5</formula>
      <formula>2.495</formula>
    </cfRule>
  </conditionalFormatting>
  <conditionalFormatting sqref="N841">
    <cfRule type="cellIs" dxfId="20537" priority="6114" operator="between">
      <formula>3.5</formula>
      <formula>2.494</formula>
    </cfRule>
  </conditionalFormatting>
  <conditionalFormatting sqref="N841">
    <cfRule type="cellIs" dxfId="20536" priority="6113" operator="between">
      <formula>2.5</formula>
      <formula>0</formula>
    </cfRule>
  </conditionalFormatting>
  <conditionalFormatting sqref="N841">
    <cfRule type="cellIs" dxfId="20535" priority="6109" operator="between">
      <formula>4.501</formula>
      <formula>6</formula>
    </cfRule>
    <cfRule type="cellIs" dxfId="20534" priority="6110" operator="between">
      <formula>3.001</formula>
      <formula>4.5</formula>
    </cfRule>
    <cfRule type="cellIs" dxfId="20533" priority="6111" operator="between">
      <formula>2.001</formula>
      <formula>3</formula>
    </cfRule>
    <cfRule type="cellIs" dxfId="20532" priority="6112" operator="between">
      <formula>0</formula>
      <formula>2</formula>
    </cfRule>
  </conditionalFormatting>
  <conditionalFormatting sqref="N838">
    <cfRule type="cellIs" dxfId="20531" priority="6108" operator="between">
      <formula>6</formula>
      <formula>4.5</formula>
    </cfRule>
  </conditionalFormatting>
  <conditionalFormatting sqref="N838">
    <cfRule type="cellIs" dxfId="20530" priority="6107" operator="between">
      <formula>6</formula>
      <formula>4.495</formula>
    </cfRule>
  </conditionalFormatting>
  <conditionalFormatting sqref="N838">
    <cfRule type="cellIs" dxfId="20529" priority="6106" operator="between">
      <formula>4.5</formula>
      <formula>3.495</formula>
    </cfRule>
  </conditionalFormatting>
  <conditionalFormatting sqref="N838">
    <cfRule type="cellIs" dxfId="20528" priority="6104" operator="between">
      <formula>3.5</formula>
      <formula>2.495</formula>
    </cfRule>
    <cfRule type="cellIs" dxfId="20527" priority="6105" operator="between">
      <formula>3.5</formula>
      <formula>2.495</formula>
    </cfRule>
  </conditionalFormatting>
  <conditionalFormatting sqref="N838">
    <cfRule type="cellIs" dxfId="20526" priority="6103" operator="between">
      <formula>3.5</formula>
      <formula>2.495</formula>
    </cfRule>
  </conditionalFormatting>
  <conditionalFormatting sqref="N838">
    <cfRule type="cellIs" dxfId="20525" priority="6102" operator="between">
      <formula>3.5</formula>
      <formula>2.494</formula>
    </cfRule>
  </conditionalFormatting>
  <conditionalFormatting sqref="N838">
    <cfRule type="cellIs" dxfId="20524" priority="6101" operator="between">
      <formula>2.5</formula>
      <formula>0</formula>
    </cfRule>
  </conditionalFormatting>
  <conditionalFormatting sqref="N838">
    <cfRule type="cellIs" dxfId="20523" priority="6097" operator="between">
      <formula>4.501</formula>
      <formula>6</formula>
    </cfRule>
    <cfRule type="cellIs" dxfId="20522" priority="6098" operator="between">
      <formula>3.001</formula>
      <formula>4.5</formula>
    </cfRule>
    <cfRule type="cellIs" dxfId="20521" priority="6099" operator="between">
      <formula>2.001</formula>
      <formula>3</formula>
    </cfRule>
    <cfRule type="cellIs" dxfId="20520" priority="6100" operator="between">
      <formula>0</formula>
      <formula>2</formula>
    </cfRule>
  </conditionalFormatting>
  <conditionalFormatting sqref="N847">
    <cfRule type="cellIs" dxfId="20519" priority="6096" operator="between">
      <formula>6</formula>
      <formula>4.5</formula>
    </cfRule>
  </conditionalFormatting>
  <conditionalFormatting sqref="N847">
    <cfRule type="cellIs" dxfId="20518" priority="6095" operator="between">
      <formula>6</formula>
      <formula>4.495</formula>
    </cfRule>
  </conditionalFormatting>
  <conditionalFormatting sqref="N847">
    <cfRule type="cellIs" dxfId="20517" priority="6094" operator="between">
      <formula>4.5</formula>
      <formula>3.495</formula>
    </cfRule>
  </conditionalFormatting>
  <conditionalFormatting sqref="N847">
    <cfRule type="cellIs" dxfId="20516" priority="6092" operator="between">
      <formula>3.5</formula>
      <formula>2.495</formula>
    </cfRule>
    <cfRule type="cellIs" dxfId="20515" priority="6093" operator="between">
      <formula>3.5</formula>
      <formula>2.495</formula>
    </cfRule>
  </conditionalFormatting>
  <conditionalFormatting sqref="N847">
    <cfRule type="cellIs" dxfId="20514" priority="6091" operator="between">
      <formula>3.5</formula>
      <formula>2.495</formula>
    </cfRule>
  </conditionalFormatting>
  <conditionalFormatting sqref="N847">
    <cfRule type="cellIs" dxfId="20513" priority="6090" operator="between">
      <formula>3.5</formula>
      <formula>2.494</formula>
    </cfRule>
  </conditionalFormatting>
  <conditionalFormatting sqref="N847">
    <cfRule type="cellIs" dxfId="20512" priority="6089" operator="between">
      <formula>2.5</formula>
      <formula>0</formula>
    </cfRule>
  </conditionalFormatting>
  <conditionalFormatting sqref="N847">
    <cfRule type="cellIs" dxfId="20511" priority="6085" operator="between">
      <formula>4.501</formula>
      <formula>6</formula>
    </cfRule>
    <cfRule type="cellIs" dxfId="20510" priority="6086" operator="between">
      <formula>3.001</formula>
      <formula>4.5</formula>
    </cfRule>
    <cfRule type="cellIs" dxfId="20509" priority="6087" operator="between">
      <formula>2.001</formula>
      <formula>3</formula>
    </cfRule>
    <cfRule type="cellIs" dxfId="20508" priority="6088" operator="between">
      <formula>0</formula>
      <formula>2</formula>
    </cfRule>
  </conditionalFormatting>
  <conditionalFormatting sqref="N844">
    <cfRule type="cellIs" dxfId="20507" priority="6084" operator="between">
      <formula>6</formula>
      <formula>4.5</formula>
    </cfRule>
  </conditionalFormatting>
  <conditionalFormatting sqref="N844">
    <cfRule type="cellIs" dxfId="20506" priority="6083" operator="between">
      <formula>6</formula>
      <formula>4.495</formula>
    </cfRule>
  </conditionalFormatting>
  <conditionalFormatting sqref="N844">
    <cfRule type="cellIs" dxfId="20505" priority="6082" operator="between">
      <formula>4.5</formula>
      <formula>3.495</formula>
    </cfRule>
  </conditionalFormatting>
  <conditionalFormatting sqref="N844">
    <cfRule type="cellIs" dxfId="20504" priority="6080" operator="between">
      <formula>3.5</formula>
      <formula>2.495</formula>
    </cfRule>
    <cfRule type="cellIs" dxfId="20503" priority="6081" operator="between">
      <formula>3.5</formula>
      <formula>2.495</formula>
    </cfRule>
  </conditionalFormatting>
  <conditionalFormatting sqref="N844">
    <cfRule type="cellIs" dxfId="20502" priority="6079" operator="between">
      <formula>3.5</formula>
      <formula>2.495</formula>
    </cfRule>
  </conditionalFormatting>
  <conditionalFormatting sqref="N844">
    <cfRule type="cellIs" dxfId="20501" priority="6078" operator="between">
      <formula>3.5</formula>
      <formula>2.494</formula>
    </cfRule>
  </conditionalFormatting>
  <conditionalFormatting sqref="N844">
    <cfRule type="cellIs" dxfId="20500" priority="6077" operator="between">
      <formula>2.5</formula>
      <formula>0</formula>
    </cfRule>
  </conditionalFormatting>
  <conditionalFormatting sqref="N844">
    <cfRule type="cellIs" dxfId="20499" priority="6073" operator="between">
      <formula>4.501</formula>
      <formula>6</formula>
    </cfRule>
    <cfRule type="cellIs" dxfId="20498" priority="6074" operator="between">
      <formula>3.001</formula>
      <formula>4.5</formula>
    </cfRule>
    <cfRule type="cellIs" dxfId="20497" priority="6075" operator="between">
      <formula>2.001</formula>
      <formula>3</formula>
    </cfRule>
    <cfRule type="cellIs" dxfId="20496" priority="6076" operator="between">
      <formula>0</formula>
      <formula>2</formula>
    </cfRule>
  </conditionalFormatting>
  <conditionalFormatting sqref="N845">
    <cfRule type="cellIs" dxfId="20495" priority="6072" operator="between">
      <formula>6</formula>
      <formula>4.5</formula>
    </cfRule>
  </conditionalFormatting>
  <conditionalFormatting sqref="N845">
    <cfRule type="cellIs" dxfId="20494" priority="6071" operator="between">
      <formula>6</formula>
      <formula>4.495</formula>
    </cfRule>
  </conditionalFormatting>
  <conditionalFormatting sqref="N845">
    <cfRule type="cellIs" dxfId="20493" priority="6070" operator="between">
      <formula>4.5</formula>
      <formula>3.495</formula>
    </cfRule>
  </conditionalFormatting>
  <conditionalFormatting sqref="N845">
    <cfRule type="cellIs" dxfId="20492" priority="6068" operator="between">
      <formula>3.5</formula>
      <formula>2.495</formula>
    </cfRule>
    <cfRule type="cellIs" dxfId="20491" priority="6069" operator="between">
      <formula>3.5</formula>
      <formula>2.495</formula>
    </cfRule>
  </conditionalFormatting>
  <conditionalFormatting sqref="N845">
    <cfRule type="cellIs" dxfId="20490" priority="6067" operator="between">
      <formula>3.5</formula>
      <formula>2.495</formula>
    </cfRule>
  </conditionalFormatting>
  <conditionalFormatting sqref="N845">
    <cfRule type="cellIs" dxfId="20489" priority="6066" operator="between">
      <formula>3.5</formula>
      <formula>2.494</formula>
    </cfRule>
  </conditionalFormatting>
  <conditionalFormatting sqref="N845">
    <cfRule type="cellIs" dxfId="20488" priority="6065" operator="between">
      <formula>2.5</formula>
      <formula>0</formula>
    </cfRule>
  </conditionalFormatting>
  <conditionalFormatting sqref="N845">
    <cfRule type="cellIs" dxfId="20487" priority="6061" operator="between">
      <formula>4.501</formula>
      <formula>6</formula>
    </cfRule>
    <cfRule type="cellIs" dxfId="20486" priority="6062" operator="between">
      <formula>3.001</formula>
      <formula>4.5</formula>
    </cfRule>
    <cfRule type="cellIs" dxfId="20485" priority="6063" operator="between">
      <formula>2.001</formula>
      <formula>3</formula>
    </cfRule>
    <cfRule type="cellIs" dxfId="20484" priority="6064" operator="between">
      <formula>0</formula>
      <formula>2</formula>
    </cfRule>
  </conditionalFormatting>
  <conditionalFormatting sqref="N846">
    <cfRule type="cellIs" dxfId="20483" priority="6060" operator="between">
      <formula>6</formula>
      <formula>4.5</formula>
    </cfRule>
  </conditionalFormatting>
  <conditionalFormatting sqref="N846">
    <cfRule type="cellIs" dxfId="20482" priority="6059" operator="between">
      <formula>6</formula>
      <formula>4.495</formula>
    </cfRule>
  </conditionalFormatting>
  <conditionalFormatting sqref="N846">
    <cfRule type="cellIs" dxfId="20481" priority="6058" operator="between">
      <formula>4.5</formula>
      <formula>3.495</formula>
    </cfRule>
  </conditionalFormatting>
  <conditionalFormatting sqref="N846">
    <cfRule type="cellIs" dxfId="20480" priority="6056" operator="between">
      <formula>3.5</formula>
      <formula>2.495</formula>
    </cfRule>
    <cfRule type="cellIs" dxfId="20479" priority="6057" operator="between">
      <formula>3.5</formula>
      <formula>2.495</formula>
    </cfRule>
  </conditionalFormatting>
  <conditionalFormatting sqref="N846">
    <cfRule type="cellIs" dxfId="20478" priority="6055" operator="between">
      <formula>3.5</formula>
      <formula>2.495</formula>
    </cfRule>
  </conditionalFormatting>
  <conditionalFormatting sqref="N846">
    <cfRule type="cellIs" dxfId="20477" priority="6054" operator="between">
      <formula>3.5</formula>
      <formula>2.494</formula>
    </cfRule>
  </conditionalFormatting>
  <conditionalFormatting sqref="N846">
    <cfRule type="cellIs" dxfId="20476" priority="6053" operator="between">
      <formula>2.5</formula>
      <formula>0</formula>
    </cfRule>
  </conditionalFormatting>
  <conditionalFormatting sqref="N846">
    <cfRule type="cellIs" dxfId="20475" priority="6049" operator="between">
      <formula>4.501</formula>
      <formula>6</formula>
    </cfRule>
    <cfRule type="cellIs" dxfId="20474" priority="6050" operator="between">
      <formula>3.001</formula>
      <formula>4.5</formula>
    </cfRule>
    <cfRule type="cellIs" dxfId="20473" priority="6051" operator="between">
      <formula>2.001</formula>
      <formula>3</formula>
    </cfRule>
    <cfRule type="cellIs" dxfId="20472" priority="6052" operator="between">
      <formula>0</formula>
      <formula>2</formula>
    </cfRule>
  </conditionalFormatting>
  <conditionalFormatting sqref="N843">
    <cfRule type="cellIs" dxfId="20471" priority="6048" operator="between">
      <formula>6</formula>
      <formula>4.5</formula>
    </cfRule>
  </conditionalFormatting>
  <conditionalFormatting sqref="N843">
    <cfRule type="cellIs" dxfId="20470" priority="6047" operator="between">
      <formula>6</formula>
      <formula>4.495</formula>
    </cfRule>
  </conditionalFormatting>
  <conditionalFormatting sqref="N843">
    <cfRule type="cellIs" dxfId="20469" priority="6046" operator="between">
      <formula>4.5</formula>
      <formula>3.495</formula>
    </cfRule>
  </conditionalFormatting>
  <conditionalFormatting sqref="N843">
    <cfRule type="cellIs" dxfId="20468" priority="6044" operator="between">
      <formula>3.5</formula>
      <formula>2.495</formula>
    </cfRule>
    <cfRule type="cellIs" dxfId="20467" priority="6045" operator="between">
      <formula>3.5</formula>
      <formula>2.495</formula>
    </cfRule>
  </conditionalFormatting>
  <conditionalFormatting sqref="N843">
    <cfRule type="cellIs" dxfId="20466" priority="6043" operator="between">
      <formula>3.5</formula>
      <formula>2.495</formula>
    </cfRule>
  </conditionalFormatting>
  <conditionalFormatting sqref="N843">
    <cfRule type="cellIs" dxfId="20465" priority="6042" operator="between">
      <formula>3.5</formula>
      <formula>2.494</formula>
    </cfRule>
  </conditionalFormatting>
  <conditionalFormatting sqref="N843">
    <cfRule type="cellIs" dxfId="20464" priority="6041" operator="between">
      <formula>2.5</formula>
      <formula>0</formula>
    </cfRule>
  </conditionalFormatting>
  <conditionalFormatting sqref="N843">
    <cfRule type="cellIs" dxfId="20463" priority="6037" operator="between">
      <formula>4.501</formula>
      <formula>6</formula>
    </cfRule>
    <cfRule type="cellIs" dxfId="20462" priority="6038" operator="between">
      <formula>3.001</formula>
      <formula>4.5</formula>
    </cfRule>
    <cfRule type="cellIs" dxfId="20461" priority="6039" operator="between">
      <formula>2.001</formula>
      <formula>3</formula>
    </cfRule>
    <cfRule type="cellIs" dxfId="20460" priority="6040" operator="between">
      <formula>0</formula>
      <formula>2</formula>
    </cfRule>
  </conditionalFormatting>
  <conditionalFormatting sqref="N851">
    <cfRule type="cellIs" dxfId="20459" priority="6036" operator="between">
      <formula>6</formula>
      <formula>4.5</formula>
    </cfRule>
  </conditionalFormatting>
  <conditionalFormatting sqref="N851">
    <cfRule type="cellIs" dxfId="20458" priority="6035" operator="between">
      <formula>6</formula>
      <formula>4.495</formula>
    </cfRule>
  </conditionalFormatting>
  <conditionalFormatting sqref="N851">
    <cfRule type="cellIs" dxfId="20457" priority="6034" operator="between">
      <formula>4.5</formula>
      <formula>3.495</formula>
    </cfRule>
  </conditionalFormatting>
  <conditionalFormatting sqref="N851">
    <cfRule type="cellIs" dxfId="20456" priority="6032" operator="between">
      <formula>3.5</formula>
      <formula>2.495</formula>
    </cfRule>
    <cfRule type="cellIs" dxfId="20455" priority="6033" operator="between">
      <formula>3.5</formula>
      <formula>2.495</formula>
    </cfRule>
  </conditionalFormatting>
  <conditionalFormatting sqref="N851">
    <cfRule type="cellIs" dxfId="20454" priority="6031" operator="between">
      <formula>3.5</formula>
      <formula>2.495</formula>
    </cfRule>
  </conditionalFormatting>
  <conditionalFormatting sqref="N851">
    <cfRule type="cellIs" dxfId="20453" priority="6030" operator="between">
      <formula>3.5</formula>
      <formula>2.494</formula>
    </cfRule>
  </conditionalFormatting>
  <conditionalFormatting sqref="N851">
    <cfRule type="cellIs" dxfId="20452" priority="6029" operator="between">
      <formula>2.5</formula>
      <formula>0</formula>
    </cfRule>
  </conditionalFormatting>
  <conditionalFormatting sqref="N851">
    <cfRule type="cellIs" dxfId="20451" priority="6025" operator="between">
      <formula>4.501</formula>
      <formula>6</formula>
    </cfRule>
    <cfRule type="cellIs" dxfId="20450" priority="6026" operator="between">
      <formula>3.001</formula>
      <formula>4.5</formula>
    </cfRule>
    <cfRule type="cellIs" dxfId="20449" priority="6027" operator="between">
      <formula>2.001</formula>
      <formula>3</formula>
    </cfRule>
    <cfRule type="cellIs" dxfId="20448" priority="6028" operator="between">
      <formula>0</formula>
      <formula>2</formula>
    </cfRule>
  </conditionalFormatting>
  <conditionalFormatting sqref="N849">
    <cfRule type="cellIs" dxfId="20447" priority="6024" operator="between">
      <formula>6</formula>
      <formula>4.5</formula>
    </cfRule>
  </conditionalFormatting>
  <conditionalFormatting sqref="N849">
    <cfRule type="cellIs" dxfId="20446" priority="6023" operator="between">
      <formula>6</formula>
      <formula>4.495</formula>
    </cfRule>
  </conditionalFormatting>
  <conditionalFormatting sqref="N849">
    <cfRule type="cellIs" dxfId="20445" priority="6022" operator="between">
      <formula>4.5</formula>
      <formula>3.495</formula>
    </cfRule>
  </conditionalFormatting>
  <conditionalFormatting sqref="N849">
    <cfRule type="cellIs" dxfId="20444" priority="6020" operator="between">
      <formula>3.5</formula>
      <formula>2.495</formula>
    </cfRule>
    <cfRule type="cellIs" dxfId="20443" priority="6021" operator="between">
      <formula>3.5</formula>
      <formula>2.495</formula>
    </cfRule>
  </conditionalFormatting>
  <conditionalFormatting sqref="N849">
    <cfRule type="cellIs" dxfId="20442" priority="6019" operator="between">
      <formula>3.5</formula>
      <formula>2.495</formula>
    </cfRule>
  </conditionalFormatting>
  <conditionalFormatting sqref="N849">
    <cfRule type="cellIs" dxfId="20441" priority="6018" operator="between">
      <formula>3.5</formula>
      <formula>2.494</formula>
    </cfRule>
  </conditionalFormatting>
  <conditionalFormatting sqref="N849">
    <cfRule type="cellIs" dxfId="20440" priority="6017" operator="between">
      <formula>2.5</formula>
      <formula>0</formula>
    </cfRule>
  </conditionalFormatting>
  <conditionalFormatting sqref="N849">
    <cfRule type="cellIs" dxfId="20439" priority="6013" operator="between">
      <formula>4.501</formula>
      <formula>6</formula>
    </cfRule>
    <cfRule type="cellIs" dxfId="20438" priority="6014" operator="between">
      <formula>3.001</formula>
      <formula>4.5</formula>
    </cfRule>
    <cfRule type="cellIs" dxfId="20437" priority="6015" operator="between">
      <formula>2.001</formula>
      <formula>3</formula>
    </cfRule>
    <cfRule type="cellIs" dxfId="20436" priority="6016" operator="between">
      <formula>0</formula>
      <formula>2</formula>
    </cfRule>
  </conditionalFormatting>
  <conditionalFormatting sqref="N850">
    <cfRule type="cellIs" dxfId="20435" priority="6012" operator="between">
      <formula>6</formula>
      <formula>4.5</formula>
    </cfRule>
  </conditionalFormatting>
  <conditionalFormatting sqref="N850">
    <cfRule type="cellIs" dxfId="20434" priority="6011" operator="between">
      <formula>6</formula>
      <formula>4.495</formula>
    </cfRule>
  </conditionalFormatting>
  <conditionalFormatting sqref="N850">
    <cfRule type="cellIs" dxfId="20433" priority="6010" operator="between">
      <formula>4.5</formula>
      <formula>3.495</formula>
    </cfRule>
  </conditionalFormatting>
  <conditionalFormatting sqref="N850">
    <cfRule type="cellIs" dxfId="20432" priority="6008" operator="between">
      <formula>3.5</formula>
      <formula>2.495</formula>
    </cfRule>
    <cfRule type="cellIs" dxfId="20431" priority="6009" operator="between">
      <formula>3.5</formula>
      <formula>2.495</formula>
    </cfRule>
  </conditionalFormatting>
  <conditionalFormatting sqref="N850">
    <cfRule type="cellIs" dxfId="20430" priority="6007" operator="between">
      <formula>3.5</formula>
      <formula>2.495</formula>
    </cfRule>
  </conditionalFormatting>
  <conditionalFormatting sqref="N850">
    <cfRule type="cellIs" dxfId="20429" priority="6006" operator="between">
      <formula>3.5</formula>
      <formula>2.494</formula>
    </cfRule>
  </conditionalFormatting>
  <conditionalFormatting sqref="N850">
    <cfRule type="cellIs" dxfId="20428" priority="6005" operator="between">
      <formula>2.5</formula>
      <formula>0</formula>
    </cfRule>
  </conditionalFormatting>
  <conditionalFormatting sqref="N850">
    <cfRule type="cellIs" dxfId="20427" priority="6001" operator="between">
      <formula>4.501</formula>
      <formula>6</formula>
    </cfRule>
    <cfRule type="cellIs" dxfId="20426" priority="6002" operator="between">
      <formula>3.001</formula>
      <formula>4.5</formula>
    </cfRule>
    <cfRule type="cellIs" dxfId="20425" priority="6003" operator="between">
      <formula>2.001</formula>
      <formula>3</formula>
    </cfRule>
    <cfRule type="cellIs" dxfId="20424" priority="6004" operator="between">
      <formula>0</formula>
      <formula>2</formula>
    </cfRule>
  </conditionalFormatting>
  <conditionalFormatting sqref="N848">
    <cfRule type="cellIs" dxfId="20423" priority="5988" operator="between">
      <formula>6</formula>
      <formula>4.5</formula>
    </cfRule>
  </conditionalFormatting>
  <conditionalFormatting sqref="N848">
    <cfRule type="cellIs" dxfId="20422" priority="5987" operator="between">
      <formula>6</formula>
      <formula>4.495</formula>
    </cfRule>
  </conditionalFormatting>
  <conditionalFormatting sqref="N848">
    <cfRule type="cellIs" dxfId="20421" priority="5986" operator="between">
      <formula>4.5</formula>
      <formula>3.495</formula>
    </cfRule>
  </conditionalFormatting>
  <conditionalFormatting sqref="N848">
    <cfRule type="cellIs" dxfId="20420" priority="5984" operator="between">
      <formula>3.5</formula>
      <formula>2.495</formula>
    </cfRule>
    <cfRule type="cellIs" dxfId="20419" priority="5985" operator="between">
      <formula>3.5</formula>
      <formula>2.495</formula>
    </cfRule>
  </conditionalFormatting>
  <conditionalFormatting sqref="N848">
    <cfRule type="cellIs" dxfId="20418" priority="5983" operator="between">
      <formula>3.5</formula>
      <formula>2.495</formula>
    </cfRule>
  </conditionalFormatting>
  <conditionalFormatting sqref="N848">
    <cfRule type="cellIs" dxfId="20417" priority="5982" operator="between">
      <formula>3.5</formula>
      <formula>2.494</formula>
    </cfRule>
  </conditionalFormatting>
  <conditionalFormatting sqref="N848">
    <cfRule type="cellIs" dxfId="20416" priority="5981" operator="between">
      <formula>2.5</formula>
      <formula>0</formula>
    </cfRule>
  </conditionalFormatting>
  <conditionalFormatting sqref="N848">
    <cfRule type="cellIs" dxfId="20415" priority="5977" operator="between">
      <formula>4.501</formula>
      <formula>6</formula>
    </cfRule>
    <cfRule type="cellIs" dxfId="20414" priority="5978" operator="between">
      <formula>3.001</formula>
      <formula>4.5</formula>
    </cfRule>
    <cfRule type="cellIs" dxfId="20413" priority="5979" operator="between">
      <formula>2.001</formula>
      <formula>3</formula>
    </cfRule>
    <cfRule type="cellIs" dxfId="20412" priority="5980" operator="between">
      <formula>0</formula>
      <formula>2</formula>
    </cfRule>
  </conditionalFormatting>
  <conditionalFormatting sqref="N855">
    <cfRule type="cellIs" dxfId="20411" priority="5976" operator="between">
      <formula>6</formula>
      <formula>4.5</formula>
    </cfRule>
  </conditionalFormatting>
  <conditionalFormatting sqref="N855">
    <cfRule type="cellIs" dxfId="20410" priority="5975" operator="between">
      <formula>6</formula>
      <formula>4.495</formula>
    </cfRule>
  </conditionalFormatting>
  <conditionalFormatting sqref="N855">
    <cfRule type="cellIs" dxfId="20409" priority="5974" operator="between">
      <formula>4.5</formula>
      <formula>3.495</formula>
    </cfRule>
  </conditionalFormatting>
  <conditionalFormatting sqref="N855">
    <cfRule type="cellIs" dxfId="20408" priority="5972" operator="between">
      <formula>3.5</formula>
      <formula>2.495</formula>
    </cfRule>
    <cfRule type="cellIs" dxfId="20407" priority="5973" operator="between">
      <formula>3.5</formula>
      <formula>2.495</formula>
    </cfRule>
  </conditionalFormatting>
  <conditionalFormatting sqref="N855">
    <cfRule type="cellIs" dxfId="20406" priority="5971" operator="between">
      <formula>3.5</formula>
      <formula>2.495</formula>
    </cfRule>
  </conditionalFormatting>
  <conditionalFormatting sqref="N855">
    <cfRule type="cellIs" dxfId="20405" priority="5970" operator="between">
      <formula>3.5</formula>
      <formula>2.494</formula>
    </cfRule>
  </conditionalFormatting>
  <conditionalFormatting sqref="N855">
    <cfRule type="cellIs" dxfId="20404" priority="5969" operator="between">
      <formula>2.5</formula>
      <formula>0</formula>
    </cfRule>
  </conditionalFormatting>
  <conditionalFormatting sqref="N855">
    <cfRule type="cellIs" dxfId="20403" priority="5965" operator="between">
      <formula>4.501</formula>
      <formula>6</formula>
    </cfRule>
    <cfRule type="cellIs" dxfId="20402" priority="5966" operator="between">
      <formula>3.001</formula>
      <formula>4.5</formula>
    </cfRule>
    <cfRule type="cellIs" dxfId="20401" priority="5967" operator="between">
      <formula>2.001</formula>
      <formula>3</formula>
    </cfRule>
    <cfRule type="cellIs" dxfId="20400" priority="5968" operator="between">
      <formula>0</formula>
      <formula>2</formula>
    </cfRule>
  </conditionalFormatting>
  <conditionalFormatting sqref="N853">
    <cfRule type="cellIs" dxfId="20399" priority="5964" operator="between">
      <formula>6</formula>
      <formula>4.5</formula>
    </cfRule>
  </conditionalFormatting>
  <conditionalFormatting sqref="N853">
    <cfRule type="cellIs" dxfId="20398" priority="5963" operator="between">
      <formula>6</formula>
      <formula>4.495</formula>
    </cfRule>
  </conditionalFormatting>
  <conditionalFormatting sqref="N853">
    <cfRule type="cellIs" dxfId="20397" priority="5962" operator="between">
      <formula>4.5</formula>
      <formula>3.495</formula>
    </cfRule>
  </conditionalFormatting>
  <conditionalFormatting sqref="N853">
    <cfRule type="cellIs" dxfId="20396" priority="5960" operator="between">
      <formula>3.5</formula>
      <formula>2.495</formula>
    </cfRule>
    <cfRule type="cellIs" dxfId="20395" priority="5961" operator="between">
      <formula>3.5</formula>
      <formula>2.495</formula>
    </cfRule>
  </conditionalFormatting>
  <conditionalFormatting sqref="N853">
    <cfRule type="cellIs" dxfId="20394" priority="5959" operator="between">
      <formula>3.5</formula>
      <formula>2.495</formula>
    </cfRule>
  </conditionalFormatting>
  <conditionalFormatting sqref="N853">
    <cfRule type="cellIs" dxfId="20393" priority="5958" operator="between">
      <formula>3.5</formula>
      <formula>2.494</formula>
    </cfRule>
  </conditionalFormatting>
  <conditionalFormatting sqref="N853">
    <cfRule type="cellIs" dxfId="20392" priority="5957" operator="between">
      <formula>2.5</formula>
      <formula>0</formula>
    </cfRule>
  </conditionalFormatting>
  <conditionalFormatting sqref="N853">
    <cfRule type="cellIs" dxfId="20391" priority="5953" operator="between">
      <formula>4.501</formula>
      <formula>6</formula>
    </cfRule>
    <cfRule type="cellIs" dxfId="20390" priority="5954" operator="between">
      <formula>3.001</formula>
      <formula>4.5</formula>
    </cfRule>
    <cfRule type="cellIs" dxfId="20389" priority="5955" operator="between">
      <formula>2.001</formula>
      <formula>3</formula>
    </cfRule>
    <cfRule type="cellIs" dxfId="20388" priority="5956" operator="between">
      <formula>0</formula>
      <formula>2</formula>
    </cfRule>
  </conditionalFormatting>
  <conditionalFormatting sqref="N854">
    <cfRule type="cellIs" dxfId="20387" priority="5952" operator="between">
      <formula>6</formula>
      <formula>4.5</formula>
    </cfRule>
  </conditionalFormatting>
  <conditionalFormatting sqref="N854">
    <cfRule type="cellIs" dxfId="20386" priority="5951" operator="between">
      <formula>6</formula>
      <formula>4.495</formula>
    </cfRule>
  </conditionalFormatting>
  <conditionalFormatting sqref="N854">
    <cfRule type="cellIs" dxfId="20385" priority="5950" operator="between">
      <formula>4.5</formula>
      <formula>3.495</formula>
    </cfRule>
  </conditionalFormatting>
  <conditionalFormatting sqref="N854">
    <cfRule type="cellIs" dxfId="20384" priority="5948" operator="between">
      <formula>3.5</formula>
      <formula>2.495</formula>
    </cfRule>
    <cfRule type="cellIs" dxfId="20383" priority="5949" operator="between">
      <formula>3.5</formula>
      <formula>2.495</formula>
    </cfRule>
  </conditionalFormatting>
  <conditionalFormatting sqref="N854">
    <cfRule type="cellIs" dxfId="20382" priority="5947" operator="between">
      <formula>3.5</formula>
      <formula>2.495</formula>
    </cfRule>
  </conditionalFormatting>
  <conditionalFormatting sqref="N854">
    <cfRule type="cellIs" dxfId="20381" priority="5946" operator="between">
      <formula>3.5</formula>
      <formula>2.494</formula>
    </cfRule>
  </conditionalFormatting>
  <conditionalFormatting sqref="N854">
    <cfRule type="cellIs" dxfId="20380" priority="5945" operator="between">
      <formula>2.5</formula>
      <formula>0</formula>
    </cfRule>
  </conditionalFormatting>
  <conditionalFormatting sqref="N854">
    <cfRule type="cellIs" dxfId="20379" priority="5941" operator="between">
      <formula>4.501</formula>
      <formula>6</formula>
    </cfRule>
    <cfRule type="cellIs" dxfId="20378" priority="5942" operator="between">
      <formula>3.001</formula>
      <formula>4.5</formula>
    </cfRule>
    <cfRule type="cellIs" dxfId="20377" priority="5943" operator="between">
      <formula>2.001</formula>
      <formula>3</formula>
    </cfRule>
    <cfRule type="cellIs" dxfId="20376" priority="5944" operator="between">
      <formula>0</formula>
      <formula>2</formula>
    </cfRule>
  </conditionalFormatting>
  <conditionalFormatting sqref="N852">
    <cfRule type="cellIs" dxfId="20375" priority="5928" operator="between">
      <formula>6</formula>
      <formula>4.5</formula>
    </cfRule>
  </conditionalFormatting>
  <conditionalFormatting sqref="N852">
    <cfRule type="cellIs" dxfId="20374" priority="5927" operator="between">
      <formula>6</formula>
      <formula>4.495</formula>
    </cfRule>
  </conditionalFormatting>
  <conditionalFormatting sqref="N852">
    <cfRule type="cellIs" dxfId="20373" priority="5926" operator="between">
      <formula>4.5</formula>
      <formula>3.495</formula>
    </cfRule>
  </conditionalFormatting>
  <conditionalFormatting sqref="N852">
    <cfRule type="cellIs" dxfId="20372" priority="5924" operator="between">
      <formula>3.5</formula>
      <formula>2.495</formula>
    </cfRule>
    <cfRule type="cellIs" dxfId="20371" priority="5925" operator="between">
      <formula>3.5</formula>
      <formula>2.495</formula>
    </cfRule>
  </conditionalFormatting>
  <conditionalFormatting sqref="N852">
    <cfRule type="cellIs" dxfId="20370" priority="5923" operator="between">
      <formula>3.5</formula>
      <formula>2.495</formula>
    </cfRule>
  </conditionalFormatting>
  <conditionalFormatting sqref="N852">
    <cfRule type="cellIs" dxfId="20369" priority="5922" operator="between">
      <formula>3.5</formula>
      <formula>2.494</formula>
    </cfRule>
  </conditionalFormatting>
  <conditionalFormatting sqref="N852">
    <cfRule type="cellIs" dxfId="20368" priority="5921" operator="between">
      <formula>2.5</formula>
      <formula>0</formula>
    </cfRule>
  </conditionalFormatting>
  <conditionalFormatting sqref="N852">
    <cfRule type="cellIs" dxfId="20367" priority="5917" operator="between">
      <formula>4.501</formula>
      <formula>6</formula>
    </cfRule>
    <cfRule type="cellIs" dxfId="20366" priority="5918" operator="between">
      <formula>3.001</formula>
      <formula>4.5</formula>
    </cfRule>
    <cfRule type="cellIs" dxfId="20365" priority="5919" operator="between">
      <formula>2.001</formula>
      <formula>3</formula>
    </cfRule>
    <cfRule type="cellIs" dxfId="20364" priority="5920" operator="between">
      <formula>0</formula>
      <formula>2</formula>
    </cfRule>
  </conditionalFormatting>
  <conditionalFormatting sqref="N860">
    <cfRule type="cellIs" dxfId="20363" priority="5916" operator="between">
      <formula>6</formula>
      <formula>4.5</formula>
    </cfRule>
  </conditionalFormatting>
  <conditionalFormatting sqref="N860">
    <cfRule type="cellIs" dxfId="20362" priority="5915" operator="between">
      <formula>6</formula>
      <formula>4.495</formula>
    </cfRule>
  </conditionalFormatting>
  <conditionalFormatting sqref="N860">
    <cfRule type="cellIs" dxfId="20361" priority="5914" operator="between">
      <formula>4.5</formula>
      <formula>3.495</formula>
    </cfRule>
  </conditionalFormatting>
  <conditionalFormatting sqref="N860">
    <cfRule type="cellIs" dxfId="20360" priority="5912" operator="between">
      <formula>3.5</formula>
      <formula>2.495</formula>
    </cfRule>
    <cfRule type="cellIs" dxfId="20359" priority="5913" operator="between">
      <formula>3.5</formula>
      <formula>2.495</formula>
    </cfRule>
  </conditionalFormatting>
  <conditionalFormatting sqref="N860">
    <cfRule type="cellIs" dxfId="20358" priority="5911" operator="between">
      <formula>3.5</formula>
      <formula>2.495</formula>
    </cfRule>
  </conditionalFormatting>
  <conditionalFormatting sqref="N860">
    <cfRule type="cellIs" dxfId="20357" priority="5910" operator="between">
      <formula>3.5</formula>
      <formula>2.494</formula>
    </cfRule>
  </conditionalFormatting>
  <conditionalFormatting sqref="N860">
    <cfRule type="cellIs" dxfId="20356" priority="5909" operator="between">
      <formula>2.5</formula>
      <formula>0</formula>
    </cfRule>
  </conditionalFormatting>
  <conditionalFormatting sqref="N860">
    <cfRule type="cellIs" dxfId="20355" priority="5905" operator="between">
      <formula>4.501</formula>
      <formula>6</formula>
    </cfRule>
    <cfRule type="cellIs" dxfId="20354" priority="5906" operator="between">
      <formula>3.001</formula>
      <formula>4.5</formula>
    </cfRule>
    <cfRule type="cellIs" dxfId="20353" priority="5907" operator="between">
      <formula>2.001</formula>
      <formula>3</formula>
    </cfRule>
    <cfRule type="cellIs" dxfId="20352" priority="5908" operator="between">
      <formula>0</formula>
      <formula>2</formula>
    </cfRule>
  </conditionalFormatting>
  <conditionalFormatting sqref="N857">
    <cfRule type="cellIs" dxfId="20351" priority="5904" operator="between">
      <formula>6</formula>
      <formula>4.5</formula>
    </cfRule>
  </conditionalFormatting>
  <conditionalFormatting sqref="N857">
    <cfRule type="cellIs" dxfId="20350" priority="5903" operator="between">
      <formula>6</formula>
      <formula>4.495</formula>
    </cfRule>
  </conditionalFormatting>
  <conditionalFormatting sqref="N857">
    <cfRule type="cellIs" dxfId="20349" priority="5902" operator="between">
      <formula>4.5</formula>
      <formula>3.495</formula>
    </cfRule>
  </conditionalFormatting>
  <conditionalFormatting sqref="N857">
    <cfRule type="cellIs" dxfId="20348" priority="5900" operator="between">
      <formula>3.5</formula>
      <formula>2.495</formula>
    </cfRule>
    <cfRule type="cellIs" dxfId="20347" priority="5901" operator="between">
      <formula>3.5</formula>
      <formula>2.495</formula>
    </cfRule>
  </conditionalFormatting>
  <conditionalFormatting sqref="N857">
    <cfRule type="cellIs" dxfId="20346" priority="5899" operator="between">
      <formula>3.5</formula>
      <formula>2.495</formula>
    </cfRule>
  </conditionalFormatting>
  <conditionalFormatting sqref="N857">
    <cfRule type="cellIs" dxfId="20345" priority="5898" operator="between">
      <formula>3.5</formula>
      <formula>2.494</formula>
    </cfRule>
  </conditionalFormatting>
  <conditionalFormatting sqref="N857">
    <cfRule type="cellIs" dxfId="20344" priority="5897" operator="between">
      <formula>2.5</formula>
      <formula>0</formula>
    </cfRule>
  </conditionalFormatting>
  <conditionalFormatting sqref="N857">
    <cfRule type="cellIs" dxfId="20343" priority="5893" operator="between">
      <formula>4.501</formula>
      <formula>6</formula>
    </cfRule>
    <cfRule type="cellIs" dxfId="20342" priority="5894" operator="between">
      <formula>3.001</formula>
      <formula>4.5</formula>
    </cfRule>
    <cfRule type="cellIs" dxfId="20341" priority="5895" operator="between">
      <formula>2.001</formula>
      <formula>3</formula>
    </cfRule>
    <cfRule type="cellIs" dxfId="20340" priority="5896" operator="between">
      <formula>0</formula>
      <formula>2</formula>
    </cfRule>
  </conditionalFormatting>
  <conditionalFormatting sqref="N859">
    <cfRule type="cellIs" dxfId="20339" priority="5892" operator="between">
      <formula>6</formula>
      <formula>4.5</formula>
    </cfRule>
  </conditionalFormatting>
  <conditionalFormatting sqref="N859">
    <cfRule type="cellIs" dxfId="20338" priority="5891" operator="between">
      <formula>6</formula>
      <formula>4.495</formula>
    </cfRule>
  </conditionalFormatting>
  <conditionalFormatting sqref="N859">
    <cfRule type="cellIs" dxfId="20337" priority="5890" operator="between">
      <formula>4.5</formula>
      <formula>3.495</formula>
    </cfRule>
  </conditionalFormatting>
  <conditionalFormatting sqref="N859">
    <cfRule type="cellIs" dxfId="20336" priority="5888" operator="between">
      <formula>3.5</formula>
      <formula>2.495</formula>
    </cfRule>
    <cfRule type="cellIs" dxfId="20335" priority="5889" operator="between">
      <formula>3.5</formula>
      <formula>2.495</formula>
    </cfRule>
  </conditionalFormatting>
  <conditionalFormatting sqref="N859">
    <cfRule type="cellIs" dxfId="20334" priority="5887" operator="between">
      <formula>3.5</formula>
      <formula>2.495</formula>
    </cfRule>
  </conditionalFormatting>
  <conditionalFormatting sqref="N859">
    <cfRule type="cellIs" dxfId="20333" priority="5886" operator="between">
      <formula>3.5</formula>
      <formula>2.494</formula>
    </cfRule>
  </conditionalFormatting>
  <conditionalFormatting sqref="N859">
    <cfRule type="cellIs" dxfId="20332" priority="5885" operator="between">
      <formula>2.5</formula>
      <formula>0</formula>
    </cfRule>
  </conditionalFormatting>
  <conditionalFormatting sqref="N859">
    <cfRule type="cellIs" dxfId="20331" priority="5881" operator="between">
      <formula>4.501</formula>
      <formula>6</formula>
    </cfRule>
    <cfRule type="cellIs" dxfId="20330" priority="5882" operator="between">
      <formula>3.001</formula>
      <formula>4.5</formula>
    </cfRule>
    <cfRule type="cellIs" dxfId="20329" priority="5883" operator="between">
      <formula>2.001</formula>
      <formula>3</formula>
    </cfRule>
    <cfRule type="cellIs" dxfId="20328" priority="5884" operator="between">
      <formula>0</formula>
      <formula>2</formula>
    </cfRule>
  </conditionalFormatting>
  <conditionalFormatting sqref="N856">
    <cfRule type="cellIs" dxfId="20327" priority="5880" operator="between">
      <formula>6</formula>
      <formula>4.5</formula>
    </cfRule>
  </conditionalFormatting>
  <conditionalFormatting sqref="N856">
    <cfRule type="cellIs" dxfId="20326" priority="5879" operator="between">
      <formula>6</formula>
      <formula>4.495</formula>
    </cfRule>
  </conditionalFormatting>
  <conditionalFormatting sqref="N856">
    <cfRule type="cellIs" dxfId="20325" priority="5878" operator="between">
      <formula>4.5</formula>
      <formula>3.495</formula>
    </cfRule>
  </conditionalFormatting>
  <conditionalFormatting sqref="N856">
    <cfRule type="cellIs" dxfId="20324" priority="5876" operator="between">
      <formula>3.5</formula>
      <formula>2.495</formula>
    </cfRule>
    <cfRule type="cellIs" dxfId="20323" priority="5877" operator="between">
      <formula>3.5</formula>
      <formula>2.495</formula>
    </cfRule>
  </conditionalFormatting>
  <conditionalFormatting sqref="N856">
    <cfRule type="cellIs" dxfId="20322" priority="5875" operator="between">
      <formula>3.5</formula>
      <formula>2.495</formula>
    </cfRule>
  </conditionalFormatting>
  <conditionalFormatting sqref="N856">
    <cfRule type="cellIs" dxfId="20321" priority="5874" operator="between">
      <formula>3.5</formula>
      <formula>2.494</formula>
    </cfRule>
  </conditionalFormatting>
  <conditionalFormatting sqref="N856">
    <cfRule type="cellIs" dxfId="20320" priority="5873" operator="between">
      <formula>2.5</formula>
      <formula>0</formula>
    </cfRule>
  </conditionalFormatting>
  <conditionalFormatting sqref="N856">
    <cfRule type="cellIs" dxfId="20319" priority="5869" operator="between">
      <formula>4.501</formula>
      <formula>6</formula>
    </cfRule>
    <cfRule type="cellIs" dxfId="20318" priority="5870" operator="between">
      <formula>3.001</formula>
      <formula>4.5</formula>
    </cfRule>
    <cfRule type="cellIs" dxfId="20317" priority="5871" operator="between">
      <formula>2.001</formula>
      <formula>3</formula>
    </cfRule>
    <cfRule type="cellIs" dxfId="20316" priority="5872" operator="between">
      <formula>0</formula>
      <formula>2</formula>
    </cfRule>
  </conditionalFormatting>
  <conditionalFormatting sqref="N858">
    <cfRule type="cellIs" dxfId="20315" priority="5868" operator="between">
      <formula>6</formula>
      <formula>4.5</formula>
    </cfRule>
  </conditionalFormatting>
  <conditionalFormatting sqref="N858">
    <cfRule type="cellIs" dxfId="20314" priority="5867" operator="between">
      <formula>6</formula>
      <formula>4.495</formula>
    </cfRule>
  </conditionalFormatting>
  <conditionalFormatting sqref="N858">
    <cfRule type="cellIs" dxfId="20313" priority="5866" operator="between">
      <formula>4.5</formula>
      <formula>3.495</formula>
    </cfRule>
  </conditionalFormatting>
  <conditionalFormatting sqref="N858">
    <cfRule type="cellIs" dxfId="20312" priority="5864" operator="between">
      <formula>3.5</formula>
      <formula>2.495</formula>
    </cfRule>
    <cfRule type="cellIs" dxfId="20311" priority="5865" operator="between">
      <formula>3.5</formula>
      <formula>2.495</formula>
    </cfRule>
  </conditionalFormatting>
  <conditionalFormatting sqref="N858">
    <cfRule type="cellIs" dxfId="20310" priority="5863" operator="between">
      <formula>3.5</formula>
      <formula>2.495</formula>
    </cfRule>
  </conditionalFormatting>
  <conditionalFormatting sqref="N858">
    <cfRule type="cellIs" dxfId="20309" priority="5862" operator="between">
      <formula>3.5</formula>
      <formula>2.494</formula>
    </cfRule>
  </conditionalFormatting>
  <conditionalFormatting sqref="N858">
    <cfRule type="cellIs" dxfId="20308" priority="5861" operator="between">
      <formula>2.5</formula>
      <formula>0</formula>
    </cfRule>
  </conditionalFormatting>
  <conditionalFormatting sqref="N858">
    <cfRule type="cellIs" dxfId="20307" priority="5857" operator="between">
      <formula>4.501</formula>
      <formula>6</formula>
    </cfRule>
    <cfRule type="cellIs" dxfId="20306" priority="5858" operator="between">
      <formula>3.001</formula>
      <formula>4.5</formula>
    </cfRule>
    <cfRule type="cellIs" dxfId="20305" priority="5859" operator="between">
      <formula>2.001</formula>
      <formula>3</formula>
    </cfRule>
    <cfRule type="cellIs" dxfId="20304" priority="5860" operator="between">
      <formula>0</formula>
      <formula>2</formula>
    </cfRule>
  </conditionalFormatting>
  <conditionalFormatting sqref="N865">
    <cfRule type="cellIs" dxfId="20303" priority="5856" operator="between">
      <formula>6</formula>
      <formula>4.5</formula>
    </cfRule>
  </conditionalFormatting>
  <conditionalFormatting sqref="N865">
    <cfRule type="cellIs" dxfId="20302" priority="5855" operator="between">
      <formula>6</formula>
      <formula>4.495</formula>
    </cfRule>
  </conditionalFormatting>
  <conditionalFormatting sqref="N865">
    <cfRule type="cellIs" dxfId="20301" priority="5854" operator="between">
      <formula>4.5</formula>
      <formula>3.495</formula>
    </cfRule>
  </conditionalFormatting>
  <conditionalFormatting sqref="N865">
    <cfRule type="cellIs" dxfId="20300" priority="5852" operator="between">
      <formula>3.5</formula>
      <formula>2.495</formula>
    </cfRule>
    <cfRule type="cellIs" dxfId="20299" priority="5853" operator="between">
      <formula>3.5</formula>
      <formula>2.495</formula>
    </cfRule>
  </conditionalFormatting>
  <conditionalFormatting sqref="N865">
    <cfRule type="cellIs" dxfId="20298" priority="5851" operator="between">
      <formula>3.5</formula>
      <formula>2.495</formula>
    </cfRule>
  </conditionalFormatting>
  <conditionalFormatting sqref="N865">
    <cfRule type="cellIs" dxfId="20297" priority="5850" operator="between">
      <formula>3.5</formula>
      <formula>2.494</formula>
    </cfRule>
  </conditionalFormatting>
  <conditionalFormatting sqref="N865">
    <cfRule type="cellIs" dxfId="20296" priority="5849" operator="between">
      <formula>2.5</formula>
      <formula>0</formula>
    </cfRule>
  </conditionalFormatting>
  <conditionalFormatting sqref="N865">
    <cfRule type="cellIs" dxfId="20295" priority="5845" operator="between">
      <formula>4.501</formula>
      <formula>6</formula>
    </cfRule>
    <cfRule type="cellIs" dxfId="20294" priority="5846" operator="between">
      <formula>3.001</formula>
      <formula>4.5</formula>
    </cfRule>
    <cfRule type="cellIs" dxfId="20293" priority="5847" operator="between">
      <formula>2.001</formula>
      <formula>3</formula>
    </cfRule>
    <cfRule type="cellIs" dxfId="20292" priority="5848" operator="between">
      <formula>0</formula>
      <formula>2</formula>
    </cfRule>
  </conditionalFormatting>
  <conditionalFormatting sqref="N862">
    <cfRule type="cellIs" dxfId="20291" priority="5844" operator="between">
      <formula>6</formula>
      <formula>4.5</formula>
    </cfRule>
  </conditionalFormatting>
  <conditionalFormatting sqref="N862">
    <cfRule type="cellIs" dxfId="20290" priority="5843" operator="between">
      <formula>6</formula>
      <formula>4.495</formula>
    </cfRule>
  </conditionalFormatting>
  <conditionalFormatting sqref="N862">
    <cfRule type="cellIs" dxfId="20289" priority="5842" operator="between">
      <formula>4.5</formula>
      <formula>3.495</formula>
    </cfRule>
  </conditionalFormatting>
  <conditionalFormatting sqref="N862">
    <cfRule type="cellIs" dxfId="20288" priority="5840" operator="between">
      <formula>3.5</formula>
      <formula>2.495</formula>
    </cfRule>
    <cfRule type="cellIs" dxfId="20287" priority="5841" operator="between">
      <formula>3.5</formula>
      <formula>2.495</formula>
    </cfRule>
  </conditionalFormatting>
  <conditionalFormatting sqref="N862">
    <cfRule type="cellIs" dxfId="20286" priority="5839" operator="between">
      <formula>3.5</formula>
      <formula>2.495</formula>
    </cfRule>
  </conditionalFormatting>
  <conditionalFormatting sqref="N862">
    <cfRule type="cellIs" dxfId="20285" priority="5838" operator="between">
      <formula>3.5</formula>
      <formula>2.494</formula>
    </cfRule>
  </conditionalFormatting>
  <conditionalFormatting sqref="N862">
    <cfRule type="cellIs" dxfId="20284" priority="5837" operator="between">
      <formula>2.5</formula>
      <formula>0</formula>
    </cfRule>
  </conditionalFormatting>
  <conditionalFormatting sqref="N862">
    <cfRule type="cellIs" dxfId="20283" priority="5833" operator="between">
      <formula>4.501</formula>
      <formula>6</formula>
    </cfRule>
    <cfRule type="cellIs" dxfId="20282" priority="5834" operator="between">
      <formula>3.001</formula>
      <formula>4.5</formula>
    </cfRule>
    <cfRule type="cellIs" dxfId="20281" priority="5835" operator="between">
      <formula>2.001</formula>
      <formula>3</formula>
    </cfRule>
    <cfRule type="cellIs" dxfId="20280" priority="5836" operator="between">
      <formula>0</formula>
      <formula>2</formula>
    </cfRule>
  </conditionalFormatting>
  <conditionalFormatting sqref="N861">
    <cfRule type="cellIs" dxfId="20279" priority="5820" operator="between">
      <formula>6</formula>
      <formula>4.5</formula>
    </cfRule>
  </conditionalFormatting>
  <conditionalFormatting sqref="N861">
    <cfRule type="cellIs" dxfId="20278" priority="5819" operator="between">
      <formula>6</formula>
      <formula>4.495</formula>
    </cfRule>
  </conditionalFormatting>
  <conditionalFormatting sqref="N861">
    <cfRule type="cellIs" dxfId="20277" priority="5818" operator="between">
      <formula>4.5</formula>
      <formula>3.495</formula>
    </cfRule>
  </conditionalFormatting>
  <conditionalFormatting sqref="N861">
    <cfRule type="cellIs" dxfId="20276" priority="5816" operator="between">
      <formula>3.5</formula>
      <formula>2.495</formula>
    </cfRule>
    <cfRule type="cellIs" dxfId="20275" priority="5817" operator="between">
      <formula>3.5</formula>
      <formula>2.495</formula>
    </cfRule>
  </conditionalFormatting>
  <conditionalFormatting sqref="N861">
    <cfRule type="cellIs" dxfId="20274" priority="5815" operator="between">
      <formula>3.5</formula>
      <formula>2.495</formula>
    </cfRule>
  </conditionalFormatting>
  <conditionalFormatting sqref="N861">
    <cfRule type="cellIs" dxfId="20273" priority="5814" operator="between">
      <formula>3.5</formula>
      <formula>2.494</formula>
    </cfRule>
  </conditionalFormatting>
  <conditionalFormatting sqref="N861">
    <cfRule type="cellIs" dxfId="20272" priority="5813" operator="between">
      <formula>2.5</formula>
      <formula>0</formula>
    </cfRule>
  </conditionalFormatting>
  <conditionalFormatting sqref="N861">
    <cfRule type="cellIs" dxfId="20271" priority="5809" operator="between">
      <formula>4.501</formula>
      <formula>6</formula>
    </cfRule>
    <cfRule type="cellIs" dxfId="20270" priority="5810" operator="between">
      <formula>3.001</formula>
      <formula>4.5</formula>
    </cfRule>
    <cfRule type="cellIs" dxfId="20269" priority="5811" operator="between">
      <formula>2.001</formula>
      <formula>3</formula>
    </cfRule>
    <cfRule type="cellIs" dxfId="20268" priority="5812" operator="between">
      <formula>0</formula>
      <formula>2</formula>
    </cfRule>
  </conditionalFormatting>
  <conditionalFormatting sqref="N864">
    <cfRule type="cellIs" dxfId="20267" priority="5808" operator="between">
      <formula>6</formula>
      <formula>4.5</formula>
    </cfRule>
  </conditionalFormatting>
  <conditionalFormatting sqref="N864">
    <cfRule type="cellIs" dxfId="20266" priority="5807" operator="between">
      <formula>6</formula>
      <formula>4.495</formula>
    </cfRule>
  </conditionalFormatting>
  <conditionalFormatting sqref="N864">
    <cfRule type="cellIs" dxfId="20265" priority="5806" operator="between">
      <formula>4.5</formula>
      <formula>3.495</formula>
    </cfRule>
  </conditionalFormatting>
  <conditionalFormatting sqref="N864">
    <cfRule type="cellIs" dxfId="20264" priority="5804" operator="between">
      <formula>3.5</formula>
      <formula>2.495</formula>
    </cfRule>
    <cfRule type="cellIs" dxfId="20263" priority="5805" operator="between">
      <formula>3.5</formula>
      <formula>2.495</formula>
    </cfRule>
  </conditionalFormatting>
  <conditionalFormatting sqref="N864">
    <cfRule type="cellIs" dxfId="20262" priority="5803" operator="between">
      <formula>3.5</formula>
      <formula>2.495</formula>
    </cfRule>
  </conditionalFormatting>
  <conditionalFormatting sqref="N864">
    <cfRule type="cellIs" dxfId="20261" priority="5802" operator="between">
      <formula>3.5</formula>
      <formula>2.494</formula>
    </cfRule>
  </conditionalFormatting>
  <conditionalFormatting sqref="N864">
    <cfRule type="cellIs" dxfId="20260" priority="5801" operator="between">
      <formula>2.5</formula>
      <formula>0</formula>
    </cfRule>
  </conditionalFormatting>
  <conditionalFormatting sqref="N864">
    <cfRule type="cellIs" dxfId="20259" priority="5797" operator="between">
      <formula>4.501</formula>
      <formula>6</formula>
    </cfRule>
    <cfRule type="cellIs" dxfId="20258" priority="5798" operator="between">
      <formula>3.001</formula>
      <formula>4.5</formula>
    </cfRule>
    <cfRule type="cellIs" dxfId="20257" priority="5799" operator="between">
      <formula>2.001</formula>
      <formula>3</formula>
    </cfRule>
    <cfRule type="cellIs" dxfId="20256" priority="5800" operator="between">
      <formula>0</formula>
      <formula>2</formula>
    </cfRule>
  </conditionalFormatting>
  <conditionalFormatting sqref="N869">
    <cfRule type="cellIs" dxfId="20255" priority="5796" operator="between">
      <formula>6</formula>
      <formula>4.5</formula>
    </cfRule>
  </conditionalFormatting>
  <conditionalFormatting sqref="N869">
    <cfRule type="cellIs" dxfId="20254" priority="5795" operator="between">
      <formula>6</formula>
      <formula>4.495</formula>
    </cfRule>
  </conditionalFormatting>
  <conditionalFormatting sqref="N869">
    <cfRule type="cellIs" dxfId="20253" priority="5794" operator="between">
      <formula>4.5</formula>
      <formula>3.495</formula>
    </cfRule>
  </conditionalFormatting>
  <conditionalFormatting sqref="N869">
    <cfRule type="cellIs" dxfId="20252" priority="5792" operator="between">
      <formula>3.5</formula>
      <formula>2.495</formula>
    </cfRule>
    <cfRule type="cellIs" dxfId="20251" priority="5793" operator="between">
      <formula>3.5</formula>
      <formula>2.495</formula>
    </cfRule>
  </conditionalFormatting>
  <conditionalFormatting sqref="N869">
    <cfRule type="cellIs" dxfId="20250" priority="5791" operator="between">
      <formula>3.5</formula>
      <formula>2.495</formula>
    </cfRule>
  </conditionalFormatting>
  <conditionalFormatting sqref="N869">
    <cfRule type="cellIs" dxfId="20249" priority="5790" operator="between">
      <formula>3.5</formula>
      <formula>2.494</formula>
    </cfRule>
  </conditionalFormatting>
  <conditionalFormatting sqref="N869">
    <cfRule type="cellIs" dxfId="20248" priority="5789" operator="between">
      <formula>2.5</formula>
      <formula>0</formula>
    </cfRule>
  </conditionalFormatting>
  <conditionalFormatting sqref="N869">
    <cfRule type="cellIs" dxfId="20247" priority="5785" operator="between">
      <formula>4.501</formula>
      <formula>6</formula>
    </cfRule>
    <cfRule type="cellIs" dxfId="20246" priority="5786" operator="between">
      <formula>3.001</formula>
      <formula>4.5</formula>
    </cfRule>
    <cfRule type="cellIs" dxfId="20245" priority="5787" operator="between">
      <formula>2.001</formula>
      <formula>3</formula>
    </cfRule>
    <cfRule type="cellIs" dxfId="20244" priority="5788" operator="between">
      <formula>0</formula>
      <formula>2</formula>
    </cfRule>
  </conditionalFormatting>
  <conditionalFormatting sqref="N867">
    <cfRule type="cellIs" dxfId="20243" priority="5784" operator="between">
      <formula>6</formula>
      <formula>4.5</formula>
    </cfRule>
  </conditionalFormatting>
  <conditionalFormatting sqref="N867">
    <cfRule type="cellIs" dxfId="20242" priority="5783" operator="between">
      <formula>6</formula>
      <formula>4.495</formula>
    </cfRule>
  </conditionalFormatting>
  <conditionalFormatting sqref="N867">
    <cfRule type="cellIs" dxfId="20241" priority="5782" operator="between">
      <formula>4.5</formula>
      <formula>3.495</formula>
    </cfRule>
  </conditionalFormatting>
  <conditionalFormatting sqref="N867">
    <cfRule type="cellIs" dxfId="20240" priority="5780" operator="between">
      <formula>3.5</formula>
      <formula>2.495</formula>
    </cfRule>
    <cfRule type="cellIs" dxfId="20239" priority="5781" operator="between">
      <formula>3.5</formula>
      <formula>2.495</formula>
    </cfRule>
  </conditionalFormatting>
  <conditionalFormatting sqref="N867">
    <cfRule type="cellIs" dxfId="20238" priority="5779" operator="between">
      <formula>3.5</formula>
      <formula>2.495</formula>
    </cfRule>
  </conditionalFormatting>
  <conditionalFormatting sqref="N867">
    <cfRule type="cellIs" dxfId="20237" priority="5778" operator="between">
      <formula>3.5</formula>
      <formula>2.494</formula>
    </cfRule>
  </conditionalFormatting>
  <conditionalFormatting sqref="N867">
    <cfRule type="cellIs" dxfId="20236" priority="5777" operator="between">
      <formula>2.5</formula>
      <formula>0</formula>
    </cfRule>
  </conditionalFormatting>
  <conditionalFormatting sqref="N867">
    <cfRule type="cellIs" dxfId="20235" priority="5773" operator="between">
      <formula>4.501</formula>
      <formula>6</formula>
    </cfRule>
    <cfRule type="cellIs" dxfId="20234" priority="5774" operator="between">
      <formula>3.001</formula>
      <formula>4.5</formula>
    </cfRule>
    <cfRule type="cellIs" dxfId="20233" priority="5775" operator="between">
      <formula>2.001</formula>
      <formula>3</formula>
    </cfRule>
    <cfRule type="cellIs" dxfId="20232" priority="5776" operator="between">
      <formula>0</formula>
      <formula>2</formula>
    </cfRule>
  </conditionalFormatting>
  <conditionalFormatting sqref="N866">
    <cfRule type="cellIs" dxfId="20231" priority="5772" operator="between">
      <formula>6</formula>
      <formula>4.5</formula>
    </cfRule>
  </conditionalFormatting>
  <conditionalFormatting sqref="N866">
    <cfRule type="cellIs" dxfId="20230" priority="5771" operator="between">
      <formula>6</formula>
      <formula>4.495</formula>
    </cfRule>
  </conditionalFormatting>
  <conditionalFormatting sqref="N866">
    <cfRule type="cellIs" dxfId="20229" priority="5770" operator="between">
      <formula>4.5</formula>
      <formula>3.495</formula>
    </cfRule>
  </conditionalFormatting>
  <conditionalFormatting sqref="N866">
    <cfRule type="cellIs" dxfId="20228" priority="5768" operator="between">
      <formula>3.5</formula>
      <formula>2.495</formula>
    </cfRule>
    <cfRule type="cellIs" dxfId="20227" priority="5769" operator="between">
      <formula>3.5</formula>
      <formula>2.495</formula>
    </cfRule>
  </conditionalFormatting>
  <conditionalFormatting sqref="N866">
    <cfRule type="cellIs" dxfId="20226" priority="5767" operator="between">
      <formula>3.5</formula>
      <formula>2.495</formula>
    </cfRule>
  </conditionalFormatting>
  <conditionalFormatting sqref="N866">
    <cfRule type="cellIs" dxfId="20225" priority="5766" operator="between">
      <formula>3.5</formula>
      <formula>2.494</formula>
    </cfRule>
  </conditionalFormatting>
  <conditionalFormatting sqref="N866">
    <cfRule type="cellIs" dxfId="20224" priority="5765" operator="between">
      <formula>2.5</formula>
      <formula>0</formula>
    </cfRule>
  </conditionalFormatting>
  <conditionalFormatting sqref="N866">
    <cfRule type="cellIs" dxfId="20223" priority="5761" operator="between">
      <formula>4.501</formula>
      <formula>6</formula>
    </cfRule>
    <cfRule type="cellIs" dxfId="20222" priority="5762" operator="between">
      <formula>3.001</formula>
      <formula>4.5</formula>
    </cfRule>
    <cfRule type="cellIs" dxfId="20221" priority="5763" operator="between">
      <formula>2.001</formula>
      <formula>3</formula>
    </cfRule>
    <cfRule type="cellIs" dxfId="20220" priority="5764" operator="between">
      <formula>0</formula>
      <formula>2</formula>
    </cfRule>
  </conditionalFormatting>
  <conditionalFormatting sqref="N868">
    <cfRule type="cellIs" dxfId="20219" priority="5760" operator="between">
      <formula>6</formula>
      <formula>4.5</formula>
    </cfRule>
  </conditionalFormatting>
  <conditionalFormatting sqref="N868">
    <cfRule type="cellIs" dxfId="20218" priority="5759" operator="between">
      <formula>6</formula>
      <formula>4.495</formula>
    </cfRule>
  </conditionalFormatting>
  <conditionalFormatting sqref="N868">
    <cfRule type="cellIs" dxfId="20217" priority="5758" operator="between">
      <formula>4.5</formula>
      <formula>3.495</formula>
    </cfRule>
  </conditionalFormatting>
  <conditionalFormatting sqref="N868">
    <cfRule type="cellIs" dxfId="20216" priority="5756" operator="between">
      <formula>3.5</formula>
      <formula>2.495</formula>
    </cfRule>
    <cfRule type="cellIs" dxfId="20215" priority="5757" operator="between">
      <formula>3.5</formula>
      <formula>2.495</formula>
    </cfRule>
  </conditionalFormatting>
  <conditionalFormatting sqref="N868">
    <cfRule type="cellIs" dxfId="20214" priority="5755" operator="between">
      <formula>3.5</formula>
      <formula>2.495</formula>
    </cfRule>
  </conditionalFormatting>
  <conditionalFormatting sqref="N868">
    <cfRule type="cellIs" dxfId="20213" priority="5754" operator="between">
      <formula>3.5</formula>
      <formula>2.494</formula>
    </cfRule>
  </conditionalFormatting>
  <conditionalFormatting sqref="N868">
    <cfRule type="cellIs" dxfId="20212" priority="5753" operator="between">
      <formula>2.5</formula>
      <formula>0</formula>
    </cfRule>
  </conditionalFormatting>
  <conditionalFormatting sqref="N868">
    <cfRule type="cellIs" dxfId="20211" priority="5749" operator="between">
      <formula>4.501</formula>
      <formula>6</formula>
    </cfRule>
    <cfRule type="cellIs" dxfId="20210" priority="5750" operator="between">
      <formula>3.001</formula>
      <formula>4.5</formula>
    </cfRule>
    <cfRule type="cellIs" dxfId="20209" priority="5751" operator="between">
      <formula>2.001</formula>
      <formula>3</formula>
    </cfRule>
    <cfRule type="cellIs" dxfId="20208" priority="5752" operator="between">
      <formula>0</formula>
      <formula>2</formula>
    </cfRule>
  </conditionalFormatting>
  <conditionalFormatting sqref="N863">
    <cfRule type="cellIs" dxfId="20207" priority="5748" operator="between">
      <formula>6</formula>
      <formula>4.5</formula>
    </cfRule>
  </conditionalFormatting>
  <conditionalFormatting sqref="N863">
    <cfRule type="cellIs" dxfId="20206" priority="5747" operator="between">
      <formula>6</formula>
      <formula>4.495</formula>
    </cfRule>
  </conditionalFormatting>
  <conditionalFormatting sqref="N863">
    <cfRule type="cellIs" dxfId="20205" priority="5746" operator="between">
      <formula>4.5</formula>
      <formula>3.495</formula>
    </cfRule>
  </conditionalFormatting>
  <conditionalFormatting sqref="N863">
    <cfRule type="cellIs" dxfId="20204" priority="5744" operator="between">
      <formula>3.5</formula>
      <formula>2.495</formula>
    </cfRule>
    <cfRule type="cellIs" dxfId="20203" priority="5745" operator="between">
      <formula>3.5</formula>
      <formula>2.495</formula>
    </cfRule>
  </conditionalFormatting>
  <conditionalFormatting sqref="N863">
    <cfRule type="cellIs" dxfId="20202" priority="5743" operator="between">
      <formula>3.5</formula>
      <formula>2.495</formula>
    </cfRule>
  </conditionalFormatting>
  <conditionalFormatting sqref="N863">
    <cfRule type="cellIs" dxfId="20201" priority="5742" operator="between">
      <formula>3.5</formula>
      <formula>2.494</formula>
    </cfRule>
  </conditionalFormatting>
  <conditionalFormatting sqref="N863">
    <cfRule type="cellIs" dxfId="20200" priority="5741" operator="between">
      <formula>2.5</formula>
      <formula>0</formula>
    </cfRule>
  </conditionalFormatting>
  <conditionalFormatting sqref="N863">
    <cfRule type="cellIs" dxfId="20199" priority="5737" operator="between">
      <formula>4.501</formula>
      <formula>6</formula>
    </cfRule>
    <cfRule type="cellIs" dxfId="20198" priority="5738" operator="between">
      <formula>3.001</formula>
      <formula>4.5</formula>
    </cfRule>
    <cfRule type="cellIs" dxfId="20197" priority="5739" operator="between">
      <formula>2.001</formula>
      <formula>3</formula>
    </cfRule>
    <cfRule type="cellIs" dxfId="20196" priority="5740" operator="between">
      <formula>0</formula>
      <formula>2</formula>
    </cfRule>
  </conditionalFormatting>
  <conditionalFormatting sqref="N875">
    <cfRule type="cellIs" dxfId="20195" priority="5736" operator="between">
      <formula>6</formula>
      <formula>4.5</formula>
    </cfRule>
  </conditionalFormatting>
  <conditionalFormatting sqref="N875">
    <cfRule type="cellIs" dxfId="20194" priority="5735" operator="between">
      <formula>6</formula>
      <formula>4.495</formula>
    </cfRule>
  </conditionalFormatting>
  <conditionalFormatting sqref="N875">
    <cfRule type="cellIs" dxfId="20193" priority="5734" operator="between">
      <formula>4.5</formula>
      <formula>3.495</formula>
    </cfRule>
  </conditionalFormatting>
  <conditionalFormatting sqref="N875">
    <cfRule type="cellIs" dxfId="20192" priority="5732" operator="between">
      <formula>3.5</formula>
      <formula>2.495</formula>
    </cfRule>
    <cfRule type="cellIs" dxfId="20191" priority="5733" operator="between">
      <formula>3.5</formula>
      <formula>2.495</formula>
    </cfRule>
  </conditionalFormatting>
  <conditionalFormatting sqref="N875">
    <cfRule type="cellIs" dxfId="20190" priority="5731" operator="between">
      <formula>3.5</formula>
      <formula>2.495</formula>
    </cfRule>
  </conditionalFormatting>
  <conditionalFormatting sqref="N875">
    <cfRule type="cellIs" dxfId="20189" priority="5730" operator="between">
      <formula>3.5</formula>
      <formula>2.494</formula>
    </cfRule>
  </conditionalFormatting>
  <conditionalFormatting sqref="N875">
    <cfRule type="cellIs" dxfId="20188" priority="5729" operator="between">
      <formula>2.5</formula>
      <formula>0</formula>
    </cfRule>
  </conditionalFormatting>
  <conditionalFormatting sqref="N875">
    <cfRule type="cellIs" dxfId="20187" priority="5725" operator="between">
      <formula>4.501</formula>
      <formula>6</formula>
    </cfRule>
    <cfRule type="cellIs" dxfId="20186" priority="5726" operator="between">
      <formula>3.001</formula>
      <formula>4.5</formula>
    </cfRule>
    <cfRule type="cellIs" dxfId="20185" priority="5727" operator="between">
      <formula>2.001</formula>
      <formula>3</formula>
    </cfRule>
    <cfRule type="cellIs" dxfId="20184" priority="5728" operator="between">
      <formula>0</formula>
      <formula>2</formula>
    </cfRule>
  </conditionalFormatting>
  <conditionalFormatting sqref="N871">
    <cfRule type="cellIs" dxfId="20183" priority="5724" operator="between">
      <formula>6</formula>
      <formula>4.5</formula>
    </cfRule>
  </conditionalFormatting>
  <conditionalFormatting sqref="N871">
    <cfRule type="cellIs" dxfId="20182" priority="5723" operator="between">
      <formula>6</formula>
      <formula>4.495</formula>
    </cfRule>
  </conditionalFormatting>
  <conditionalFormatting sqref="N871">
    <cfRule type="cellIs" dxfId="20181" priority="5722" operator="between">
      <formula>4.5</formula>
      <formula>3.495</formula>
    </cfRule>
  </conditionalFormatting>
  <conditionalFormatting sqref="N871">
    <cfRule type="cellIs" dxfId="20180" priority="5720" operator="between">
      <formula>3.5</formula>
      <formula>2.495</formula>
    </cfRule>
    <cfRule type="cellIs" dxfId="20179" priority="5721" operator="between">
      <formula>3.5</formula>
      <formula>2.495</formula>
    </cfRule>
  </conditionalFormatting>
  <conditionalFormatting sqref="N871">
    <cfRule type="cellIs" dxfId="20178" priority="5719" operator="between">
      <formula>3.5</formula>
      <formula>2.495</formula>
    </cfRule>
  </conditionalFormatting>
  <conditionalFormatting sqref="N871">
    <cfRule type="cellIs" dxfId="20177" priority="5718" operator="between">
      <formula>3.5</formula>
      <formula>2.494</formula>
    </cfRule>
  </conditionalFormatting>
  <conditionalFormatting sqref="N871">
    <cfRule type="cellIs" dxfId="20176" priority="5717" operator="between">
      <formula>2.5</formula>
      <formula>0</formula>
    </cfRule>
  </conditionalFormatting>
  <conditionalFormatting sqref="N871">
    <cfRule type="cellIs" dxfId="20175" priority="5713" operator="between">
      <formula>4.501</formula>
      <formula>6</formula>
    </cfRule>
    <cfRule type="cellIs" dxfId="20174" priority="5714" operator="between">
      <formula>3.001</formula>
      <formula>4.5</formula>
    </cfRule>
    <cfRule type="cellIs" dxfId="20173" priority="5715" operator="between">
      <formula>2.001</formula>
      <formula>3</formula>
    </cfRule>
    <cfRule type="cellIs" dxfId="20172" priority="5716" operator="between">
      <formula>0</formula>
      <formula>2</formula>
    </cfRule>
  </conditionalFormatting>
  <conditionalFormatting sqref="N870">
    <cfRule type="cellIs" dxfId="20171" priority="5712" operator="between">
      <formula>6</formula>
      <formula>4.5</formula>
    </cfRule>
  </conditionalFormatting>
  <conditionalFormatting sqref="N870">
    <cfRule type="cellIs" dxfId="20170" priority="5711" operator="between">
      <formula>6</formula>
      <formula>4.495</formula>
    </cfRule>
  </conditionalFormatting>
  <conditionalFormatting sqref="N870">
    <cfRule type="cellIs" dxfId="20169" priority="5710" operator="between">
      <formula>4.5</formula>
      <formula>3.495</formula>
    </cfRule>
  </conditionalFormatting>
  <conditionalFormatting sqref="N870">
    <cfRule type="cellIs" dxfId="20168" priority="5708" operator="between">
      <formula>3.5</formula>
      <formula>2.495</formula>
    </cfRule>
    <cfRule type="cellIs" dxfId="20167" priority="5709" operator="between">
      <formula>3.5</formula>
      <formula>2.495</formula>
    </cfRule>
  </conditionalFormatting>
  <conditionalFormatting sqref="N870">
    <cfRule type="cellIs" dxfId="20166" priority="5707" operator="between">
      <formula>3.5</formula>
      <formula>2.495</formula>
    </cfRule>
  </conditionalFormatting>
  <conditionalFormatting sqref="N870">
    <cfRule type="cellIs" dxfId="20165" priority="5706" operator="between">
      <formula>3.5</formula>
      <formula>2.494</formula>
    </cfRule>
  </conditionalFormatting>
  <conditionalFormatting sqref="N870">
    <cfRule type="cellIs" dxfId="20164" priority="5705" operator="between">
      <formula>2.5</formula>
      <formula>0</formula>
    </cfRule>
  </conditionalFormatting>
  <conditionalFormatting sqref="N870">
    <cfRule type="cellIs" dxfId="20163" priority="5701" operator="between">
      <formula>4.501</formula>
      <formula>6</formula>
    </cfRule>
    <cfRule type="cellIs" dxfId="20162" priority="5702" operator="between">
      <formula>3.001</formula>
      <formula>4.5</formula>
    </cfRule>
    <cfRule type="cellIs" dxfId="20161" priority="5703" operator="between">
      <formula>2.001</formula>
      <formula>3</formula>
    </cfRule>
    <cfRule type="cellIs" dxfId="20160" priority="5704" operator="between">
      <formula>0</formula>
      <formula>2</formula>
    </cfRule>
  </conditionalFormatting>
  <conditionalFormatting sqref="N874">
    <cfRule type="cellIs" dxfId="20159" priority="5700" operator="between">
      <formula>6</formula>
      <formula>4.5</formula>
    </cfRule>
  </conditionalFormatting>
  <conditionalFormatting sqref="N874">
    <cfRule type="cellIs" dxfId="20158" priority="5699" operator="between">
      <formula>6</formula>
      <formula>4.495</formula>
    </cfRule>
  </conditionalFormatting>
  <conditionalFormatting sqref="N874">
    <cfRule type="cellIs" dxfId="20157" priority="5698" operator="between">
      <formula>4.5</formula>
      <formula>3.495</formula>
    </cfRule>
  </conditionalFormatting>
  <conditionalFormatting sqref="N874">
    <cfRule type="cellIs" dxfId="20156" priority="5696" operator="between">
      <formula>3.5</formula>
      <formula>2.495</formula>
    </cfRule>
    <cfRule type="cellIs" dxfId="20155" priority="5697" operator="between">
      <formula>3.5</formula>
      <formula>2.495</formula>
    </cfRule>
  </conditionalFormatting>
  <conditionalFormatting sqref="N874">
    <cfRule type="cellIs" dxfId="20154" priority="5695" operator="between">
      <formula>3.5</formula>
      <formula>2.495</formula>
    </cfRule>
  </conditionalFormatting>
  <conditionalFormatting sqref="N874">
    <cfRule type="cellIs" dxfId="20153" priority="5694" operator="between">
      <formula>3.5</formula>
      <formula>2.494</formula>
    </cfRule>
  </conditionalFormatting>
  <conditionalFormatting sqref="N874">
    <cfRule type="cellIs" dxfId="20152" priority="5693" operator="between">
      <formula>2.5</formula>
      <formula>0</formula>
    </cfRule>
  </conditionalFormatting>
  <conditionalFormatting sqref="N874">
    <cfRule type="cellIs" dxfId="20151" priority="5689" operator="between">
      <formula>4.501</formula>
      <formula>6</formula>
    </cfRule>
    <cfRule type="cellIs" dxfId="20150" priority="5690" operator="between">
      <formula>3.001</formula>
      <formula>4.5</formula>
    </cfRule>
    <cfRule type="cellIs" dxfId="20149" priority="5691" operator="between">
      <formula>2.001</formula>
      <formula>3</formula>
    </cfRule>
    <cfRule type="cellIs" dxfId="20148" priority="5692" operator="between">
      <formula>0</formula>
      <formula>2</formula>
    </cfRule>
  </conditionalFormatting>
  <conditionalFormatting sqref="N872">
    <cfRule type="cellIs" dxfId="20147" priority="5688" operator="between">
      <formula>6</formula>
      <formula>4.5</formula>
    </cfRule>
  </conditionalFormatting>
  <conditionalFormatting sqref="N872">
    <cfRule type="cellIs" dxfId="20146" priority="5687" operator="between">
      <formula>6</formula>
      <formula>4.495</formula>
    </cfRule>
  </conditionalFormatting>
  <conditionalFormatting sqref="N872">
    <cfRule type="cellIs" dxfId="20145" priority="5686" operator="between">
      <formula>4.5</formula>
      <formula>3.495</formula>
    </cfRule>
  </conditionalFormatting>
  <conditionalFormatting sqref="N872">
    <cfRule type="cellIs" dxfId="20144" priority="5684" operator="between">
      <formula>3.5</formula>
      <formula>2.495</formula>
    </cfRule>
    <cfRule type="cellIs" dxfId="20143" priority="5685" operator="between">
      <formula>3.5</formula>
      <formula>2.495</formula>
    </cfRule>
  </conditionalFormatting>
  <conditionalFormatting sqref="N872">
    <cfRule type="cellIs" dxfId="20142" priority="5683" operator="between">
      <formula>3.5</formula>
      <formula>2.495</formula>
    </cfRule>
  </conditionalFormatting>
  <conditionalFormatting sqref="N872">
    <cfRule type="cellIs" dxfId="20141" priority="5682" operator="between">
      <formula>3.5</formula>
      <formula>2.494</formula>
    </cfRule>
  </conditionalFormatting>
  <conditionalFormatting sqref="N872">
    <cfRule type="cellIs" dxfId="20140" priority="5681" operator="between">
      <formula>2.5</formula>
      <formula>0</formula>
    </cfRule>
  </conditionalFormatting>
  <conditionalFormatting sqref="N872">
    <cfRule type="cellIs" dxfId="20139" priority="5677" operator="between">
      <formula>4.501</formula>
      <formula>6</formula>
    </cfRule>
    <cfRule type="cellIs" dxfId="20138" priority="5678" operator="between">
      <formula>3.001</formula>
      <formula>4.5</formula>
    </cfRule>
    <cfRule type="cellIs" dxfId="20137" priority="5679" operator="between">
      <formula>2.001</formula>
      <formula>3</formula>
    </cfRule>
    <cfRule type="cellIs" dxfId="20136" priority="5680" operator="between">
      <formula>0</formula>
      <formula>2</formula>
    </cfRule>
  </conditionalFormatting>
  <conditionalFormatting sqref="N873">
    <cfRule type="cellIs" dxfId="20135" priority="5676" operator="between">
      <formula>6</formula>
      <formula>4.5</formula>
    </cfRule>
  </conditionalFormatting>
  <conditionalFormatting sqref="N873">
    <cfRule type="cellIs" dxfId="20134" priority="5675" operator="between">
      <formula>6</formula>
      <formula>4.495</formula>
    </cfRule>
  </conditionalFormatting>
  <conditionalFormatting sqref="N873">
    <cfRule type="cellIs" dxfId="20133" priority="5674" operator="between">
      <formula>4.5</formula>
      <formula>3.495</formula>
    </cfRule>
  </conditionalFormatting>
  <conditionalFormatting sqref="N873">
    <cfRule type="cellIs" dxfId="20132" priority="5672" operator="between">
      <formula>3.5</formula>
      <formula>2.495</formula>
    </cfRule>
    <cfRule type="cellIs" dxfId="20131" priority="5673" operator="between">
      <formula>3.5</formula>
      <formula>2.495</formula>
    </cfRule>
  </conditionalFormatting>
  <conditionalFormatting sqref="N873">
    <cfRule type="cellIs" dxfId="20130" priority="5671" operator="between">
      <formula>3.5</formula>
      <formula>2.495</formula>
    </cfRule>
  </conditionalFormatting>
  <conditionalFormatting sqref="N873">
    <cfRule type="cellIs" dxfId="20129" priority="5670" operator="between">
      <formula>3.5</formula>
      <formula>2.494</formula>
    </cfRule>
  </conditionalFormatting>
  <conditionalFormatting sqref="N873">
    <cfRule type="cellIs" dxfId="20128" priority="5669" operator="between">
      <formula>2.5</formula>
      <formula>0</formula>
    </cfRule>
  </conditionalFormatting>
  <conditionalFormatting sqref="N873">
    <cfRule type="cellIs" dxfId="20127" priority="5665" operator="between">
      <formula>4.501</formula>
      <formula>6</formula>
    </cfRule>
    <cfRule type="cellIs" dxfId="20126" priority="5666" operator="between">
      <formula>3.001</formula>
      <formula>4.5</formula>
    </cfRule>
    <cfRule type="cellIs" dxfId="20125" priority="5667" operator="between">
      <formula>2.001</formula>
      <formula>3</formula>
    </cfRule>
    <cfRule type="cellIs" dxfId="20124" priority="5668" operator="between">
      <formula>0</formula>
      <formula>2</formula>
    </cfRule>
  </conditionalFormatting>
  <conditionalFormatting sqref="N880">
    <cfRule type="cellIs" dxfId="20123" priority="5664" operator="between">
      <formula>6</formula>
      <formula>4.5</formula>
    </cfRule>
  </conditionalFormatting>
  <conditionalFormatting sqref="N880">
    <cfRule type="cellIs" dxfId="20122" priority="5663" operator="between">
      <formula>6</formula>
      <formula>4.495</formula>
    </cfRule>
  </conditionalFormatting>
  <conditionalFormatting sqref="N880">
    <cfRule type="cellIs" dxfId="20121" priority="5662" operator="between">
      <formula>4.5</formula>
      <formula>3.495</formula>
    </cfRule>
  </conditionalFormatting>
  <conditionalFormatting sqref="N880">
    <cfRule type="cellIs" dxfId="20120" priority="5660" operator="between">
      <formula>3.5</formula>
      <formula>2.495</formula>
    </cfRule>
    <cfRule type="cellIs" dxfId="20119" priority="5661" operator="between">
      <formula>3.5</formula>
      <formula>2.495</formula>
    </cfRule>
  </conditionalFormatting>
  <conditionalFormatting sqref="N880">
    <cfRule type="cellIs" dxfId="20118" priority="5659" operator="between">
      <formula>3.5</formula>
      <formula>2.495</formula>
    </cfRule>
  </conditionalFormatting>
  <conditionalFormatting sqref="N880">
    <cfRule type="cellIs" dxfId="20117" priority="5658" operator="between">
      <formula>3.5</formula>
      <formula>2.494</formula>
    </cfRule>
  </conditionalFormatting>
  <conditionalFormatting sqref="N880">
    <cfRule type="cellIs" dxfId="20116" priority="5657" operator="between">
      <formula>2.5</formula>
      <formula>0</formula>
    </cfRule>
  </conditionalFormatting>
  <conditionalFormatting sqref="N880">
    <cfRule type="cellIs" dxfId="20115" priority="5653" operator="between">
      <formula>4.501</formula>
      <formula>6</formula>
    </cfRule>
    <cfRule type="cellIs" dxfId="20114" priority="5654" operator="between">
      <formula>3.001</formula>
      <formula>4.5</formula>
    </cfRule>
    <cfRule type="cellIs" dxfId="20113" priority="5655" operator="between">
      <formula>2.001</formula>
      <formula>3</formula>
    </cfRule>
    <cfRule type="cellIs" dxfId="20112" priority="5656" operator="between">
      <formula>0</formula>
      <formula>2</formula>
    </cfRule>
  </conditionalFormatting>
  <conditionalFormatting sqref="N876">
    <cfRule type="cellIs" dxfId="20111" priority="5652" operator="between">
      <formula>6</formula>
      <formula>4.5</formula>
    </cfRule>
  </conditionalFormatting>
  <conditionalFormatting sqref="N876">
    <cfRule type="cellIs" dxfId="20110" priority="5651" operator="between">
      <formula>6</formula>
      <formula>4.495</formula>
    </cfRule>
  </conditionalFormatting>
  <conditionalFormatting sqref="N876">
    <cfRule type="cellIs" dxfId="20109" priority="5650" operator="between">
      <formula>4.5</formula>
      <formula>3.495</formula>
    </cfRule>
  </conditionalFormatting>
  <conditionalFormatting sqref="N876">
    <cfRule type="cellIs" dxfId="20108" priority="5648" operator="between">
      <formula>3.5</formula>
      <formula>2.495</formula>
    </cfRule>
    <cfRule type="cellIs" dxfId="20107" priority="5649" operator="between">
      <formula>3.5</formula>
      <formula>2.495</formula>
    </cfRule>
  </conditionalFormatting>
  <conditionalFormatting sqref="N876">
    <cfRule type="cellIs" dxfId="20106" priority="5647" operator="between">
      <formula>3.5</formula>
      <formula>2.495</formula>
    </cfRule>
  </conditionalFormatting>
  <conditionalFormatting sqref="N876">
    <cfRule type="cellIs" dxfId="20105" priority="5646" operator="between">
      <formula>3.5</formula>
      <formula>2.494</formula>
    </cfRule>
  </conditionalFormatting>
  <conditionalFormatting sqref="N876">
    <cfRule type="cellIs" dxfId="20104" priority="5645" operator="between">
      <formula>2.5</formula>
      <formula>0</formula>
    </cfRule>
  </conditionalFormatting>
  <conditionalFormatting sqref="N876">
    <cfRule type="cellIs" dxfId="20103" priority="5641" operator="between">
      <formula>4.501</formula>
      <formula>6</formula>
    </cfRule>
    <cfRule type="cellIs" dxfId="20102" priority="5642" operator="between">
      <formula>3.001</formula>
      <formula>4.5</formula>
    </cfRule>
    <cfRule type="cellIs" dxfId="20101" priority="5643" operator="between">
      <formula>2.001</formula>
      <formula>3</formula>
    </cfRule>
    <cfRule type="cellIs" dxfId="20100" priority="5644" operator="between">
      <formula>0</formula>
      <formula>2</formula>
    </cfRule>
  </conditionalFormatting>
  <conditionalFormatting sqref="N879">
    <cfRule type="cellIs" dxfId="20099" priority="5628" operator="between">
      <formula>6</formula>
      <formula>4.5</formula>
    </cfRule>
  </conditionalFormatting>
  <conditionalFormatting sqref="N879">
    <cfRule type="cellIs" dxfId="20098" priority="5627" operator="between">
      <formula>6</formula>
      <formula>4.495</formula>
    </cfRule>
  </conditionalFormatting>
  <conditionalFormatting sqref="N879">
    <cfRule type="cellIs" dxfId="20097" priority="5626" operator="between">
      <formula>4.5</formula>
      <formula>3.495</formula>
    </cfRule>
  </conditionalFormatting>
  <conditionalFormatting sqref="N879">
    <cfRule type="cellIs" dxfId="20096" priority="5624" operator="between">
      <formula>3.5</formula>
      <formula>2.495</formula>
    </cfRule>
    <cfRule type="cellIs" dxfId="20095" priority="5625" operator="between">
      <formula>3.5</formula>
      <formula>2.495</formula>
    </cfRule>
  </conditionalFormatting>
  <conditionalFormatting sqref="N879">
    <cfRule type="cellIs" dxfId="20094" priority="5623" operator="between">
      <formula>3.5</formula>
      <formula>2.495</formula>
    </cfRule>
  </conditionalFormatting>
  <conditionalFormatting sqref="N879">
    <cfRule type="cellIs" dxfId="20093" priority="5622" operator="between">
      <formula>3.5</formula>
      <formula>2.494</formula>
    </cfRule>
  </conditionalFormatting>
  <conditionalFormatting sqref="N879">
    <cfRule type="cellIs" dxfId="20092" priority="5621" operator="between">
      <formula>2.5</formula>
      <formula>0</formula>
    </cfRule>
  </conditionalFormatting>
  <conditionalFormatting sqref="N879">
    <cfRule type="cellIs" dxfId="20091" priority="5617" operator="between">
      <formula>4.501</formula>
      <formula>6</formula>
    </cfRule>
    <cfRule type="cellIs" dxfId="20090" priority="5618" operator="between">
      <formula>3.001</formula>
      <formula>4.5</formula>
    </cfRule>
    <cfRule type="cellIs" dxfId="20089" priority="5619" operator="between">
      <formula>2.001</formula>
      <formula>3</formula>
    </cfRule>
    <cfRule type="cellIs" dxfId="20088" priority="5620" operator="between">
      <formula>0</formula>
      <formula>2</formula>
    </cfRule>
  </conditionalFormatting>
  <conditionalFormatting sqref="N877">
    <cfRule type="cellIs" dxfId="20087" priority="5616" operator="between">
      <formula>6</formula>
      <formula>4.5</formula>
    </cfRule>
  </conditionalFormatting>
  <conditionalFormatting sqref="N877">
    <cfRule type="cellIs" dxfId="20086" priority="5615" operator="between">
      <formula>6</formula>
      <formula>4.495</formula>
    </cfRule>
  </conditionalFormatting>
  <conditionalFormatting sqref="N877">
    <cfRule type="cellIs" dxfId="20085" priority="5614" operator="between">
      <formula>4.5</formula>
      <formula>3.495</formula>
    </cfRule>
  </conditionalFormatting>
  <conditionalFormatting sqref="N877">
    <cfRule type="cellIs" dxfId="20084" priority="5612" operator="between">
      <formula>3.5</formula>
      <formula>2.495</formula>
    </cfRule>
    <cfRule type="cellIs" dxfId="20083" priority="5613" operator="between">
      <formula>3.5</formula>
      <formula>2.495</formula>
    </cfRule>
  </conditionalFormatting>
  <conditionalFormatting sqref="N877">
    <cfRule type="cellIs" dxfId="20082" priority="5611" operator="between">
      <formula>3.5</formula>
      <formula>2.495</formula>
    </cfRule>
  </conditionalFormatting>
  <conditionalFormatting sqref="N877">
    <cfRule type="cellIs" dxfId="20081" priority="5610" operator="between">
      <formula>3.5</formula>
      <formula>2.494</formula>
    </cfRule>
  </conditionalFormatting>
  <conditionalFormatting sqref="N877">
    <cfRule type="cellIs" dxfId="20080" priority="5609" operator="between">
      <formula>2.5</formula>
      <formula>0</formula>
    </cfRule>
  </conditionalFormatting>
  <conditionalFormatting sqref="N877">
    <cfRule type="cellIs" dxfId="20079" priority="5605" operator="between">
      <formula>4.501</formula>
      <formula>6</formula>
    </cfRule>
    <cfRule type="cellIs" dxfId="20078" priority="5606" operator="between">
      <formula>3.001</formula>
      <formula>4.5</formula>
    </cfRule>
    <cfRule type="cellIs" dxfId="20077" priority="5607" operator="between">
      <formula>2.001</formula>
      <formula>3</formula>
    </cfRule>
    <cfRule type="cellIs" dxfId="20076" priority="5608" operator="between">
      <formula>0</formula>
      <formula>2</formula>
    </cfRule>
  </conditionalFormatting>
  <conditionalFormatting sqref="N878">
    <cfRule type="cellIs" dxfId="20075" priority="5604" operator="between">
      <formula>6</formula>
      <formula>4.5</formula>
    </cfRule>
  </conditionalFormatting>
  <conditionalFormatting sqref="N878">
    <cfRule type="cellIs" dxfId="20074" priority="5603" operator="between">
      <formula>6</formula>
      <formula>4.495</formula>
    </cfRule>
  </conditionalFormatting>
  <conditionalFormatting sqref="N878">
    <cfRule type="cellIs" dxfId="20073" priority="5602" operator="between">
      <formula>4.5</formula>
      <formula>3.495</formula>
    </cfRule>
  </conditionalFormatting>
  <conditionalFormatting sqref="N878">
    <cfRule type="cellIs" dxfId="20072" priority="5600" operator="between">
      <formula>3.5</formula>
      <formula>2.495</formula>
    </cfRule>
    <cfRule type="cellIs" dxfId="20071" priority="5601" operator="between">
      <formula>3.5</formula>
      <formula>2.495</formula>
    </cfRule>
  </conditionalFormatting>
  <conditionalFormatting sqref="N878">
    <cfRule type="cellIs" dxfId="20070" priority="5599" operator="between">
      <formula>3.5</formula>
      <formula>2.495</formula>
    </cfRule>
  </conditionalFormatting>
  <conditionalFormatting sqref="N878">
    <cfRule type="cellIs" dxfId="20069" priority="5598" operator="between">
      <formula>3.5</formula>
      <formula>2.494</formula>
    </cfRule>
  </conditionalFormatting>
  <conditionalFormatting sqref="N878">
    <cfRule type="cellIs" dxfId="20068" priority="5597" operator="between">
      <formula>2.5</formula>
      <formula>0</formula>
    </cfRule>
  </conditionalFormatting>
  <conditionalFormatting sqref="N878">
    <cfRule type="cellIs" dxfId="20067" priority="5593" operator="between">
      <formula>4.501</formula>
      <formula>6</formula>
    </cfRule>
    <cfRule type="cellIs" dxfId="20066" priority="5594" operator="between">
      <formula>3.001</formula>
      <formula>4.5</formula>
    </cfRule>
    <cfRule type="cellIs" dxfId="20065" priority="5595" operator="between">
      <formula>2.001</formula>
      <formula>3</formula>
    </cfRule>
    <cfRule type="cellIs" dxfId="20064" priority="5596" operator="between">
      <formula>0</formula>
      <formula>2</formula>
    </cfRule>
  </conditionalFormatting>
  <conditionalFormatting sqref="N885">
    <cfRule type="cellIs" dxfId="20063" priority="5592" operator="between">
      <formula>6</formula>
      <formula>4.5</formula>
    </cfRule>
  </conditionalFormatting>
  <conditionalFormatting sqref="N885">
    <cfRule type="cellIs" dxfId="20062" priority="5591" operator="between">
      <formula>6</formula>
      <formula>4.495</formula>
    </cfRule>
  </conditionalFormatting>
  <conditionalFormatting sqref="N885">
    <cfRule type="cellIs" dxfId="20061" priority="5590" operator="between">
      <formula>4.5</formula>
      <formula>3.495</formula>
    </cfRule>
  </conditionalFormatting>
  <conditionalFormatting sqref="N885">
    <cfRule type="cellIs" dxfId="20060" priority="5588" operator="between">
      <formula>3.5</formula>
      <formula>2.495</formula>
    </cfRule>
    <cfRule type="cellIs" dxfId="20059" priority="5589" operator="between">
      <formula>3.5</formula>
      <formula>2.495</formula>
    </cfRule>
  </conditionalFormatting>
  <conditionalFormatting sqref="N885">
    <cfRule type="cellIs" dxfId="20058" priority="5587" operator="between">
      <formula>3.5</formula>
      <formula>2.495</formula>
    </cfRule>
  </conditionalFormatting>
  <conditionalFormatting sqref="N885">
    <cfRule type="cellIs" dxfId="20057" priority="5586" operator="between">
      <formula>3.5</formula>
      <formula>2.494</formula>
    </cfRule>
  </conditionalFormatting>
  <conditionalFormatting sqref="N885">
    <cfRule type="cellIs" dxfId="20056" priority="5585" operator="between">
      <formula>2.5</formula>
      <formula>0</formula>
    </cfRule>
  </conditionalFormatting>
  <conditionalFormatting sqref="N885">
    <cfRule type="cellIs" dxfId="20055" priority="5581" operator="between">
      <formula>4.501</formula>
      <formula>6</formula>
    </cfRule>
    <cfRule type="cellIs" dxfId="20054" priority="5582" operator="between">
      <formula>3.001</formula>
      <formula>4.5</formula>
    </cfRule>
    <cfRule type="cellIs" dxfId="20053" priority="5583" operator="between">
      <formula>2.001</formula>
      <formula>3</formula>
    </cfRule>
    <cfRule type="cellIs" dxfId="20052" priority="5584" operator="between">
      <formula>0</formula>
      <formula>2</formula>
    </cfRule>
  </conditionalFormatting>
  <conditionalFormatting sqref="N884">
    <cfRule type="cellIs" dxfId="20051" priority="5568" operator="between">
      <formula>6</formula>
      <formula>4.5</formula>
    </cfRule>
  </conditionalFormatting>
  <conditionalFormatting sqref="N884">
    <cfRule type="cellIs" dxfId="20050" priority="5567" operator="between">
      <formula>6</formula>
      <formula>4.495</formula>
    </cfRule>
  </conditionalFormatting>
  <conditionalFormatting sqref="N884">
    <cfRule type="cellIs" dxfId="20049" priority="5566" operator="between">
      <formula>4.5</formula>
      <formula>3.495</formula>
    </cfRule>
  </conditionalFormatting>
  <conditionalFormatting sqref="N884">
    <cfRule type="cellIs" dxfId="20048" priority="5564" operator="between">
      <formula>3.5</formula>
      <formula>2.495</formula>
    </cfRule>
    <cfRule type="cellIs" dxfId="20047" priority="5565" operator="between">
      <formula>3.5</formula>
      <formula>2.495</formula>
    </cfRule>
  </conditionalFormatting>
  <conditionalFormatting sqref="N884">
    <cfRule type="cellIs" dxfId="20046" priority="5563" operator="between">
      <formula>3.5</formula>
      <formula>2.495</formula>
    </cfRule>
  </conditionalFormatting>
  <conditionalFormatting sqref="N884">
    <cfRule type="cellIs" dxfId="20045" priority="5562" operator="between">
      <formula>3.5</formula>
      <formula>2.494</formula>
    </cfRule>
  </conditionalFormatting>
  <conditionalFormatting sqref="N884">
    <cfRule type="cellIs" dxfId="20044" priority="5561" operator="between">
      <formula>2.5</formula>
      <formula>0</formula>
    </cfRule>
  </conditionalFormatting>
  <conditionalFormatting sqref="N884">
    <cfRule type="cellIs" dxfId="20043" priority="5557" operator="between">
      <formula>4.501</formula>
      <formula>6</formula>
    </cfRule>
    <cfRule type="cellIs" dxfId="20042" priority="5558" operator="between">
      <formula>3.001</formula>
      <formula>4.5</formula>
    </cfRule>
    <cfRule type="cellIs" dxfId="20041" priority="5559" operator="between">
      <formula>2.001</formula>
      <formula>3</formula>
    </cfRule>
    <cfRule type="cellIs" dxfId="20040" priority="5560" operator="between">
      <formula>0</formula>
      <formula>2</formula>
    </cfRule>
  </conditionalFormatting>
  <conditionalFormatting sqref="N881">
    <cfRule type="cellIs" dxfId="20039" priority="5556" operator="between">
      <formula>6</formula>
      <formula>4.5</formula>
    </cfRule>
  </conditionalFormatting>
  <conditionalFormatting sqref="N881">
    <cfRule type="cellIs" dxfId="20038" priority="5555" operator="between">
      <formula>6</formula>
      <formula>4.495</formula>
    </cfRule>
  </conditionalFormatting>
  <conditionalFormatting sqref="N881">
    <cfRule type="cellIs" dxfId="20037" priority="5554" operator="between">
      <formula>4.5</formula>
      <formula>3.495</formula>
    </cfRule>
  </conditionalFormatting>
  <conditionalFormatting sqref="N881">
    <cfRule type="cellIs" dxfId="20036" priority="5552" operator="between">
      <formula>3.5</formula>
      <formula>2.495</formula>
    </cfRule>
    <cfRule type="cellIs" dxfId="20035" priority="5553" operator="between">
      <formula>3.5</formula>
      <formula>2.495</formula>
    </cfRule>
  </conditionalFormatting>
  <conditionalFormatting sqref="N881">
    <cfRule type="cellIs" dxfId="20034" priority="5551" operator="between">
      <formula>3.5</formula>
      <formula>2.495</formula>
    </cfRule>
  </conditionalFormatting>
  <conditionalFormatting sqref="N881">
    <cfRule type="cellIs" dxfId="20033" priority="5550" operator="between">
      <formula>3.5</formula>
      <formula>2.494</formula>
    </cfRule>
  </conditionalFormatting>
  <conditionalFormatting sqref="N881">
    <cfRule type="cellIs" dxfId="20032" priority="5549" operator="between">
      <formula>2.5</formula>
      <formula>0</formula>
    </cfRule>
  </conditionalFormatting>
  <conditionalFormatting sqref="N881">
    <cfRule type="cellIs" dxfId="20031" priority="5545" operator="between">
      <formula>4.501</formula>
      <formula>6</formula>
    </cfRule>
    <cfRule type="cellIs" dxfId="20030" priority="5546" operator="between">
      <formula>3.001</formula>
      <formula>4.5</formula>
    </cfRule>
    <cfRule type="cellIs" dxfId="20029" priority="5547" operator="between">
      <formula>2.001</formula>
      <formula>3</formula>
    </cfRule>
    <cfRule type="cellIs" dxfId="20028" priority="5548" operator="between">
      <formula>0</formula>
      <formula>2</formula>
    </cfRule>
  </conditionalFormatting>
  <conditionalFormatting sqref="N882">
    <cfRule type="cellIs" dxfId="20027" priority="5544" operator="between">
      <formula>6</formula>
      <formula>4.5</formula>
    </cfRule>
  </conditionalFormatting>
  <conditionalFormatting sqref="N882">
    <cfRule type="cellIs" dxfId="20026" priority="5543" operator="between">
      <formula>6</formula>
      <formula>4.495</formula>
    </cfRule>
  </conditionalFormatting>
  <conditionalFormatting sqref="N882">
    <cfRule type="cellIs" dxfId="20025" priority="5542" operator="between">
      <formula>4.5</formula>
      <formula>3.495</formula>
    </cfRule>
  </conditionalFormatting>
  <conditionalFormatting sqref="N882">
    <cfRule type="cellIs" dxfId="20024" priority="5540" operator="between">
      <formula>3.5</formula>
      <formula>2.495</formula>
    </cfRule>
    <cfRule type="cellIs" dxfId="20023" priority="5541" operator="between">
      <formula>3.5</formula>
      <formula>2.495</formula>
    </cfRule>
  </conditionalFormatting>
  <conditionalFormatting sqref="N882">
    <cfRule type="cellIs" dxfId="20022" priority="5539" operator="between">
      <formula>3.5</formula>
      <formula>2.495</formula>
    </cfRule>
  </conditionalFormatting>
  <conditionalFormatting sqref="N882">
    <cfRule type="cellIs" dxfId="20021" priority="5538" operator="between">
      <formula>3.5</formula>
      <formula>2.494</formula>
    </cfRule>
  </conditionalFormatting>
  <conditionalFormatting sqref="N882">
    <cfRule type="cellIs" dxfId="20020" priority="5537" operator="between">
      <formula>2.5</formula>
      <formula>0</formula>
    </cfRule>
  </conditionalFormatting>
  <conditionalFormatting sqref="N882">
    <cfRule type="cellIs" dxfId="20019" priority="5533" operator="between">
      <formula>4.501</formula>
      <formula>6</formula>
    </cfRule>
    <cfRule type="cellIs" dxfId="20018" priority="5534" operator="between">
      <formula>3.001</formula>
      <formula>4.5</formula>
    </cfRule>
    <cfRule type="cellIs" dxfId="20017" priority="5535" operator="between">
      <formula>2.001</formula>
      <formula>3</formula>
    </cfRule>
    <cfRule type="cellIs" dxfId="20016" priority="5536" operator="between">
      <formula>0</formula>
      <formula>2</formula>
    </cfRule>
  </conditionalFormatting>
  <conditionalFormatting sqref="N888">
    <cfRule type="cellIs" dxfId="20015" priority="5532" operator="between">
      <formula>6</formula>
      <formula>4.5</formula>
    </cfRule>
  </conditionalFormatting>
  <conditionalFormatting sqref="N888">
    <cfRule type="cellIs" dxfId="20014" priority="5531" operator="between">
      <formula>6</formula>
      <formula>4.495</formula>
    </cfRule>
  </conditionalFormatting>
  <conditionalFormatting sqref="N888">
    <cfRule type="cellIs" dxfId="20013" priority="5530" operator="between">
      <formula>4.5</formula>
      <formula>3.495</formula>
    </cfRule>
  </conditionalFormatting>
  <conditionalFormatting sqref="N888">
    <cfRule type="cellIs" dxfId="20012" priority="5528" operator="between">
      <formula>3.5</formula>
      <formula>2.495</formula>
    </cfRule>
    <cfRule type="cellIs" dxfId="20011" priority="5529" operator="between">
      <formula>3.5</formula>
      <formula>2.495</formula>
    </cfRule>
  </conditionalFormatting>
  <conditionalFormatting sqref="N888">
    <cfRule type="cellIs" dxfId="20010" priority="5527" operator="between">
      <formula>3.5</formula>
      <formula>2.495</formula>
    </cfRule>
  </conditionalFormatting>
  <conditionalFormatting sqref="N888">
    <cfRule type="cellIs" dxfId="20009" priority="5526" operator="between">
      <formula>3.5</formula>
      <formula>2.494</formula>
    </cfRule>
  </conditionalFormatting>
  <conditionalFormatting sqref="N888">
    <cfRule type="cellIs" dxfId="20008" priority="5525" operator="between">
      <formula>2.5</formula>
      <formula>0</formula>
    </cfRule>
  </conditionalFormatting>
  <conditionalFormatting sqref="N888">
    <cfRule type="cellIs" dxfId="20007" priority="5521" operator="between">
      <formula>4.501</formula>
      <formula>6</formula>
    </cfRule>
    <cfRule type="cellIs" dxfId="20006" priority="5522" operator="between">
      <formula>3.001</formula>
      <formula>4.5</formula>
    </cfRule>
    <cfRule type="cellIs" dxfId="20005" priority="5523" operator="between">
      <formula>2.001</formula>
      <formula>3</formula>
    </cfRule>
    <cfRule type="cellIs" dxfId="20004" priority="5524" operator="between">
      <formula>0</formula>
      <formula>2</formula>
    </cfRule>
  </conditionalFormatting>
  <conditionalFormatting sqref="N887">
    <cfRule type="cellIs" dxfId="20003" priority="5508" operator="between">
      <formula>6</formula>
      <formula>4.5</formula>
    </cfRule>
  </conditionalFormatting>
  <conditionalFormatting sqref="N887">
    <cfRule type="cellIs" dxfId="20002" priority="5507" operator="between">
      <formula>6</formula>
      <formula>4.495</formula>
    </cfRule>
  </conditionalFormatting>
  <conditionalFormatting sqref="N887">
    <cfRule type="cellIs" dxfId="20001" priority="5506" operator="between">
      <formula>4.5</formula>
      <formula>3.495</formula>
    </cfRule>
  </conditionalFormatting>
  <conditionalFormatting sqref="N887">
    <cfRule type="cellIs" dxfId="20000" priority="5504" operator="between">
      <formula>3.5</formula>
      <formula>2.495</formula>
    </cfRule>
    <cfRule type="cellIs" dxfId="19999" priority="5505" operator="between">
      <formula>3.5</formula>
      <formula>2.495</formula>
    </cfRule>
  </conditionalFormatting>
  <conditionalFormatting sqref="N887">
    <cfRule type="cellIs" dxfId="19998" priority="5503" operator="between">
      <formula>3.5</formula>
      <formula>2.495</formula>
    </cfRule>
  </conditionalFormatting>
  <conditionalFormatting sqref="N887">
    <cfRule type="cellIs" dxfId="19997" priority="5502" operator="between">
      <formula>3.5</formula>
      <formula>2.494</formula>
    </cfRule>
  </conditionalFormatting>
  <conditionalFormatting sqref="N887">
    <cfRule type="cellIs" dxfId="19996" priority="5501" operator="between">
      <formula>2.5</formula>
      <formula>0</formula>
    </cfRule>
  </conditionalFormatting>
  <conditionalFormatting sqref="N887">
    <cfRule type="cellIs" dxfId="19995" priority="5497" operator="between">
      <formula>4.501</formula>
      <formula>6</formula>
    </cfRule>
    <cfRule type="cellIs" dxfId="19994" priority="5498" operator="between">
      <formula>3.001</formula>
      <formula>4.5</formula>
    </cfRule>
    <cfRule type="cellIs" dxfId="19993" priority="5499" operator="between">
      <formula>2.001</formula>
      <formula>3</formula>
    </cfRule>
    <cfRule type="cellIs" dxfId="19992" priority="5500" operator="between">
      <formula>0</formula>
      <formula>2</formula>
    </cfRule>
  </conditionalFormatting>
  <conditionalFormatting sqref="N886">
    <cfRule type="cellIs" dxfId="19991" priority="5496" operator="between">
      <formula>6</formula>
      <formula>4.5</formula>
    </cfRule>
  </conditionalFormatting>
  <conditionalFormatting sqref="N886">
    <cfRule type="cellIs" dxfId="19990" priority="5495" operator="between">
      <formula>6</formula>
      <formula>4.495</formula>
    </cfRule>
  </conditionalFormatting>
  <conditionalFormatting sqref="N886">
    <cfRule type="cellIs" dxfId="19989" priority="5494" operator="between">
      <formula>4.5</formula>
      <formula>3.495</formula>
    </cfRule>
  </conditionalFormatting>
  <conditionalFormatting sqref="N886">
    <cfRule type="cellIs" dxfId="19988" priority="5492" operator="between">
      <formula>3.5</formula>
      <formula>2.495</formula>
    </cfRule>
    <cfRule type="cellIs" dxfId="19987" priority="5493" operator="between">
      <formula>3.5</formula>
      <formula>2.495</formula>
    </cfRule>
  </conditionalFormatting>
  <conditionalFormatting sqref="N886">
    <cfRule type="cellIs" dxfId="19986" priority="5491" operator="between">
      <formula>3.5</formula>
      <formula>2.495</formula>
    </cfRule>
  </conditionalFormatting>
  <conditionalFormatting sqref="N886">
    <cfRule type="cellIs" dxfId="19985" priority="5490" operator="between">
      <formula>3.5</formula>
      <formula>2.494</formula>
    </cfRule>
  </conditionalFormatting>
  <conditionalFormatting sqref="N886">
    <cfRule type="cellIs" dxfId="19984" priority="5489" operator="between">
      <formula>2.5</formula>
      <formula>0</formula>
    </cfRule>
  </conditionalFormatting>
  <conditionalFormatting sqref="N886">
    <cfRule type="cellIs" dxfId="19983" priority="5485" operator="between">
      <formula>4.501</formula>
      <formula>6</formula>
    </cfRule>
    <cfRule type="cellIs" dxfId="19982" priority="5486" operator="between">
      <formula>3.001</formula>
      <formula>4.5</formula>
    </cfRule>
    <cfRule type="cellIs" dxfId="19981" priority="5487" operator="between">
      <formula>2.001</formula>
      <formula>3</formula>
    </cfRule>
    <cfRule type="cellIs" dxfId="19980" priority="5488" operator="between">
      <formula>0</formula>
      <formula>2</formula>
    </cfRule>
  </conditionalFormatting>
  <conditionalFormatting sqref="N883">
    <cfRule type="cellIs" dxfId="19979" priority="5472" operator="between">
      <formula>6</formula>
      <formula>4.5</formula>
    </cfRule>
  </conditionalFormatting>
  <conditionalFormatting sqref="N883">
    <cfRule type="cellIs" dxfId="19978" priority="5471" operator="between">
      <formula>6</formula>
      <formula>4.495</formula>
    </cfRule>
  </conditionalFormatting>
  <conditionalFormatting sqref="N883">
    <cfRule type="cellIs" dxfId="19977" priority="5470" operator="between">
      <formula>4.5</formula>
      <formula>3.495</formula>
    </cfRule>
  </conditionalFormatting>
  <conditionalFormatting sqref="N883">
    <cfRule type="cellIs" dxfId="19976" priority="5468" operator="between">
      <formula>3.5</formula>
      <formula>2.495</formula>
    </cfRule>
    <cfRule type="cellIs" dxfId="19975" priority="5469" operator="between">
      <formula>3.5</formula>
      <formula>2.495</formula>
    </cfRule>
  </conditionalFormatting>
  <conditionalFormatting sqref="N883">
    <cfRule type="cellIs" dxfId="19974" priority="5467" operator="between">
      <formula>3.5</formula>
      <formula>2.495</formula>
    </cfRule>
  </conditionalFormatting>
  <conditionalFormatting sqref="N883">
    <cfRule type="cellIs" dxfId="19973" priority="5466" operator="between">
      <formula>3.5</formula>
      <formula>2.494</formula>
    </cfRule>
  </conditionalFormatting>
  <conditionalFormatting sqref="N883">
    <cfRule type="cellIs" dxfId="19972" priority="5465" operator="between">
      <formula>2.5</formula>
      <formula>0</formula>
    </cfRule>
  </conditionalFormatting>
  <conditionalFormatting sqref="N883">
    <cfRule type="cellIs" dxfId="19971" priority="5461" operator="between">
      <formula>4.501</formula>
      <formula>6</formula>
    </cfRule>
    <cfRule type="cellIs" dxfId="19970" priority="5462" operator="between">
      <formula>3.001</formula>
      <formula>4.5</formula>
    </cfRule>
    <cfRule type="cellIs" dxfId="19969" priority="5463" operator="between">
      <formula>2.001</formula>
      <formula>3</formula>
    </cfRule>
    <cfRule type="cellIs" dxfId="19968" priority="5464" operator="between">
      <formula>0</formula>
      <formula>2</formula>
    </cfRule>
  </conditionalFormatting>
  <conditionalFormatting sqref="N891">
    <cfRule type="cellIs" dxfId="19967" priority="5460" operator="between">
      <formula>6</formula>
      <formula>4.5</formula>
    </cfRule>
  </conditionalFormatting>
  <conditionalFormatting sqref="N891">
    <cfRule type="cellIs" dxfId="19966" priority="5459" operator="between">
      <formula>6</formula>
      <formula>4.495</formula>
    </cfRule>
  </conditionalFormatting>
  <conditionalFormatting sqref="N891">
    <cfRule type="cellIs" dxfId="19965" priority="5458" operator="between">
      <formula>4.5</formula>
      <formula>3.495</formula>
    </cfRule>
  </conditionalFormatting>
  <conditionalFormatting sqref="N891">
    <cfRule type="cellIs" dxfId="19964" priority="5456" operator="between">
      <formula>3.5</formula>
      <formula>2.495</formula>
    </cfRule>
    <cfRule type="cellIs" dxfId="19963" priority="5457" operator="between">
      <formula>3.5</formula>
      <formula>2.495</formula>
    </cfRule>
  </conditionalFormatting>
  <conditionalFormatting sqref="N891">
    <cfRule type="cellIs" dxfId="19962" priority="5455" operator="between">
      <formula>3.5</formula>
      <formula>2.495</formula>
    </cfRule>
  </conditionalFormatting>
  <conditionalFormatting sqref="N891">
    <cfRule type="cellIs" dxfId="19961" priority="5454" operator="between">
      <formula>3.5</formula>
      <formula>2.494</formula>
    </cfRule>
  </conditionalFormatting>
  <conditionalFormatting sqref="N891">
    <cfRule type="cellIs" dxfId="19960" priority="5453" operator="between">
      <formula>2.5</formula>
      <formula>0</formula>
    </cfRule>
  </conditionalFormatting>
  <conditionalFormatting sqref="N891">
    <cfRule type="cellIs" dxfId="19959" priority="5449" operator="between">
      <formula>4.501</formula>
      <formula>6</formula>
    </cfRule>
    <cfRule type="cellIs" dxfId="19958" priority="5450" operator="between">
      <formula>3.001</formula>
      <formula>4.5</formula>
    </cfRule>
    <cfRule type="cellIs" dxfId="19957" priority="5451" operator="between">
      <formula>2.001</formula>
      <formula>3</formula>
    </cfRule>
    <cfRule type="cellIs" dxfId="19956" priority="5452" operator="between">
      <formula>0</formula>
      <formula>2</formula>
    </cfRule>
  </conditionalFormatting>
  <conditionalFormatting sqref="N890">
    <cfRule type="cellIs" dxfId="19955" priority="5448" operator="between">
      <formula>6</formula>
      <formula>4.5</formula>
    </cfRule>
  </conditionalFormatting>
  <conditionalFormatting sqref="N890">
    <cfRule type="cellIs" dxfId="19954" priority="5447" operator="between">
      <formula>6</formula>
      <formula>4.495</formula>
    </cfRule>
  </conditionalFormatting>
  <conditionalFormatting sqref="N890">
    <cfRule type="cellIs" dxfId="19953" priority="5446" operator="between">
      <formula>4.5</formula>
      <formula>3.495</formula>
    </cfRule>
  </conditionalFormatting>
  <conditionalFormatting sqref="N890">
    <cfRule type="cellIs" dxfId="19952" priority="5444" operator="between">
      <formula>3.5</formula>
      <formula>2.495</formula>
    </cfRule>
    <cfRule type="cellIs" dxfId="19951" priority="5445" operator="between">
      <formula>3.5</formula>
      <formula>2.495</formula>
    </cfRule>
  </conditionalFormatting>
  <conditionalFormatting sqref="N890">
    <cfRule type="cellIs" dxfId="19950" priority="5443" operator="between">
      <formula>3.5</formula>
      <formula>2.495</formula>
    </cfRule>
  </conditionalFormatting>
  <conditionalFormatting sqref="N890">
    <cfRule type="cellIs" dxfId="19949" priority="5442" operator="between">
      <formula>3.5</formula>
      <formula>2.494</formula>
    </cfRule>
  </conditionalFormatting>
  <conditionalFormatting sqref="N890">
    <cfRule type="cellIs" dxfId="19948" priority="5441" operator="between">
      <formula>2.5</formula>
      <formula>0</formula>
    </cfRule>
  </conditionalFormatting>
  <conditionalFormatting sqref="N890">
    <cfRule type="cellIs" dxfId="19947" priority="5437" operator="between">
      <formula>4.501</formula>
      <formula>6</formula>
    </cfRule>
    <cfRule type="cellIs" dxfId="19946" priority="5438" operator="between">
      <formula>3.001</formula>
      <formula>4.5</formula>
    </cfRule>
    <cfRule type="cellIs" dxfId="19945" priority="5439" operator="between">
      <formula>2.001</formula>
      <formula>3</formula>
    </cfRule>
    <cfRule type="cellIs" dxfId="19944" priority="5440" operator="between">
      <formula>0</formula>
      <formula>2</formula>
    </cfRule>
  </conditionalFormatting>
  <conditionalFormatting sqref="N889">
    <cfRule type="cellIs" dxfId="19943" priority="5436" operator="between">
      <formula>6</formula>
      <formula>4.5</formula>
    </cfRule>
  </conditionalFormatting>
  <conditionalFormatting sqref="N889">
    <cfRule type="cellIs" dxfId="19942" priority="5435" operator="between">
      <formula>6</formula>
      <formula>4.495</formula>
    </cfRule>
  </conditionalFormatting>
  <conditionalFormatting sqref="N889">
    <cfRule type="cellIs" dxfId="19941" priority="5434" operator="between">
      <formula>4.5</formula>
      <formula>3.495</formula>
    </cfRule>
  </conditionalFormatting>
  <conditionalFormatting sqref="N889">
    <cfRule type="cellIs" dxfId="19940" priority="5432" operator="between">
      <formula>3.5</formula>
      <formula>2.495</formula>
    </cfRule>
    <cfRule type="cellIs" dxfId="19939" priority="5433" operator="between">
      <formula>3.5</formula>
      <formula>2.495</formula>
    </cfRule>
  </conditionalFormatting>
  <conditionalFormatting sqref="N889">
    <cfRule type="cellIs" dxfId="19938" priority="5431" operator="between">
      <formula>3.5</formula>
      <formula>2.495</formula>
    </cfRule>
  </conditionalFormatting>
  <conditionalFormatting sqref="N889">
    <cfRule type="cellIs" dxfId="19937" priority="5430" operator="between">
      <formula>3.5</formula>
      <formula>2.494</formula>
    </cfRule>
  </conditionalFormatting>
  <conditionalFormatting sqref="N889">
    <cfRule type="cellIs" dxfId="19936" priority="5429" operator="between">
      <formula>2.5</formula>
      <formula>0</formula>
    </cfRule>
  </conditionalFormatting>
  <conditionalFormatting sqref="N889">
    <cfRule type="cellIs" dxfId="19935" priority="5425" operator="between">
      <formula>4.501</formula>
      <formula>6</formula>
    </cfRule>
    <cfRule type="cellIs" dxfId="19934" priority="5426" operator="between">
      <formula>3.001</formula>
      <formula>4.5</formula>
    </cfRule>
    <cfRule type="cellIs" dxfId="19933" priority="5427" operator="between">
      <formula>2.001</formula>
      <formula>3</formula>
    </cfRule>
    <cfRule type="cellIs" dxfId="19932" priority="5428" operator="between">
      <formula>0</formula>
      <formula>2</formula>
    </cfRule>
  </conditionalFormatting>
  <conditionalFormatting sqref="N895">
    <cfRule type="cellIs" dxfId="19931" priority="5424" operator="between">
      <formula>6</formula>
      <formula>4.5</formula>
    </cfRule>
  </conditionalFormatting>
  <conditionalFormatting sqref="N895">
    <cfRule type="cellIs" dxfId="19930" priority="5423" operator="between">
      <formula>6</formula>
      <formula>4.495</formula>
    </cfRule>
  </conditionalFormatting>
  <conditionalFormatting sqref="N895">
    <cfRule type="cellIs" dxfId="19929" priority="5422" operator="between">
      <formula>4.5</formula>
      <formula>3.495</formula>
    </cfRule>
  </conditionalFormatting>
  <conditionalFormatting sqref="N895">
    <cfRule type="cellIs" dxfId="19928" priority="5420" operator="between">
      <formula>3.5</formula>
      <formula>2.495</formula>
    </cfRule>
    <cfRule type="cellIs" dxfId="19927" priority="5421" operator="between">
      <formula>3.5</formula>
      <formula>2.495</formula>
    </cfRule>
  </conditionalFormatting>
  <conditionalFormatting sqref="N895">
    <cfRule type="cellIs" dxfId="19926" priority="5419" operator="between">
      <formula>3.5</formula>
      <formula>2.495</formula>
    </cfRule>
  </conditionalFormatting>
  <conditionalFormatting sqref="N895">
    <cfRule type="cellIs" dxfId="19925" priority="5418" operator="between">
      <formula>3.5</formula>
      <formula>2.494</formula>
    </cfRule>
  </conditionalFormatting>
  <conditionalFormatting sqref="N895">
    <cfRule type="cellIs" dxfId="19924" priority="5417" operator="between">
      <formula>2.5</formula>
      <formula>0</formula>
    </cfRule>
  </conditionalFormatting>
  <conditionalFormatting sqref="N895">
    <cfRule type="cellIs" dxfId="19923" priority="5413" operator="between">
      <formula>4.501</formula>
      <formula>6</formula>
    </cfRule>
    <cfRule type="cellIs" dxfId="19922" priority="5414" operator="between">
      <formula>3.001</formula>
      <formula>4.5</formula>
    </cfRule>
    <cfRule type="cellIs" dxfId="19921" priority="5415" operator="between">
      <formula>2.001</formula>
      <formula>3</formula>
    </cfRule>
    <cfRule type="cellIs" dxfId="19920" priority="5416" operator="between">
      <formula>0</formula>
      <formula>2</formula>
    </cfRule>
  </conditionalFormatting>
  <conditionalFormatting sqref="N894">
    <cfRule type="cellIs" dxfId="19919" priority="5412" operator="between">
      <formula>6</formula>
      <formula>4.5</formula>
    </cfRule>
  </conditionalFormatting>
  <conditionalFormatting sqref="N894">
    <cfRule type="cellIs" dxfId="19918" priority="5411" operator="between">
      <formula>6</formula>
      <formula>4.495</formula>
    </cfRule>
  </conditionalFormatting>
  <conditionalFormatting sqref="N894">
    <cfRule type="cellIs" dxfId="19917" priority="5410" operator="between">
      <formula>4.5</formula>
      <formula>3.495</formula>
    </cfRule>
  </conditionalFormatting>
  <conditionalFormatting sqref="N894">
    <cfRule type="cellIs" dxfId="19916" priority="5408" operator="between">
      <formula>3.5</formula>
      <formula>2.495</formula>
    </cfRule>
    <cfRule type="cellIs" dxfId="19915" priority="5409" operator="between">
      <formula>3.5</formula>
      <formula>2.495</formula>
    </cfRule>
  </conditionalFormatting>
  <conditionalFormatting sqref="N894">
    <cfRule type="cellIs" dxfId="19914" priority="5407" operator="between">
      <formula>3.5</formula>
      <formula>2.495</formula>
    </cfRule>
  </conditionalFormatting>
  <conditionalFormatting sqref="N894">
    <cfRule type="cellIs" dxfId="19913" priority="5406" operator="between">
      <formula>3.5</formula>
      <formula>2.494</formula>
    </cfRule>
  </conditionalFormatting>
  <conditionalFormatting sqref="N894">
    <cfRule type="cellIs" dxfId="19912" priority="5405" operator="between">
      <formula>2.5</formula>
      <formula>0</formula>
    </cfRule>
  </conditionalFormatting>
  <conditionalFormatting sqref="N894">
    <cfRule type="cellIs" dxfId="19911" priority="5401" operator="between">
      <formula>4.501</formula>
      <formula>6</formula>
    </cfRule>
    <cfRule type="cellIs" dxfId="19910" priority="5402" operator="between">
      <formula>3.001</formula>
      <formula>4.5</formula>
    </cfRule>
    <cfRule type="cellIs" dxfId="19909" priority="5403" operator="between">
      <formula>2.001</formula>
      <formula>3</formula>
    </cfRule>
    <cfRule type="cellIs" dxfId="19908" priority="5404" operator="between">
      <formula>0</formula>
      <formula>2</formula>
    </cfRule>
  </conditionalFormatting>
  <conditionalFormatting sqref="N892">
    <cfRule type="cellIs" dxfId="19907" priority="5400" operator="between">
      <formula>6</formula>
      <formula>4.5</formula>
    </cfRule>
  </conditionalFormatting>
  <conditionalFormatting sqref="N892">
    <cfRule type="cellIs" dxfId="19906" priority="5399" operator="between">
      <formula>6</formula>
      <formula>4.495</formula>
    </cfRule>
  </conditionalFormatting>
  <conditionalFormatting sqref="N892">
    <cfRule type="cellIs" dxfId="19905" priority="5398" operator="between">
      <formula>4.5</formula>
      <formula>3.495</formula>
    </cfRule>
  </conditionalFormatting>
  <conditionalFormatting sqref="N892">
    <cfRule type="cellIs" dxfId="19904" priority="5396" operator="between">
      <formula>3.5</formula>
      <formula>2.495</formula>
    </cfRule>
    <cfRule type="cellIs" dxfId="19903" priority="5397" operator="between">
      <formula>3.5</formula>
      <formula>2.495</formula>
    </cfRule>
  </conditionalFormatting>
  <conditionalFormatting sqref="N892">
    <cfRule type="cellIs" dxfId="19902" priority="5395" operator="between">
      <formula>3.5</formula>
      <formula>2.495</formula>
    </cfRule>
  </conditionalFormatting>
  <conditionalFormatting sqref="N892">
    <cfRule type="cellIs" dxfId="19901" priority="5394" operator="between">
      <formula>3.5</formula>
      <formula>2.494</formula>
    </cfRule>
  </conditionalFormatting>
  <conditionalFormatting sqref="N892">
    <cfRule type="cellIs" dxfId="19900" priority="5393" operator="between">
      <formula>2.5</formula>
      <formula>0</formula>
    </cfRule>
  </conditionalFormatting>
  <conditionalFormatting sqref="N892">
    <cfRule type="cellIs" dxfId="19899" priority="5389" operator="between">
      <formula>4.501</formula>
      <formula>6</formula>
    </cfRule>
    <cfRule type="cellIs" dxfId="19898" priority="5390" operator="between">
      <formula>3.001</formula>
      <formula>4.5</formula>
    </cfRule>
    <cfRule type="cellIs" dxfId="19897" priority="5391" operator="between">
      <formula>2.001</formula>
      <formula>3</formula>
    </cfRule>
    <cfRule type="cellIs" dxfId="19896" priority="5392" operator="between">
      <formula>0</formula>
      <formula>2</formula>
    </cfRule>
  </conditionalFormatting>
  <conditionalFormatting sqref="N893">
    <cfRule type="cellIs" dxfId="19895" priority="5388" operator="between">
      <formula>6</formula>
      <formula>4.5</formula>
    </cfRule>
  </conditionalFormatting>
  <conditionalFormatting sqref="N893">
    <cfRule type="cellIs" dxfId="19894" priority="5387" operator="between">
      <formula>6</formula>
      <formula>4.495</formula>
    </cfRule>
  </conditionalFormatting>
  <conditionalFormatting sqref="N893">
    <cfRule type="cellIs" dxfId="19893" priority="5386" operator="between">
      <formula>4.5</formula>
      <formula>3.495</formula>
    </cfRule>
  </conditionalFormatting>
  <conditionalFormatting sqref="N893">
    <cfRule type="cellIs" dxfId="19892" priority="5384" operator="between">
      <formula>3.5</formula>
      <formula>2.495</formula>
    </cfRule>
    <cfRule type="cellIs" dxfId="19891" priority="5385" operator="between">
      <formula>3.5</formula>
      <formula>2.495</formula>
    </cfRule>
  </conditionalFormatting>
  <conditionalFormatting sqref="N893">
    <cfRule type="cellIs" dxfId="19890" priority="5383" operator="between">
      <formula>3.5</formula>
      <formula>2.495</formula>
    </cfRule>
  </conditionalFormatting>
  <conditionalFormatting sqref="N893">
    <cfRule type="cellIs" dxfId="19889" priority="5382" operator="between">
      <formula>3.5</formula>
      <formula>2.494</formula>
    </cfRule>
  </conditionalFormatting>
  <conditionalFormatting sqref="N893">
    <cfRule type="cellIs" dxfId="19888" priority="5381" operator="between">
      <formula>2.5</formula>
      <formula>0</formula>
    </cfRule>
  </conditionalFormatting>
  <conditionalFormatting sqref="N893">
    <cfRule type="cellIs" dxfId="19887" priority="5377" operator="between">
      <formula>4.501</formula>
      <formula>6</formula>
    </cfRule>
    <cfRule type="cellIs" dxfId="19886" priority="5378" operator="between">
      <formula>3.001</formula>
      <formula>4.5</formula>
    </cfRule>
    <cfRule type="cellIs" dxfId="19885" priority="5379" operator="between">
      <formula>2.001</formula>
      <formula>3</formula>
    </cfRule>
    <cfRule type="cellIs" dxfId="19884" priority="5380" operator="between">
      <formula>0</formula>
      <formula>2</formula>
    </cfRule>
  </conditionalFormatting>
  <conditionalFormatting sqref="N900">
    <cfRule type="cellIs" dxfId="19883" priority="5376" operator="between">
      <formula>6</formula>
      <formula>4.5</formula>
    </cfRule>
  </conditionalFormatting>
  <conditionalFormatting sqref="N900">
    <cfRule type="cellIs" dxfId="19882" priority="5375" operator="between">
      <formula>6</formula>
      <formula>4.495</formula>
    </cfRule>
  </conditionalFormatting>
  <conditionalFormatting sqref="N900">
    <cfRule type="cellIs" dxfId="19881" priority="5374" operator="between">
      <formula>4.5</formula>
      <formula>3.495</formula>
    </cfRule>
  </conditionalFormatting>
  <conditionalFormatting sqref="N900">
    <cfRule type="cellIs" dxfId="19880" priority="5372" operator="between">
      <formula>3.5</formula>
      <formula>2.495</formula>
    </cfRule>
    <cfRule type="cellIs" dxfId="19879" priority="5373" operator="between">
      <formula>3.5</formula>
      <formula>2.495</formula>
    </cfRule>
  </conditionalFormatting>
  <conditionalFormatting sqref="N900">
    <cfRule type="cellIs" dxfId="19878" priority="5371" operator="between">
      <formula>3.5</formula>
      <formula>2.495</formula>
    </cfRule>
  </conditionalFormatting>
  <conditionalFormatting sqref="N900">
    <cfRule type="cellIs" dxfId="19877" priority="5370" operator="between">
      <formula>3.5</formula>
      <formula>2.494</formula>
    </cfRule>
  </conditionalFormatting>
  <conditionalFormatting sqref="N900">
    <cfRule type="cellIs" dxfId="19876" priority="5369" operator="between">
      <formula>2.5</formula>
      <formula>0</formula>
    </cfRule>
  </conditionalFormatting>
  <conditionalFormatting sqref="N900">
    <cfRule type="cellIs" dxfId="19875" priority="5365" operator="between">
      <formula>4.501</formula>
      <formula>6</formula>
    </cfRule>
    <cfRule type="cellIs" dxfId="19874" priority="5366" operator="between">
      <formula>3.001</formula>
      <formula>4.5</formula>
    </cfRule>
    <cfRule type="cellIs" dxfId="19873" priority="5367" operator="between">
      <formula>2.001</formula>
      <formula>3</formula>
    </cfRule>
    <cfRule type="cellIs" dxfId="19872" priority="5368" operator="between">
      <formula>0</formula>
      <formula>2</formula>
    </cfRule>
  </conditionalFormatting>
  <conditionalFormatting sqref="N899">
    <cfRule type="cellIs" dxfId="19871" priority="5364" operator="between">
      <formula>6</formula>
      <formula>4.5</formula>
    </cfRule>
  </conditionalFormatting>
  <conditionalFormatting sqref="N899">
    <cfRule type="cellIs" dxfId="19870" priority="5363" operator="between">
      <formula>6</formula>
      <formula>4.495</formula>
    </cfRule>
  </conditionalFormatting>
  <conditionalFormatting sqref="N899">
    <cfRule type="cellIs" dxfId="19869" priority="5362" operator="between">
      <formula>4.5</formula>
      <formula>3.495</formula>
    </cfRule>
  </conditionalFormatting>
  <conditionalFormatting sqref="N899">
    <cfRule type="cellIs" dxfId="19868" priority="5360" operator="between">
      <formula>3.5</formula>
      <formula>2.495</formula>
    </cfRule>
    <cfRule type="cellIs" dxfId="19867" priority="5361" operator="between">
      <formula>3.5</formula>
      <formula>2.495</formula>
    </cfRule>
  </conditionalFormatting>
  <conditionalFormatting sqref="N899">
    <cfRule type="cellIs" dxfId="19866" priority="5359" operator="between">
      <formula>3.5</formula>
      <formula>2.495</formula>
    </cfRule>
  </conditionalFormatting>
  <conditionalFormatting sqref="N899">
    <cfRule type="cellIs" dxfId="19865" priority="5358" operator="between">
      <formula>3.5</formula>
      <formula>2.494</formula>
    </cfRule>
  </conditionalFormatting>
  <conditionalFormatting sqref="N899">
    <cfRule type="cellIs" dxfId="19864" priority="5357" operator="between">
      <formula>2.5</formula>
      <formula>0</formula>
    </cfRule>
  </conditionalFormatting>
  <conditionalFormatting sqref="N899">
    <cfRule type="cellIs" dxfId="19863" priority="5353" operator="between">
      <formula>4.501</formula>
      <formula>6</formula>
    </cfRule>
    <cfRule type="cellIs" dxfId="19862" priority="5354" operator="between">
      <formula>3.001</formula>
      <formula>4.5</formula>
    </cfRule>
    <cfRule type="cellIs" dxfId="19861" priority="5355" operator="between">
      <formula>2.001</formula>
      <formula>3</formula>
    </cfRule>
    <cfRule type="cellIs" dxfId="19860" priority="5356" operator="between">
      <formula>0</formula>
      <formula>2</formula>
    </cfRule>
  </conditionalFormatting>
  <conditionalFormatting sqref="N896">
    <cfRule type="cellIs" dxfId="19859" priority="5352" operator="between">
      <formula>6</formula>
      <formula>4.5</formula>
    </cfRule>
  </conditionalFormatting>
  <conditionalFormatting sqref="N896">
    <cfRule type="cellIs" dxfId="19858" priority="5351" operator="between">
      <formula>6</formula>
      <formula>4.495</formula>
    </cfRule>
  </conditionalFormatting>
  <conditionalFormatting sqref="N896">
    <cfRule type="cellIs" dxfId="19857" priority="5350" operator="between">
      <formula>4.5</formula>
      <formula>3.495</formula>
    </cfRule>
  </conditionalFormatting>
  <conditionalFormatting sqref="N896">
    <cfRule type="cellIs" dxfId="19856" priority="5348" operator="between">
      <formula>3.5</formula>
      <formula>2.495</formula>
    </cfRule>
    <cfRule type="cellIs" dxfId="19855" priority="5349" operator="between">
      <formula>3.5</formula>
      <formula>2.495</formula>
    </cfRule>
  </conditionalFormatting>
  <conditionalFormatting sqref="N896">
    <cfRule type="cellIs" dxfId="19854" priority="5347" operator="between">
      <formula>3.5</formula>
      <formula>2.495</formula>
    </cfRule>
  </conditionalFormatting>
  <conditionalFormatting sqref="N896">
    <cfRule type="cellIs" dxfId="19853" priority="5346" operator="between">
      <formula>3.5</formula>
      <formula>2.494</formula>
    </cfRule>
  </conditionalFormatting>
  <conditionalFormatting sqref="N896">
    <cfRule type="cellIs" dxfId="19852" priority="5345" operator="between">
      <formula>2.5</formula>
      <formula>0</formula>
    </cfRule>
  </conditionalFormatting>
  <conditionalFormatting sqref="N896">
    <cfRule type="cellIs" dxfId="19851" priority="5341" operator="between">
      <formula>4.501</formula>
      <formula>6</formula>
    </cfRule>
    <cfRule type="cellIs" dxfId="19850" priority="5342" operator="between">
      <formula>3.001</formula>
      <formula>4.5</formula>
    </cfRule>
    <cfRule type="cellIs" dxfId="19849" priority="5343" operator="between">
      <formula>2.001</formula>
      <formula>3</formula>
    </cfRule>
    <cfRule type="cellIs" dxfId="19848" priority="5344" operator="between">
      <formula>0</formula>
      <formula>2</formula>
    </cfRule>
  </conditionalFormatting>
  <conditionalFormatting sqref="N897">
    <cfRule type="cellIs" dxfId="19847" priority="5340" operator="between">
      <formula>6</formula>
      <formula>4.5</formula>
    </cfRule>
  </conditionalFormatting>
  <conditionalFormatting sqref="N897">
    <cfRule type="cellIs" dxfId="19846" priority="5339" operator="between">
      <formula>6</formula>
      <formula>4.495</formula>
    </cfRule>
  </conditionalFormatting>
  <conditionalFormatting sqref="N897">
    <cfRule type="cellIs" dxfId="19845" priority="5338" operator="between">
      <formula>4.5</formula>
      <formula>3.495</formula>
    </cfRule>
  </conditionalFormatting>
  <conditionalFormatting sqref="N897">
    <cfRule type="cellIs" dxfId="19844" priority="5336" operator="between">
      <formula>3.5</formula>
      <formula>2.495</formula>
    </cfRule>
    <cfRule type="cellIs" dxfId="19843" priority="5337" operator="between">
      <formula>3.5</formula>
      <formula>2.495</formula>
    </cfRule>
  </conditionalFormatting>
  <conditionalFormatting sqref="N897">
    <cfRule type="cellIs" dxfId="19842" priority="5335" operator="between">
      <formula>3.5</formula>
      <formula>2.495</formula>
    </cfRule>
  </conditionalFormatting>
  <conditionalFormatting sqref="N897">
    <cfRule type="cellIs" dxfId="19841" priority="5334" operator="between">
      <formula>3.5</formula>
      <formula>2.494</formula>
    </cfRule>
  </conditionalFormatting>
  <conditionalFormatting sqref="N897">
    <cfRule type="cellIs" dxfId="19840" priority="5333" operator="between">
      <formula>2.5</formula>
      <formula>0</formula>
    </cfRule>
  </conditionalFormatting>
  <conditionalFormatting sqref="N897">
    <cfRule type="cellIs" dxfId="19839" priority="5329" operator="between">
      <formula>4.501</formula>
      <formula>6</formula>
    </cfRule>
    <cfRule type="cellIs" dxfId="19838" priority="5330" operator="between">
      <formula>3.001</formula>
      <formula>4.5</formula>
    </cfRule>
    <cfRule type="cellIs" dxfId="19837" priority="5331" operator="between">
      <formula>2.001</formula>
      <formula>3</formula>
    </cfRule>
    <cfRule type="cellIs" dxfId="19836" priority="5332" operator="between">
      <formula>0</formula>
      <formula>2</formula>
    </cfRule>
  </conditionalFormatting>
  <conditionalFormatting sqref="N898">
    <cfRule type="cellIs" dxfId="19835" priority="5328" operator="between">
      <formula>6</formula>
      <formula>4.5</formula>
    </cfRule>
  </conditionalFormatting>
  <conditionalFormatting sqref="N898">
    <cfRule type="cellIs" dxfId="19834" priority="5327" operator="between">
      <formula>6</formula>
      <formula>4.495</formula>
    </cfRule>
  </conditionalFormatting>
  <conditionalFormatting sqref="N898">
    <cfRule type="cellIs" dxfId="19833" priority="5326" operator="between">
      <formula>4.5</formula>
      <formula>3.495</formula>
    </cfRule>
  </conditionalFormatting>
  <conditionalFormatting sqref="N898">
    <cfRule type="cellIs" dxfId="19832" priority="5324" operator="between">
      <formula>3.5</formula>
      <formula>2.495</formula>
    </cfRule>
    <cfRule type="cellIs" dxfId="19831" priority="5325" operator="between">
      <formula>3.5</formula>
      <formula>2.495</formula>
    </cfRule>
  </conditionalFormatting>
  <conditionalFormatting sqref="N898">
    <cfRule type="cellIs" dxfId="19830" priority="5323" operator="between">
      <formula>3.5</formula>
      <formula>2.495</formula>
    </cfRule>
  </conditionalFormatting>
  <conditionalFormatting sqref="N898">
    <cfRule type="cellIs" dxfId="19829" priority="5322" operator="between">
      <formula>3.5</formula>
      <formula>2.494</formula>
    </cfRule>
  </conditionalFormatting>
  <conditionalFormatting sqref="N898">
    <cfRule type="cellIs" dxfId="19828" priority="5321" operator="between">
      <formula>2.5</formula>
      <formula>0</formula>
    </cfRule>
  </conditionalFormatting>
  <conditionalFormatting sqref="N898">
    <cfRule type="cellIs" dxfId="19827" priority="5317" operator="between">
      <formula>4.501</formula>
      <formula>6</formula>
    </cfRule>
    <cfRule type="cellIs" dxfId="19826" priority="5318" operator="between">
      <formula>3.001</formula>
      <formula>4.5</formula>
    </cfRule>
    <cfRule type="cellIs" dxfId="19825" priority="5319" operator="between">
      <formula>2.001</formula>
      <formula>3</formula>
    </cfRule>
    <cfRule type="cellIs" dxfId="19824" priority="5320" operator="between">
      <formula>0</formula>
      <formula>2</formula>
    </cfRule>
  </conditionalFormatting>
  <conditionalFormatting sqref="N904">
    <cfRule type="cellIs" dxfId="19823" priority="5316" operator="between">
      <formula>6</formula>
      <formula>4.5</formula>
    </cfRule>
  </conditionalFormatting>
  <conditionalFormatting sqref="N904">
    <cfRule type="cellIs" dxfId="19822" priority="5315" operator="between">
      <formula>6</formula>
      <formula>4.495</formula>
    </cfRule>
  </conditionalFormatting>
  <conditionalFormatting sqref="N904">
    <cfRule type="cellIs" dxfId="19821" priority="5314" operator="between">
      <formula>4.5</formula>
      <formula>3.495</formula>
    </cfRule>
  </conditionalFormatting>
  <conditionalFormatting sqref="N904">
    <cfRule type="cellIs" dxfId="19820" priority="5312" operator="between">
      <formula>3.5</formula>
      <formula>2.495</formula>
    </cfRule>
    <cfRule type="cellIs" dxfId="19819" priority="5313" operator="between">
      <formula>3.5</formula>
      <formula>2.495</formula>
    </cfRule>
  </conditionalFormatting>
  <conditionalFormatting sqref="N904">
    <cfRule type="cellIs" dxfId="19818" priority="5311" operator="between">
      <formula>3.5</formula>
      <formula>2.495</formula>
    </cfRule>
  </conditionalFormatting>
  <conditionalFormatting sqref="N904">
    <cfRule type="cellIs" dxfId="19817" priority="5310" operator="between">
      <formula>3.5</formula>
      <formula>2.494</formula>
    </cfRule>
  </conditionalFormatting>
  <conditionalFormatting sqref="N904">
    <cfRule type="cellIs" dxfId="19816" priority="5309" operator="between">
      <formula>2.5</formula>
      <formula>0</formula>
    </cfRule>
  </conditionalFormatting>
  <conditionalFormatting sqref="N904">
    <cfRule type="cellIs" dxfId="19815" priority="5305" operator="between">
      <formula>4.501</formula>
      <formula>6</formula>
    </cfRule>
    <cfRule type="cellIs" dxfId="19814" priority="5306" operator="between">
      <formula>3.001</formula>
      <formula>4.5</formula>
    </cfRule>
    <cfRule type="cellIs" dxfId="19813" priority="5307" operator="between">
      <formula>2.001</formula>
      <formula>3</formula>
    </cfRule>
    <cfRule type="cellIs" dxfId="19812" priority="5308" operator="between">
      <formula>0</formula>
      <formula>2</formula>
    </cfRule>
  </conditionalFormatting>
  <conditionalFormatting sqref="N903">
    <cfRule type="cellIs" dxfId="19811" priority="5304" operator="between">
      <formula>6</formula>
      <formula>4.5</formula>
    </cfRule>
  </conditionalFormatting>
  <conditionalFormatting sqref="N903">
    <cfRule type="cellIs" dxfId="19810" priority="5303" operator="between">
      <formula>6</formula>
      <formula>4.495</formula>
    </cfRule>
  </conditionalFormatting>
  <conditionalFormatting sqref="N903">
    <cfRule type="cellIs" dxfId="19809" priority="5302" operator="between">
      <formula>4.5</formula>
      <formula>3.495</formula>
    </cfRule>
  </conditionalFormatting>
  <conditionalFormatting sqref="N903">
    <cfRule type="cellIs" dxfId="19808" priority="5300" operator="between">
      <formula>3.5</formula>
      <formula>2.495</formula>
    </cfRule>
    <cfRule type="cellIs" dxfId="19807" priority="5301" operator="between">
      <formula>3.5</formula>
      <formula>2.495</formula>
    </cfRule>
  </conditionalFormatting>
  <conditionalFormatting sqref="N903">
    <cfRule type="cellIs" dxfId="19806" priority="5299" operator="between">
      <formula>3.5</formula>
      <formula>2.495</formula>
    </cfRule>
  </conditionalFormatting>
  <conditionalFormatting sqref="N903">
    <cfRule type="cellIs" dxfId="19805" priority="5298" operator="between">
      <formula>3.5</formula>
      <formula>2.494</formula>
    </cfRule>
  </conditionalFormatting>
  <conditionalFormatting sqref="N903">
    <cfRule type="cellIs" dxfId="19804" priority="5297" operator="between">
      <formula>2.5</formula>
      <formula>0</formula>
    </cfRule>
  </conditionalFormatting>
  <conditionalFormatting sqref="N903">
    <cfRule type="cellIs" dxfId="19803" priority="5293" operator="between">
      <formula>4.501</formula>
      <formula>6</formula>
    </cfRule>
    <cfRule type="cellIs" dxfId="19802" priority="5294" operator="between">
      <formula>3.001</formula>
      <formula>4.5</formula>
    </cfRule>
    <cfRule type="cellIs" dxfId="19801" priority="5295" operator="between">
      <formula>2.001</formula>
      <formula>3</formula>
    </cfRule>
    <cfRule type="cellIs" dxfId="19800" priority="5296" operator="between">
      <formula>0</formula>
      <formula>2</formula>
    </cfRule>
  </conditionalFormatting>
  <conditionalFormatting sqref="N901">
    <cfRule type="cellIs" dxfId="19799" priority="5280" operator="between">
      <formula>6</formula>
      <formula>4.5</formula>
    </cfRule>
  </conditionalFormatting>
  <conditionalFormatting sqref="N901">
    <cfRule type="cellIs" dxfId="19798" priority="5279" operator="between">
      <formula>6</formula>
      <formula>4.495</formula>
    </cfRule>
  </conditionalFormatting>
  <conditionalFormatting sqref="N901">
    <cfRule type="cellIs" dxfId="19797" priority="5278" operator="between">
      <formula>4.5</formula>
      <formula>3.495</formula>
    </cfRule>
  </conditionalFormatting>
  <conditionalFormatting sqref="N901">
    <cfRule type="cellIs" dxfId="19796" priority="5276" operator="between">
      <formula>3.5</formula>
      <formula>2.495</formula>
    </cfRule>
    <cfRule type="cellIs" dxfId="19795" priority="5277" operator="between">
      <formula>3.5</formula>
      <formula>2.495</formula>
    </cfRule>
  </conditionalFormatting>
  <conditionalFormatting sqref="N901">
    <cfRule type="cellIs" dxfId="19794" priority="5275" operator="between">
      <formula>3.5</formula>
      <formula>2.495</formula>
    </cfRule>
  </conditionalFormatting>
  <conditionalFormatting sqref="N901">
    <cfRule type="cellIs" dxfId="19793" priority="5274" operator="between">
      <formula>3.5</formula>
      <formula>2.494</formula>
    </cfRule>
  </conditionalFormatting>
  <conditionalFormatting sqref="N901">
    <cfRule type="cellIs" dxfId="19792" priority="5273" operator="between">
      <formula>2.5</formula>
      <formula>0</formula>
    </cfRule>
  </conditionalFormatting>
  <conditionalFormatting sqref="N901">
    <cfRule type="cellIs" dxfId="19791" priority="5269" operator="between">
      <formula>4.501</formula>
      <formula>6</formula>
    </cfRule>
    <cfRule type="cellIs" dxfId="19790" priority="5270" operator="between">
      <formula>3.001</formula>
      <formula>4.5</formula>
    </cfRule>
    <cfRule type="cellIs" dxfId="19789" priority="5271" operator="between">
      <formula>2.001</formula>
      <formula>3</formula>
    </cfRule>
    <cfRule type="cellIs" dxfId="19788" priority="5272" operator="between">
      <formula>0</formula>
      <formula>2</formula>
    </cfRule>
  </conditionalFormatting>
  <conditionalFormatting sqref="N902">
    <cfRule type="cellIs" dxfId="19787" priority="5268" operator="between">
      <formula>6</formula>
      <formula>4.5</formula>
    </cfRule>
  </conditionalFormatting>
  <conditionalFormatting sqref="N902">
    <cfRule type="cellIs" dxfId="19786" priority="5267" operator="between">
      <formula>6</formula>
      <formula>4.495</formula>
    </cfRule>
  </conditionalFormatting>
  <conditionalFormatting sqref="N902">
    <cfRule type="cellIs" dxfId="19785" priority="5266" operator="between">
      <formula>4.5</formula>
      <formula>3.495</formula>
    </cfRule>
  </conditionalFormatting>
  <conditionalFormatting sqref="N902">
    <cfRule type="cellIs" dxfId="19784" priority="5264" operator="between">
      <formula>3.5</formula>
      <formula>2.495</formula>
    </cfRule>
    <cfRule type="cellIs" dxfId="19783" priority="5265" operator="between">
      <formula>3.5</formula>
      <formula>2.495</formula>
    </cfRule>
  </conditionalFormatting>
  <conditionalFormatting sqref="N902">
    <cfRule type="cellIs" dxfId="19782" priority="5263" operator="between">
      <formula>3.5</formula>
      <formula>2.495</formula>
    </cfRule>
  </conditionalFormatting>
  <conditionalFormatting sqref="N902">
    <cfRule type="cellIs" dxfId="19781" priority="5262" operator="between">
      <formula>3.5</formula>
      <formula>2.494</formula>
    </cfRule>
  </conditionalFormatting>
  <conditionalFormatting sqref="N902">
    <cfRule type="cellIs" dxfId="19780" priority="5261" operator="between">
      <formula>2.5</formula>
      <formula>0</formula>
    </cfRule>
  </conditionalFormatting>
  <conditionalFormatting sqref="N902">
    <cfRule type="cellIs" dxfId="19779" priority="5257" operator="between">
      <formula>4.501</formula>
      <formula>6</formula>
    </cfRule>
    <cfRule type="cellIs" dxfId="19778" priority="5258" operator="between">
      <formula>3.001</formula>
      <formula>4.5</formula>
    </cfRule>
    <cfRule type="cellIs" dxfId="19777" priority="5259" operator="between">
      <formula>2.001</formula>
      <formula>3</formula>
    </cfRule>
    <cfRule type="cellIs" dxfId="19776" priority="5260" operator="between">
      <formula>0</formula>
      <formula>2</formula>
    </cfRule>
  </conditionalFormatting>
  <conditionalFormatting sqref="N910">
    <cfRule type="cellIs" dxfId="19775" priority="5256" operator="between">
      <formula>6</formula>
      <formula>4.5</formula>
    </cfRule>
  </conditionalFormatting>
  <conditionalFormatting sqref="N910">
    <cfRule type="cellIs" dxfId="19774" priority="5255" operator="between">
      <formula>6</formula>
      <formula>4.495</formula>
    </cfRule>
  </conditionalFormatting>
  <conditionalFormatting sqref="N910">
    <cfRule type="cellIs" dxfId="19773" priority="5254" operator="between">
      <formula>4.5</formula>
      <formula>3.495</formula>
    </cfRule>
  </conditionalFormatting>
  <conditionalFormatting sqref="N910">
    <cfRule type="cellIs" dxfId="19772" priority="5252" operator="between">
      <formula>3.5</formula>
      <formula>2.495</formula>
    </cfRule>
    <cfRule type="cellIs" dxfId="19771" priority="5253" operator="between">
      <formula>3.5</formula>
      <formula>2.495</formula>
    </cfRule>
  </conditionalFormatting>
  <conditionalFormatting sqref="N910">
    <cfRule type="cellIs" dxfId="19770" priority="5251" operator="between">
      <formula>3.5</formula>
      <formula>2.495</formula>
    </cfRule>
  </conditionalFormatting>
  <conditionalFormatting sqref="N910">
    <cfRule type="cellIs" dxfId="19769" priority="5250" operator="between">
      <formula>3.5</formula>
      <formula>2.494</formula>
    </cfRule>
  </conditionalFormatting>
  <conditionalFormatting sqref="N910">
    <cfRule type="cellIs" dxfId="19768" priority="5249" operator="between">
      <formula>2.5</formula>
      <formula>0</formula>
    </cfRule>
  </conditionalFormatting>
  <conditionalFormatting sqref="N910">
    <cfRule type="cellIs" dxfId="19767" priority="5245" operator="between">
      <formula>4.501</formula>
      <formula>6</formula>
    </cfRule>
    <cfRule type="cellIs" dxfId="19766" priority="5246" operator="between">
      <formula>3.001</formula>
      <formula>4.5</formula>
    </cfRule>
    <cfRule type="cellIs" dxfId="19765" priority="5247" operator="between">
      <formula>2.001</formula>
      <formula>3</formula>
    </cfRule>
    <cfRule type="cellIs" dxfId="19764" priority="5248" operator="between">
      <formula>0</formula>
      <formula>2</formula>
    </cfRule>
  </conditionalFormatting>
  <conditionalFormatting sqref="N909">
    <cfRule type="cellIs" dxfId="19763" priority="5244" operator="between">
      <formula>6</formula>
      <formula>4.5</formula>
    </cfRule>
  </conditionalFormatting>
  <conditionalFormatting sqref="N909">
    <cfRule type="cellIs" dxfId="19762" priority="5243" operator="between">
      <formula>6</formula>
      <formula>4.495</formula>
    </cfRule>
  </conditionalFormatting>
  <conditionalFormatting sqref="N909">
    <cfRule type="cellIs" dxfId="19761" priority="5242" operator="between">
      <formula>4.5</formula>
      <formula>3.495</formula>
    </cfRule>
  </conditionalFormatting>
  <conditionalFormatting sqref="N909">
    <cfRule type="cellIs" dxfId="19760" priority="5240" operator="between">
      <formula>3.5</formula>
      <formula>2.495</formula>
    </cfRule>
    <cfRule type="cellIs" dxfId="19759" priority="5241" operator="between">
      <formula>3.5</formula>
      <formula>2.495</formula>
    </cfRule>
  </conditionalFormatting>
  <conditionalFormatting sqref="N909">
    <cfRule type="cellIs" dxfId="19758" priority="5239" operator="between">
      <formula>3.5</formula>
      <formula>2.495</formula>
    </cfRule>
  </conditionalFormatting>
  <conditionalFormatting sqref="N909">
    <cfRule type="cellIs" dxfId="19757" priority="5238" operator="between">
      <formula>3.5</formula>
      <formula>2.494</formula>
    </cfRule>
  </conditionalFormatting>
  <conditionalFormatting sqref="N909">
    <cfRule type="cellIs" dxfId="19756" priority="5237" operator="between">
      <formula>2.5</formula>
      <formula>0</formula>
    </cfRule>
  </conditionalFormatting>
  <conditionalFormatting sqref="N909">
    <cfRule type="cellIs" dxfId="19755" priority="5233" operator="between">
      <formula>4.501</formula>
      <formula>6</formula>
    </cfRule>
    <cfRule type="cellIs" dxfId="19754" priority="5234" operator="between">
      <formula>3.001</formula>
      <formula>4.5</formula>
    </cfRule>
    <cfRule type="cellIs" dxfId="19753" priority="5235" operator="between">
      <formula>2.001</formula>
      <formula>3</formula>
    </cfRule>
    <cfRule type="cellIs" dxfId="19752" priority="5236" operator="between">
      <formula>0</formula>
      <formula>2</formula>
    </cfRule>
  </conditionalFormatting>
  <conditionalFormatting sqref="N905">
    <cfRule type="cellIs" dxfId="19751" priority="5232" operator="between">
      <formula>6</formula>
      <formula>4.5</formula>
    </cfRule>
  </conditionalFormatting>
  <conditionalFormatting sqref="N905">
    <cfRule type="cellIs" dxfId="19750" priority="5231" operator="between">
      <formula>6</formula>
      <formula>4.495</formula>
    </cfRule>
  </conditionalFormatting>
  <conditionalFormatting sqref="N905">
    <cfRule type="cellIs" dxfId="19749" priority="5230" operator="between">
      <formula>4.5</formula>
      <formula>3.495</formula>
    </cfRule>
  </conditionalFormatting>
  <conditionalFormatting sqref="N905">
    <cfRule type="cellIs" dxfId="19748" priority="5228" operator="between">
      <formula>3.5</formula>
      <formula>2.495</formula>
    </cfRule>
    <cfRule type="cellIs" dxfId="19747" priority="5229" operator="between">
      <formula>3.5</formula>
      <formula>2.495</formula>
    </cfRule>
  </conditionalFormatting>
  <conditionalFormatting sqref="N905">
    <cfRule type="cellIs" dxfId="19746" priority="5227" operator="between">
      <formula>3.5</formula>
      <formula>2.495</formula>
    </cfRule>
  </conditionalFormatting>
  <conditionalFormatting sqref="N905">
    <cfRule type="cellIs" dxfId="19745" priority="5226" operator="between">
      <formula>3.5</formula>
      <formula>2.494</formula>
    </cfRule>
  </conditionalFormatting>
  <conditionalFormatting sqref="N905">
    <cfRule type="cellIs" dxfId="19744" priority="5225" operator="between">
      <formula>2.5</formula>
      <formula>0</formula>
    </cfRule>
  </conditionalFormatting>
  <conditionalFormatting sqref="N905">
    <cfRule type="cellIs" dxfId="19743" priority="5221" operator="between">
      <formula>4.501</formula>
      <formula>6</formula>
    </cfRule>
    <cfRule type="cellIs" dxfId="19742" priority="5222" operator="between">
      <formula>3.001</formula>
      <formula>4.5</formula>
    </cfRule>
    <cfRule type="cellIs" dxfId="19741" priority="5223" operator="between">
      <formula>2.001</formula>
      <formula>3</formula>
    </cfRule>
    <cfRule type="cellIs" dxfId="19740" priority="5224" operator="between">
      <formula>0</formula>
      <formula>2</formula>
    </cfRule>
  </conditionalFormatting>
  <conditionalFormatting sqref="N906">
    <cfRule type="cellIs" dxfId="19739" priority="5220" operator="between">
      <formula>6</formula>
      <formula>4.5</formula>
    </cfRule>
  </conditionalFormatting>
  <conditionalFormatting sqref="N906">
    <cfRule type="cellIs" dxfId="19738" priority="5219" operator="between">
      <formula>6</formula>
      <formula>4.495</formula>
    </cfRule>
  </conditionalFormatting>
  <conditionalFormatting sqref="N906">
    <cfRule type="cellIs" dxfId="19737" priority="5218" operator="between">
      <formula>4.5</formula>
      <formula>3.495</formula>
    </cfRule>
  </conditionalFormatting>
  <conditionalFormatting sqref="N906">
    <cfRule type="cellIs" dxfId="19736" priority="5216" operator="between">
      <formula>3.5</formula>
      <formula>2.495</formula>
    </cfRule>
    <cfRule type="cellIs" dxfId="19735" priority="5217" operator="between">
      <formula>3.5</formula>
      <formula>2.495</formula>
    </cfRule>
  </conditionalFormatting>
  <conditionalFormatting sqref="N906">
    <cfRule type="cellIs" dxfId="19734" priority="5215" operator="between">
      <formula>3.5</formula>
      <formula>2.495</formula>
    </cfRule>
  </conditionalFormatting>
  <conditionalFormatting sqref="N906">
    <cfRule type="cellIs" dxfId="19733" priority="5214" operator="between">
      <formula>3.5</formula>
      <formula>2.494</formula>
    </cfRule>
  </conditionalFormatting>
  <conditionalFormatting sqref="N906">
    <cfRule type="cellIs" dxfId="19732" priority="5213" operator="between">
      <formula>2.5</formula>
      <formula>0</formula>
    </cfRule>
  </conditionalFormatting>
  <conditionalFormatting sqref="N906">
    <cfRule type="cellIs" dxfId="19731" priority="5209" operator="between">
      <formula>4.501</formula>
      <formula>6</formula>
    </cfRule>
    <cfRule type="cellIs" dxfId="19730" priority="5210" operator="between">
      <formula>3.001</formula>
      <formula>4.5</formula>
    </cfRule>
    <cfRule type="cellIs" dxfId="19729" priority="5211" operator="between">
      <formula>2.001</formula>
      <formula>3</formula>
    </cfRule>
    <cfRule type="cellIs" dxfId="19728" priority="5212" operator="between">
      <formula>0</formula>
      <formula>2</formula>
    </cfRule>
  </conditionalFormatting>
  <conditionalFormatting sqref="N907">
    <cfRule type="cellIs" dxfId="19727" priority="5208" operator="between">
      <formula>6</formula>
      <formula>4.5</formula>
    </cfRule>
  </conditionalFormatting>
  <conditionalFormatting sqref="N907">
    <cfRule type="cellIs" dxfId="19726" priority="5207" operator="between">
      <formula>6</formula>
      <formula>4.495</formula>
    </cfRule>
  </conditionalFormatting>
  <conditionalFormatting sqref="N907">
    <cfRule type="cellIs" dxfId="19725" priority="5206" operator="between">
      <formula>4.5</formula>
      <formula>3.495</formula>
    </cfRule>
  </conditionalFormatting>
  <conditionalFormatting sqref="N907">
    <cfRule type="cellIs" dxfId="19724" priority="5204" operator="between">
      <formula>3.5</formula>
      <formula>2.495</formula>
    </cfRule>
    <cfRule type="cellIs" dxfId="19723" priority="5205" operator="between">
      <formula>3.5</formula>
      <formula>2.495</formula>
    </cfRule>
  </conditionalFormatting>
  <conditionalFormatting sqref="N907">
    <cfRule type="cellIs" dxfId="19722" priority="5203" operator="between">
      <formula>3.5</formula>
      <formula>2.495</formula>
    </cfRule>
  </conditionalFormatting>
  <conditionalFormatting sqref="N907">
    <cfRule type="cellIs" dxfId="19721" priority="5202" operator="between">
      <formula>3.5</formula>
      <formula>2.494</formula>
    </cfRule>
  </conditionalFormatting>
  <conditionalFormatting sqref="N907">
    <cfRule type="cellIs" dxfId="19720" priority="5201" operator="between">
      <formula>2.5</formula>
      <formula>0</formula>
    </cfRule>
  </conditionalFormatting>
  <conditionalFormatting sqref="N907">
    <cfRule type="cellIs" dxfId="19719" priority="5197" operator="between">
      <formula>4.501</formula>
      <formula>6</formula>
    </cfRule>
    <cfRule type="cellIs" dxfId="19718" priority="5198" operator="between">
      <formula>3.001</formula>
      <formula>4.5</formula>
    </cfRule>
    <cfRule type="cellIs" dxfId="19717" priority="5199" operator="between">
      <formula>2.001</formula>
      <formula>3</formula>
    </cfRule>
    <cfRule type="cellIs" dxfId="19716" priority="5200" operator="between">
      <formula>0</formula>
      <formula>2</formula>
    </cfRule>
  </conditionalFormatting>
  <conditionalFormatting sqref="N908">
    <cfRule type="cellIs" dxfId="19715" priority="5196" operator="between">
      <formula>6</formula>
      <formula>4.5</formula>
    </cfRule>
  </conditionalFormatting>
  <conditionalFormatting sqref="N908">
    <cfRule type="cellIs" dxfId="19714" priority="5195" operator="between">
      <formula>6</formula>
      <formula>4.495</formula>
    </cfRule>
  </conditionalFormatting>
  <conditionalFormatting sqref="N908">
    <cfRule type="cellIs" dxfId="19713" priority="5194" operator="between">
      <formula>4.5</formula>
      <formula>3.495</formula>
    </cfRule>
  </conditionalFormatting>
  <conditionalFormatting sqref="N908">
    <cfRule type="cellIs" dxfId="19712" priority="5192" operator="between">
      <formula>3.5</formula>
      <formula>2.495</formula>
    </cfRule>
    <cfRule type="cellIs" dxfId="19711" priority="5193" operator="between">
      <formula>3.5</formula>
      <formula>2.495</formula>
    </cfRule>
  </conditionalFormatting>
  <conditionalFormatting sqref="N908">
    <cfRule type="cellIs" dxfId="19710" priority="5191" operator="between">
      <formula>3.5</formula>
      <formula>2.495</formula>
    </cfRule>
  </conditionalFormatting>
  <conditionalFormatting sqref="N908">
    <cfRule type="cellIs" dxfId="19709" priority="5190" operator="between">
      <formula>3.5</formula>
      <formula>2.494</formula>
    </cfRule>
  </conditionalFormatting>
  <conditionalFormatting sqref="N908">
    <cfRule type="cellIs" dxfId="19708" priority="5189" operator="between">
      <formula>2.5</formula>
      <formula>0</formula>
    </cfRule>
  </conditionalFormatting>
  <conditionalFormatting sqref="N908">
    <cfRule type="cellIs" dxfId="19707" priority="5185" operator="between">
      <formula>4.501</formula>
      <formula>6</formula>
    </cfRule>
    <cfRule type="cellIs" dxfId="19706" priority="5186" operator="between">
      <formula>3.001</formula>
      <formula>4.5</formula>
    </cfRule>
    <cfRule type="cellIs" dxfId="19705" priority="5187" operator="between">
      <formula>2.001</formula>
      <formula>3</formula>
    </cfRule>
    <cfRule type="cellIs" dxfId="19704" priority="5188" operator="between">
      <formula>0</formula>
      <formula>2</formula>
    </cfRule>
  </conditionalFormatting>
  <conditionalFormatting sqref="N914">
    <cfRule type="cellIs" dxfId="19703" priority="5184" operator="between">
      <formula>6</formula>
      <formula>4.5</formula>
    </cfRule>
  </conditionalFormatting>
  <conditionalFormatting sqref="N914">
    <cfRule type="cellIs" dxfId="19702" priority="5183" operator="between">
      <formula>6</formula>
      <formula>4.495</formula>
    </cfRule>
  </conditionalFormatting>
  <conditionalFormatting sqref="N914">
    <cfRule type="cellIs" dxfId="19701" priority="5182" operator="between">
      <formula>4.5</formula>
      <formula>3.495</formula>
    </cfRule>
  </conditionalFormatting>
  <conditionalFormatting sqref="N914">
    <cfRule type="cellIs" dxfId="19700" priority="5180" operator="between">
      <formula>3.5</formula>
      <formula>2.495</formula>
    </cfRule>
    <cfRule type="cellIs" dxfId="19699" priority="5181" operator="between">
      <formula>3.5</formula>
      <formula>2.495</formula>
    </cfRule>
  </conditionalFormatting>
  <conditionalFormatting sqref="N914">
    <cfRule type="cellIs" dxfId="19698" priority="5179" operator="between">
      <formula>3.5</formula>
      <formula>2.495</formula>
    </cfRule>
  </conditionalFormatting>
  <conditionalFormatting sqref="N914">
    <cfRule type="cellIs" dxfId="19697" priority="5178" operator="between">
      <formula>3.5</formula>
      <formula>2.494</formula>
    </cfRule>
  </conditionalFormatting>
  <conditionalFormatting sqref="N914">
    <cfRule type="cellIs" dxfId="19696" priority="5177" operator="between">
      <formula>2.5</formula>
      <formula>0</formula>
    </cfRule>
  </conditionalFormatting>
  <conditionalFormatting sqref="N914">
    <cfRule type="cellIs" dxfId="19695" priority="5173" operator="between">
      <formula>4.501</formula>
      <formula>6</formula>
    </cfRule>
    <cfRule type="cellIs" dxfId="19694" priority="5174" operator="between">
      <formula>3.001</formula>
      <formula>4.5</formula>
    </cfRule>
    <cfRule type="cellIs" dxfId="19693" priority="5175" operator="between">
      <formula>2.001</formula>
      <formula>3</formula>
    </cfRule>
    <cfRule type="cellIs" dxfId="19692" priority="5176" operator="between">
      <formula>0</formula>
      <formula>2</formula>
    </cfRule>
  </conditionalFormatting>
  <conditionalFormatting sqref="N913">
    <cfRule type="cellIs" dxfId="19691" priority="5172" operator="between">
      <formula>6</formula>
      <formula>4.5</formula>
    </cfRule>
  </conditionalFormatting>
  <conditionalFormatting sqref="N913">
    <cfRule type="cellIs" dxfId="19690" priority="5171" operator="between">
      <formula>6</formula>
      <formula>4.495</formula>
    </cfRule>
  </conditionalFormatting>
  <conditionalFormatting sqref="N913">
    <cfRule type="cellIs" dxfId="19689" priority="5170" operator="between">
      <formula>4.5</formula>
      <formula>3.495</formula>
    </cfRule>
  </conditionalFormatting>
  <conditionalFormatting sqref="N913">
    <cfRule type="cellIs" dxfId="19688" priority="5168" operator="between">
      <formula>3.5</formula>
      <formula>2.495</formula>
    </cfRule>
    <cfRule type="cellIs" dxfId="19687" priority="5169" operator="between">
      <formula>3.5</formula>
      <formula>2.495</formula>
    </cfRule>
  </conditionalFormatting>
  <conditionalFormatting sqref="N913">
    <cfRule type="cellIs" dxfId="19686" priority="5167" operator="between">
      <formula>3.5</formula>
      <formula>2.495</formula>
    </cfRule>
  </conditionalFormatting>
  <conditionalFormatting sqref="N913">
    <cfRule type="cellIs" dxfId="19685" priority="5166" operator="between">
      <formula>3.5</formula>
      <formula>2.494</formula>
    </cfRule>
  </conditionalFormatting>
  <conditionalFormatting sqref="N913">
    <cfRule type="cellIs" dxfId="19684" priority="5165" operator="between">
      <formula>2.5</formula>
      <formula>0</formula>
    </cfRule>
  </conditionalFormatting>
  <conditionalFormatting sqref="N913">
    <cfRule type="cellIs" dxfId="19683" priority="5161" operator="between">
      <formula>4.501</formula>
      <formula>6</formula>
    </cfRule>
    <cfRule type="cellIs" dxfId="19682" priority="5162" operator="between">
      <formula>3.001</formula>
      <formula>4.5</formula>
    </cfRule>
    <cfRule type="cellIs" dxfId="19681" priority="5163" operator="between">
      <formula>2.001</formula>
      <formula>3</formula>
    </cfRule>
    <cfRule type="cellIs" dxfId="19680" priority="5164" operator="between">
      <formula>0</formula>
      <formula>2</formula>
    </cfRule>
  </conditionalFormatting>
  <conditionalFormatting sqref="N911">
    <cfRule type="cellIs" dxfId="19679" priority="5160" operator="between">
      <formula>6</formula>
      <formula>4.5</formula>
    </cfRule>
  </conditionalFormatting>
  <conditionalFormatting sqref="N911">
    <cfRule type="cellIs" dxfId="19678" priority="5159" operator="between">
      <formula>6</formula>
      <formula>4.495</formula>
    </cfRule>
  </conditionalFormatting>
  <conditionalFormatting sqref="N911">
    <cfRule type="cellIs" dxfId="19677" priority="5158" operator="between">
      <formula>4.5</formula>
      <formula>3.495</formula>
    </cfRule>
  </conditionalFormatting>
  <conditionalFormatting sqref="N911">
    <cfRule type="cellIs" dxfId="19676" priority="5156" operator="between">
      <formula>3.5</formula>
      <formula>2.495</formula>
    </cfRule>
    <cfRule type="cellIs" dxfId="19675" priority="5157" operator="between">
      <formula>3.5</formula>
      <formula>2.495</formula>
    </cfRule>
  </conditionalFormatting>
  <conditionalFormatting sqref="N911">
    <cfRule type="cellIs" dxfId="19674" priority="5155" operator="between">
      <formula>3.5</formula>
      <formula>2.495</formula>
    </cfRule>
  </conditionalFormatting>
  <conditionalFormatting sqref="N911">
    <cfRule type="cellIs" dxfId="19673" priority="5154" operator="between">
      <formula>3.5</formula>
      <formula>2.494</formula>
    </cfRule>
  </conditionalFormatting>
  <conditionalFormatting sqref="N911">
    <cfRule type="cellIs" dxfId="19672" priority="5153" operator="between">
      <formula>2.5</formula>
      <formula>0</formula>
    </cfRule>
  </conditionalFormatting>
  <conditionalFormatting sqref="N911">
    <cfRule type="cellIs" dxfId="19671" priority="5149" operator="between">
      <formula>4.501</formula>
      <formula>6</formula>
    </cfRule>
    <cfRule type="cellIs" dxfId="19670" priority="5150" operator="between">
      <formula>3.001</formula>
      <formula>4.5</formula>
    </cfRule>
    <cfRule type="cellIs" dxfId="19669" priority="5151" operator="between">
      <formula>2.001</formula>
      <formula>3</formula>
    </cfRule>
    <cfRule type="cellIs" dxfId="19668" priority="5152" operator="between">
      <formula>0</formula>
      <formula>2</formula>
    </cfRule>
  </conditionalFormatting>
  <conditionalFormatting sqref="N912">
    <cfRule type="cellIs" dxfId="19667" priority="5148" operator="between">
      <formula>6</formula>
      <formula>4.5</formula>
    </cfRule>
  </conditionalFormatting>
  <conditionalFormatting sqref="N912">
    <cfRule type="cellIs" dxfId="19666" priority="5147" operator="between">
      <formula>6</formula>
      <formula>4.495</formula>
    </cfRule>
  </conditionalFormatting>
  <conditionalFormatting sqref="N912">
    <cfRule type="cellIs" dxfId="19665" priority="5146" operator="between">
      <formula>4.5</formula>
      <formula>3.495</formula>
    </cfRule>
  </conditionalFormatting>
  <conditionalFormatting sqref="N912">
    <cfRule type="cellIs" dxfId="19664" priority="5144" operator="between">
      <formula>3.5</formula>
      <formula>2.495</formula>
    </cfRule>
    <cfRule type="cellIs" dxfId="19663" priority="5145" operator="between">
      <formula>3.5</formula>
      <formula>2.495</formula>
    </cfRule>
  </conditionalFormatting>
  <conditionalFormatting sqref="N912">
    <cfRule type="cellIs" dxfId="19662" priority="5143" operator="between">
      <formula>3.5</formula>
      <formula>2.495</formula>
    </cfRule>
  </conditionalFormatting>
  <conditionalFormatting sqref="N912">
    <cfRule type="cellIs" dxfId="19661" priority="5142" operator="between">
      <formula>3.5</formula>
      <formula>2.494</formula>
    </cfRule>
  </conditionalFormatting>
  <conditionalFormatting sqref="N912">
    <cfRule type="cellIs" dxfId="19660" priority="5141" operator="between">
      <formula>2.5</formula>
      <formula>0</formula>
    </cfRule>
  </conditionalFormatting>
  <conditionalFormatting sqref="N912">
    <cfRule type="cellIs" dxfId="19659" priority="5137" operator="between">
      <formula>4.501</formula>
      <formula>6</formula>
    </cfRule>
    <cfRule type="cellIs" dxfId="19658" priority="5138" operator="between">
      <formula>3.001</formula>
      <formula>4.5</formula>
    </cfRule>
    <cfRule type="cellIs" dxfId="19657" priority="5139" operator="between">
      <formula>2.001</formula>
      <formula>3</formula>
    </cfRule>
    <cfRule type="cellIs" dxfId="19656" priority="5140" operator="between">
      <formula>0</formula>
      <formula>2</formula>
    </cfRule>
  </conditionalFormatting>
  <conditionalFormatting sqref="N919">
    <cfRule type="cellIs" dxfId="19655" priority="5112" operator="between">
      <formula>6</formula>
      <formula>4.5</formula>
    </cfRule>
  </conditionalFormatting>
  <conditionalFormatting sqref="N919">
    <cfRule type="cellIs" dxfId="19654" priority="5111" operator="between">
      <formula>6</formula>
      <formula>4.495</formula>
    </cfRule>
  </conditionalFormatting>
  <conditionalFormatting sqref="N919">
    <cfRule type="cellIs" dxfId="19653" priority="5110" operator="between">
      <formula>4.5</formula>
      <formula>3.495</formula>
    </cfRule>
  </conditionalFormatting>
  <conditionalFormatting sqref="N919">
    <cfRule type="cellIs" dxfId="19652" priority="5108" operator="between">
      <formula>3.5</formula>
      <formula>2.495</formula>
    </cfRule>
    <cfRule type="cellIs" dxfId="19651" priority="5109" operator="between">
      <formula>3.5</formula>
      <formula>2.495</formula>
    </cfRule>
  </conditionalFormatting>
  <conditionalFormatting sqref="N919">
    <cfRule type="cellIs" dxfId="19650" priority="5107" operator="between">
      <formula>3.5</formula>
      <formula>2.495</formula>
    </cfRule>
  </conditionalFormatting>
  <conditionalFormatting sqref="N919">
    <cfRule type="cellIs" dxfId="19649" priority="5106" operator="between">
      <formula>3.5</formula>
      <formula>2.494</formula>
    </cfRule>
  </conditionalFormatting>
  <conditionalFormatting sqref="N919">
    <cfRule type="cellIs" dxfId="19648" priority="5105" operator="between">
      <formula>2.5</formula>
      <formula>0</formula>
    </cfRule>
  </conditionalFormatting>
  <conditionalFormatting sqref="N919">
    <cfRule type="cellIs" dxfId="19647" priority="5101" operator="between">
      <formula>4.501</formula>
      <formula>6</formula>
    </cfRule>
    <cfRule type="cellIs" dxfId="19646" priority="5102" operator="between">
      <formula>3.001</formula>
      <formula>4.5</formula>
    </cfRule>
    <cfRule type="cellIs" dxfId="19645" priority="5103" operator="between">
      <formula>2.001</formula>
      <formula>3</formula>
    </cfRule>
    <cfRule type="cellIs" dxfId="19644" priority="5104" operator="between">
      <formula>0</formula>
      <formula>2</formula>
    </cfRule>
  </conditionalFormatting>
  <conditionalFormatting sqref="N918">
    <cfRule type="cellIs" dxfId="19643" priority="5100" operator="between">
      <formula>6</formula>
      <formula>4.5</formula>
    </cfRule>
  </conditionalFormatting>
  <conditionalFormatting sqref="N918">
    <cfRule type="cellIs" dxfId="19642" priority="5099" operator="between">
      <formula>6</formula>
      <formula>4.495</formula>
    </cfRule>
  </conditionalFormatting>
  <conditionalFormatting sqref="N918">
    <cfRule type="cellIs" dxfId="19641" priority="5098" operator="between">
      <formula>4.5</formula>
      <formula>3.495</formula>
    </cfRule>
  </conditionalFormatting>
  <conditionalFormatting sqref="N918">
    <cfRule type="cellIs" dxfId="19640" priority="5096" operator="between">
      <formula>3.5</formula>
      <formula>2.495</formula>
    </cfRule>
    <cfRule type="cellIs" dxfId="19639" priority="5097" operator="between">
      <formula>3.5</formula>
      <formula>2.495</formula>
    </cfRule>
  </conditionalFormatting>
  <conditionalFormatting sqref="N918">
    <cfRule type="cellIs" dxfId="19638" priority="5095" operator="between">
      <formula>3.5</formula>
      <formula>2.495</formula>
    </cfRule>
  </conditionalFormatting>
  <conditionalFormatting sqref="N918">
    <cfRule type="cellIs" dxfId="19637" priority="5094" operator="between">
      <formula>3.5</formula>
      <formula>2.494</formula>
    </cfRule>
  </conditionalFormatting>
  <conditionalFormatting sqref="N918">
    <cfRule type="cellIs" dxfId="19636" priority="5093" operator="between">
      <formula>2.5</formula>
      <formula>0</formula>
    </cfRule>
  </conditionalFormatting>
  <conditionalFormatting sqref="N918">
    <cfRule type="cellIs" dxfId="19635" priority="5089" operator="between">
      <formula>4.501</formula>
      <formula>6</formula>
    </cfRule>
    <cfRule type="cellIs" dxfId="19634" priority="5090" operator="between">
      <formula>3.001</formula>
      <formula>4.5</formula>
    </cfRule>
    <cfRule type="cellIs" dxfId="19633" priority="5091" operator="between">
      <formula>2.001</formula>
      <formula>3</formula>
    </cfRule>
    <cfRule type="cellIs" dxfId="19632" priority="5092" operator="between">
      <formula>0</formula>
      <formula>2</formula>
    </cfRule>
  </conditionalFormatting>
  <conditionalFormatting sqref="N915">
    <cfRule type="cellIs" dxfId="19631" priority="5076" operator="between">
      <formula>6</formula>
      <formula>4.5</formula>
    </cfRule>
  </conditionalFormatting>
  <conditionalFormatting sqref="N915">
    <cfRule type="cellIs" dxfId="19630" priority="5075" operator="between">
      <formula>6</formula>
      <formula>4.495</formula>
    </cfRule>
  </conditionalFormatting>
  <conditionalFormatting sqref="N915">
    <cfRule type="cellIs" dxfId="19629" priority="5074" operator="between">
      <formula>4.5</formula>
      <formula>3.495</formula>
    </cfRule>
  </conditionalFormatting>
  <conditionalFormatting sqref="N915">
    <cfRule type="cellIs" dxfId="19628" priority="5072" operator="between">
      <formula>3.5</formula>
      <formula>2.495</formula>
    </cfRule>
    <cfRule type="cellIs" dxfId="19627" priority="5073" operator="between">
      <formula>3.5</formula>
      <formula>2.495</formula>
    </cfRule>
  </conditionalFormatting>
  <conditionalFormatting sqref="N915">
    <cfRule type="cellIs" dxfId="19626" priority="5071" operator="between">
      <formula>3.5</formula>
      <formula>2.495</formula>
    </cfRule>
  </conditionalFormatting>
  <conditionalFormatting sqref="N915">
    <cfRule type="cellIs" dxfId="19625" priority="5070" operator="between">
      <formula>3.5</formula>
      <formula>2.494</formula>
    </cfRule>
  </conditionalFormatting>
  <conditionalFormatting sqref="N915">
    <cfRule type="cellIs" dxfId="19624" priority="5069" operator="between">
      <formula>2.5</formula>
      <formula>0</formula>
    </cfRule>
  </conditionalFormatting>
  <conditionalFormatting sqref="N915">
    <cfRule type="cellIs" dxfId="19623" priority="5065" operator="between">
      <formula>4.501</formula>
      <formula>6</formula>
    </cfRule>
    <cfRule type="cellIs" dxfId="19622" priority="5066" operator="between">
      <formula>3.001</formula>
      <formula>4.5</formula>
    </cfRule>
    <cfRule type="cellIs" dxfId="19621" priority="5067" operator="between">
      <formula>2.001</formula>
      <formula>3</formula>
    </cfRule>
    <cfRule type="cellIs" dxfId="19620" priority="5068" operator="between">
      <formula>0</formula>
      <formula>2</formula>
    </cfRule>
  </conditionalFormatting>
  <conditionalFormatting sqref="N916">
    <cfRule type="cellIs" dxfId="19619" priority="5064" operator="between">
      <formula>6</formula>
      <formula>4.5</formula>
    </cfRule>
  </conditionalFormatting>
  <conditionalFormatting sqref="N916">
    <cfRule type="cellIs" dxfId="19618" priority="5063" operator="between">
      <formula>6</formula>
      <formula>4.495</formula>
    </cfRule>
  </conditionalFormatting>
  <conditionalFormatting sqref="N916">
    <cfRule type="cellIs" dxfId="19617" priority="5062" operator="between">
      <formula>4.5</formula>
      <formula>3.495</formula>
    </cfRule>
  </conditionalFormatting>
  <conditionalFormatting sqref="N916">
    <cfRule type="cellIs" dxfId="19616" priority="5060" operator="between">
      <formula>3.5</formula>
      <formula>2.495</formula>
    </cfRule>
    <cfRule type="cellIs" dxfId="19615" priority="5061" operator="between">
      <formula>3.5</formula>
      <formula>2.495</formula>
    </cfRule>
  </conditionalFormatting>
  <conditionalFormatting sqref="N916">
    <cfRule type="cellIs" dxfId="19614" priority="5059" operator="between">
      <formula>3.5</formula>
      <formula>2.495</formula>
    </cfRule>
  </conditionalFormatting>
  <conditionalFormatting sqref="N916">
    <cfRule type="cellIs" dxfId="19613" priority="5058" operator="between">
      <formula>3.5</formula>
      <formula>2.494</formula>
    </cfRule>
  </conditionalFormatting>
  <conditionalFormatting sqref="N916">
    <cfRule type="cellIs" dxfId="19612" priority="5057" operator="between">
      <formula>2.5</formula>
      <formula>0</formula>
    </cfRule>
  </conditionalFormatting>
  <conditionalFormatting sqref="N916">
    <cfRule type="cellIs" dxfId="19611" priority="5053" operator="between">
      <formula>4.501</formula>
      <formula>6</formula>
    </cfRule>
    <cfRule type="cellIs" dxfId="19610" priority="5054" operator="between">
      <formula>3.001</formula>
      <formula>4.5</formula>
    </cfRule>
    <cfRule type="cellIs" dxfId="19609" priority="5055" operator="between">
      <formula>2.001</formula>
      <formula>3</formula>
    </cfRule>
    <cfRule type="cellIs" dxfId="19608" priority="5056" operator="between">
      <formula>0</formula>
      <formula>2</formula>
    </cfRule>
  </conditionalFormatting>
  <conditionalFormatting sqref="N917">
    <cfRule type="cellIs" dxfId="19607" priority="5052" operator="between">
      <formula>6</formula>
      <formula>4.5</formula>
    </cfRule>
  </conditionalFormatting>
  <conditionalFormatting sqref="N917">
    <cfRule type="cellIs" dxfId="19606" priority="5051" operator="between">
      <formula>6</formula>
      <formula>4.495</formula>
    </cfRule>
  </conditionalFormatting>
  <conditionalFormatting sqref="N917">
    <cfRule type="cellIs" dxfId="19605" priority="5050" operator="between">
      <formula>4.5</formula>
      <formula>3.495</formula>
    </cfRule>
  </conditionalFormatting>
  <conditionalFormatting sqref="N917">
    <cfRule type="cellIs" dxfId="19604" priority="5048" operator="between">
      <formula>3.5</formula>
      <formula>2.495</formula>
    </cfRule>
    <cfRule type="cellIs" dxfId="19603" priority="5049" operator="between">
      <formula>3.5</formula>
      <formula>2.495</formula>
    </cfRule>
  </conditionalFormatting>
  <conditionalFormatting sqref="N917">
    <cfRule type="cellIs" dxfId="19602" priority="5047" operator="between">
      <formula>3.5</formula>
      <formula>2.495</formula>
    </cfRule>
  </conditionalFormatting>
  <conditionalFormatting sqref="N917">
    <cfRule type="cellIs" dxfId="19601" priority="5046" operator="between">
      <formula>3.5</formula>
      <formula>2.494</formula>
    </cfRule>
  </conditionalFormatting>
  <conditionalFormatting sqref="N917">
    <cfRule type="cellIs" dxfId="19600" priority="5045" operator="between">
      <formula>2.5</formula>
      <formula>0</formula>
    </cfRule>
  </conditionalFormatting>
  <conditionalFormatting sqref="N917">
    <cfRule type="cellIs" dxfId="19599" priority="5041" operator="between">
      <formula>4.501</formula>
      <formula>6</formula>
    </cfRule>
    <cfRule type="cellIs" dxfId="19598" priority="5042" operator="between">
      <formula>3.001</formula>
      <formula>4.5</formula>
    </cfRule>
    <cfRule type="cellIs" dxfId="19597" priority="5043" operator="between">
      <formula>2.001</formula>
      <formula>3</formula>
    </cfRule>
    <cfRule type="cellIs" dxfId="19596" priority="5044" operator="between">
      <formula>0</formula>
      <formula>2</formula>
    </cfRule>
  </conditionalFormatting>
  <conditionalFormatting sqref="N926">
    <cfRule type="cellIs" dxfId="19595" priority="5040" operator="between">
      <formula>6</formula>
      <formula>4.5</formula>
    </cfRule>
  </conditionalFormatting>
  <conditionalFormatting sqref="N926">
    <cfRule type="cellIs" dxfId="19594" priority="5039" operator="between">
      <formula>6</formula>
      <formula>4.495</formula>
    </cfRule>
  </conditionalFormatting>
  <conditionalFormatting sqref="N926">
    <cfRule type="cellIs" dxfId="19593" priority="5038" operator="between">
      <formula>4.5</formula>
      <formula>3.495</formula>
    </cfRule>
  </conditionalFormatting>
  <conditionalFormatting sqref="N926">
    <cfRule type="cellIs" dxfId="19592" priority="5036" operator="between">
      <formula>3.5</formula>
      <formula>2.495</formula>
    </cfRule>
    <cfRule type="cellIs" dxfId="19591" priority="5037" operator="between">
      <formula>3.5</formula>
      <formula>2.495</formula>
    </cfRule>
  </conditionalFormatting>
  <conditionalFormatting sqref="N926">
    <cfRule type="cellIs" dxfId="19590" priority="5035" operator="between">
      <formula>3.5</formula>
      <formula>2.495</formula>
    </cfRule>
  </conditionalFormatting>
  <conditionalFormatting sqref="N926">
    <cfRule type="cellIs" dxfId="19589" priority="5034" operator="between">
      <formula>3.5</formula>
      <formula>2.494</formula>
    </cfRule>
  </conditionalFormatting>
  <conditionalFormatting sqref="N926">
    <cfRule type="cellIs" dxfId="19588" priority="5033" operator="between">
      <formula>2.5</formula>
      <formula>0</formula>
    </cfRule>
  </conditionalFormatting>
  <conditionalFormatting sqref="N926">
    <cfRule type="cellIs" dxfId="19587" priority="5029" operator="between">
      <formula>4.501</formula>
      <formula>6</formula>
    </cfRule>
    <cfRule type="cellIs" dxfId="19586" priority="5030" operator="between">
      <formula>3.001</formula>
      <formula>4.5</formula>
    </cfRule>
    <cfRule type="cellIs" dxfId="19585" priority="5031" operator="between">
      <formula>2.001</formula>
      <formula>3</formula>
    </cfRule>
    <cfRule type="cellIs" dxfId="19584" priority="5032" operator="between">
      <formula>0</formula>
      <formula>2</formula>
    </cfRule>
  </conditionalFormatting>
  <conditionalFormatting sqref="N925">
    <cfRule type="cellIs" dxfId="19583" priority="5028" operator="between">
      <formula>6</formula>
      <formula>4.5</formula>
    </cfRule>
  </conditionalFormatting>
  <conditionalFormatting sqref="N925">
    <cfRule type="cellIs" dxfId="19582" priority="5027" operator="between">
      <formula>6</formula>
      <formula>4.495</formula>
    </cfRule>
  </conditionalFormatting>
  <conditionalFormatting sqref="N925">
    <cfRule type="cellIs" dxfId="19581" priority="5026" operator="between">
      <formula>4.5</formula>
      <formula>3.495</formula>
    </cfRule>
  </conditionalFormatting>
  <conditionalFormatting sqref="N925">
    <cfRule type="cellIs" dxfId="19580" priority="5024" operator="between">
      <formula>3.5</formula>
      <formula>2.495</formula>
    </cfRule>
    <cfRule type="cellIs" dxfId="19579" priority="5025" operator="between">
      <formula>3.5</formula>
      <formula>2.495</formula>
    </cfRule>
  </conditionalFormatting>
  <conditionalFormatting sqref="N925">
    <cfRule type="cellIs" dxfId="19578" priority="5023" operator="between">
      <formula>3.5</formula>
      <formula>2.495</formula>
    </cfRule>
  </conditionalFormatting>
  <conditionalFormatting sqref="N925">
    <cfRule type="cellIs" dxfId="19577" priority="5022" operator="between">
      <formula>3.5</formula>
      <formula>2.494</formula>
    </cfRule>
  </conditionalFormatting>
  <conditionalFormatting sqref="N925">
    <cfRule type="cellIs" dxfId="19576" priority="5021" operator="between">
      <formula>2.5</formula>
      <formula>0</formula>
    </cfRule>
  </conditionalFormatting>
  <conditionalFormatting sqref="N925">
    <cfRule type="cellIs" dxfId="19575" priority="5017" operator="between">
      <formula>4.501</formula>
      <formula>6</formula>
    </cfRule>
    <cfRule type="cellIs" dxfId="19574" priority="5018" operator="between">
      <formula>3.001</formula>
      <formula>4.5</formula>
    </cfRule>
    <cfRule type="cellIs" dxfId="19573" priority="5019" operator="between">
      <formula>2.001</formula>
      <formula>3</formula>
    </cfRule>
    <cfRule type="cellIs" dxfId="19572" priority="5020" operator="between">
      <formula>0</formula>
      <formula>2</formula>
    </cfRule>
  </conditionalFormatting>
  <conditionalFormatting sqref="N920">
    <cfRule type="cellIs" dxfId="19571" priority="5016" operator="between">
      <formula>6</formula>
      <formula>4.5</formula>
    </cfRule>
  </conditionalFormatting>
  <conditionalFormatting sqref="N920">
    <cfRule type="cellIs" dxfId="19570" priority="5015" operator="between">
      <formula>6</formula>
      <formula>4.495</formula>
    </cfRule>
  </conditionalFormatting>
  <conditionalFormatting sqref="N920">
    <cfRule type="cellIs" dxfId="19569" priority="5014" operator="between">
      <formula>4.5</formula>
      <formula>3.495</formula>
    </cfRule>
  </conditionalFormatting>
  <conditionalFormatting sqref="N920">
    <cfRule type="cellIs" dxfId="19568" priority="5012" operator="between">
      <formula>3.5</formula>
      <formula>2.495</formula>
    </cfRule>
    <cfRule type="cellIs" dxfId="19567" priority="5013" operator="between">
      <formula>3.5</formula>
      <formula>2.495</formula>
    </cfRule>
  </conditionalFormatting>
  <conditionalFormatting sqref="N920">
    <cfRule type="cellIs" dxfId="19566" priority="5011" operator="between">
      <formula>3.5</formula>
      <formula>2.495</formula>
    </cfRule>
  </conditionalFormatting>
  <conditionalFormatting sqref="N920">
    <cfRule type="cellIs" dxfId="19565" priority="5010" operator="between">
      <formula>3.5</formula>
      <formula>2.494</formula>
    </cfRule>
  </conditionalFormatting>
  <conditionalFormatting sqref="N920">
    <cfRule type="cellIs" dxfId="19564" priority="5009" operator="between">
      <formula>2.5</formula>
      <formula>0</formula>
    </cfRule>
  </conditionalFormatting>
  <conditionalFormatting sqref="N920">
    <cfRule type="cellIs" dxfId="19563" priority="5005" operator="between">
      <formula>4.501</formula>
      <formula>6</formula>
    </cfRule>
    <cfRule type="cellIs" dxfId="19562" priority="5006" operator="between">
      <formula>3.001</formula>
      <formula>4.5</formula>
    </cfRule>
    <cfRule type="cellIs" dxfId="19561" priority="5007" operator="between">
      <formula>2.001</formula>
      <formula>3</formula>
    </cfRule>
    <cfRule type="cellIs" dxfId="19560" priority="5008" operator="between">
      <formula>0</formula>
      <formula>2</formula>
    </cfRule>
  </conditionalFormatting>
  <conditionalFormatting sqref="N922">
    <cfRule type="cellIs" dxfId="19559" priority="5004" operator="between">
      <formula>6</formula>
      <formula>4.5</formula>
    </cfRule>
  </conditionalFormatting>
  <conditionalFormatting sqref="N922">
    <cfRule type="cellIs" dxfId="19558" priority="5003" operator="between">
      <formula>6</formula>
      <formula>4.495</formula>
    </cfRule>
  </conditionalFormatting>
  <conditionalFormatting sqref="N922">
    <cfRule type="cellIs" dxfId="19557" priority="5002" operator="between">
      <formula>4.5</formula>
      <formula>3.495</formula>
    </cfRule>
  </conditionalFormatting>
  <conditionalFormatting sqref="N922">
    <cfRule type="cellIs" dxfId="19556" priority="5000" operator="between">
      <formula>3.5</formula>
      <formula>2.495</formula>
    </cfRule>
    <cfRule type="cellIs" dxfId="19555" priority="5001" operator="between">
      <formula>3.5</formula>
      <formula>2.495</formula>
    </cfRule>
  </conditionalFormatting>
  <conditionalFormatting sqref="N922">
    <cfRule type="cellIs" dxfId="19554" priority="4999" operator="between">
      <formula>3.5</formula>
      <formula>2.495</formula>
    </cfRule>
  </conditionalFormatting>
  <conditionalFormatting sqref="N922">
    <cfRule type="cellIs" dxfId="19553" priority="4998" operator="between">
      <formula>3.5</formula>
      <formula>2.494</formula>
    </cfRule>
  </conditionalFormatting>
  <conditionalFormatting sqref="N922">
    <cfRule type="cellIs" dxfId="19552" priority="4997" operator="between">
      <formula>2.5</formula>
      <formula>0</formula>
    </cfRule>
  </conditionalFormatting>
  <conditionalFormatting sqref="N922">
    <cfRule type="cellIs" dxfId="19551" priority="4993" operator="between">
      <formula>4.501</formula>
      <formula>6</formula>
    </cfRule>
    <cfRule type="cellIs" dxfId="19550" priority="4994" operator="between">
      <formula>3.001</formula>
      <formula>4.5</formula>
    </cfRule>
    <cfRule type="cellIs" dxfId="19549" priority="4995" operator="between">
      <formula>2.001</formula>
      <formula>3</formula>
    </cfRule>
    <cfRule type="cellIs" dxfId="19548" priority="4996" operator="between">
      <formula>0</formula>
      <formula>2</formula>
    </cfRule>
  </conditionalFormatting>
  <conditionalFormatting sqref="N924">
    <cfRule type="cellIs" dxfId="19547" priority="4992" operator="between">
      <formula>6</formula>
      <formula>4.5</formula>
    </cfRule>
  </conditionalFormatting>
  <conditionalFormatting sqref="N924">
    <cfRule type="cellIs" dxfId="19546" priority="4991" operator="between">
      <formula>6</formula>
      <formula>4.495</formula>
    </cfRule>
  </conditionalFormatting>
  <conditionalFormatting sqref="N924">
    <cfRule type="cellIs" dxfId="19545" priority="4990" operator="between">
      <formula>4.5</formula>
      <formula>3.495</formula>
    </cfRule>
  </conditionalFormatting>
  <conditionalFormatting sqref="N924">
    <cfRule type="cellIs" dxfId="19544" priority="4988" operator="between">
      <formula>3.5</formula>
      <formula>2.495</formula>
    </cfRule>
    <cfRule type="cellIs" dxfId="19543" priority="4989" operator="between">
      <formula>3.5</formula>
      <formula>2.495</formula>
    </cfRule>
  </conditionalFormatting>
  <conditionalFormatting sqref="N924">
    <cfRule type="cellIs" dxfId="19542" priority="4987" operator="between">
      <formula>3.5</formula>
      <formula>2.495</formula>
    </cfRule>
  </conditionalFormatting>
  <conditionalFormatting sqref="N924">
    <cfRule type="cellIs" dxfId="19541" priority="4986" operator="between">
      <formula>3.5</formula>
      <formula>2.494</formula>
    </cfRule>
  </conditionalFormatting>
  <conditionalFormatting sqref="N924">
    <cfRule type="cellIs" dxfId="19540" priority="4985" operator="between">
      <formula>2.5</formula>
      <formula>0</formula>
    </cfRule>
  </conditionalFormatting>
  <conditionalFormatting sqref="N924">
    <cfRule type="cellIs" dxfId="19539" priority="4981" operator="between">
      <formula>4.501</formula>
      <formula>6</formula>
    </cfRule>
    <cfRule type="cellIs" dxfId="19538" priority="4982" operator="between">
      <formula>3.001</formula>
      <formula>4.5</formula>
    </cfRule>
    <cfRule type="cellIs" dxfId="19537" priority="4983" operator="between">
      <formula>2.001</formula>
      <formula>3</formula>
    </cfRule>
    <cfRule type="cellIs" dxfId="19536" priority="4984" operator="between">
      <formula>0</formula>
      <formula>2</formula>
    </cfRule>
  </conditionalFormatting>
  <conditionalFormatting sqref="N921">
    <cfRule type="cellIs" dxfId="19535" priority="4980" operator="between">
      <formula>6</formula>
      <formula>4.5</formula>
    </cfRule>
  </conditionalFormatting>
  <conditionalFormatting sqref="N921">
    <cfRule type="cellIs" dxfId="19534" priority="4979" operator="between">
      <formula>6</formula>
      <formula>4.495</formula>
    </cfRule>
  </conditionalFormatting>
  <conditionalFormatting sqref="N921">
    <cfRule type="cellIs" dxfId="19533" priority="4978" operator="between">
      <formula>4.5</formula>
      <formula>3.495</formula>
    </cfRule>
  </conditionalFormatting>
  <conditionalFormatting sqref="N921">
    <cfRule type="cellIs" dxfId="19532" priority="4976" operator="between">
      <formula>3.5</formula>
      <formula>2.495</formula>
    </cfRule>
    <cfRule type="cellIs" dxfId="19531" priority="4977" operator="between">
      <formula>3.5</formula>
      <formula>2.495</formula>
    </cfRule>
  </conditionalFormatting>
  <conditionalFormatting sqref="N921">
    <cfRule type="cellIs" dxfId="19530" priority="4975" operator="between">
      <formula>3.5</formula>
      <formula>2.495</formula>
    </cfRule>
  </conditionalFormatting>
  <conditionalFormatting sqref="N921">
    <cfRule type="cellIs" dxfId="19529" priority="4974" operator="between">
      <formula>3.5</formula>
      <formula>2.494</formula>
    </cfRule>
  </conditionalFormatting>
  <conditionalFormatting sqref="N921">
    <cfRule type="cellIs" dxfId="19528" priority="4973" operator="between">
      <formula>2.5</formula>
      <formula>0</formula>
    </cfRule>
  </conditionalFormatting>
  <conditionalFormatting sqref="N921">
    <cfRule type="cellIs" dxfId="19527" priority="4969" operator="between">
      <formula>4.501</formula>
      <formula>6</formula>
    </cfRule>
    <cfRule type="cellIs" dxfId="19526" priority="4970" operator="between">
      <formula>3.001</formula>
      <formula>4.5</formula>
    </cfRule>
    <cfRule type="cellIs" dxfId="19525" priority="4971" operator="between">
      <formula>2.001</formula>
      <formula>3</formula>
    </cfRule>
    <cfRule type="cellIs" dxfId="19524" priority="4972" operator="between">
      <formula>0</formula>
      <formula>2</formula>
    </cfRule>
  </conditionalFormatting>
  <conditionalFormatting sqref="N923">
    <cfRule type="cellIs" dxfId="19523" priority="4968" operator="between">
      <formula>6</formula>
      <formula>4.5</formula>
    </cfRule>
  </conditionalFormatting>
  <conditionalFormatting sqref="N923">
    <cfRule type="cellIs" dxfId="19522" priority="4967" operator="between">
      <formula>6</formula>
      <formula>4.495</formula>
    </cfRule>
  </conditionalFormatting>
  <conditionalFormatting sqref="N923">
    <cfRule type="cellIs" dxfId="19521" priority="4966" operator="between">
      <formula>4.5</formula>
      <formula>3.495</formula>
    </cfRule>
  </conditionalFormatting>
  <conditionalFormatting sqref="N923">
    <cfRule type="cellIs" dxfId="19520" priority="4964" operator="between">
      <formula>3.5</formula>
      <formula>2.495</formula>
    </cfRule>
    <cfRule type="cellIs" dxfId="19519" priority="4965" operator="between">
      <formula>3.5</formula>
      <formula>2.495</formula>
    </cfRule>
  </conditionalFormatting>
  <conditionalFormatting sqref="N923">
    <cfRule type="cellIs" dxfId="19518" priority="4963" operator="between">
      <formula>3.5</formula>
      <formula>2.495</formula>
    </cfRule>
  </conditionalFormatting>
  <conditionalFormatting sqref="N923">
    <cfRule type="cellIs" dxfId="19517" priority="4962" operator="between">
      <formula>3.5</formula>
      <formula>2.494</formula>
    </cfRule>
  </conditionalFormatting>
  <conditionalFormatting sqref="N923">
    <cfRule type="cellIs" dxfId="19516" priority="4961" operator="between">
      <formula>2.5</formula>
      <formula>0</formula>
    </cfRule>
  </conditionalFormatting>
  <conditionalFormatting sqref="N923">
    <cfRule type="cellIs" dxfId="19515" priority="4957" operator="between">
      <formula>4.501</formula>
      <formula>6</formula>
    </cfRule>
    <cfRule type="cellIs" dxfId="19514" priority="4958" operator="between">
      <formula>3.001</formula>
      <formula>4.5</formula>
    </cfRule>
    <cfRule type="cellIs" dxfId="19513" priority="4959" operator="between">
      <formula>2.001</formula>
      <formula>3</formula>
    </cfRule>
    <cfRule type="cellIs" dxfId="19512" priority="4960" operator="between">
      <formula>0</formula>
      <formula>2</formula>
    </cfRule>
  </conditionalFormatting>
  <conditionalFormatting sqref="N931">
    <cfRule type="cellIs" dxfId="19511" priority="4956" operator="between">
      <formula>6</formula>
      <formula>4.5</formula>
    </cfRule>
  </conditionalFormatting>
  <conditionalFormatting sqref="N931">
    <cfRule type="cellIs" dxfId="19510" priority="4955" operator="between">
      <formula>6</formula>
      <formula>4.495</formula>
    </cfRule>
  </conditionalFormatting>
  <conditionalFormatting sqref="N931">
    <cfRule type="cellIs" dxfId="19509" priority="4954" operator="between">
      <formula>4.5</formula>
      <formula>3.495</formula>
    </cfRule>
  </conditionalFormatting>
  <conditionalFormatting sqref="N931">
    <cfRule type="cellIs" dxfId="19508" priority="4952" operator="between">
      <formula>3.5</formula>
      <formula>2.495</formula>
    </cfRule>
    <cfRule type="cellIs" dxfId="19507" priority="4953" operator="between">
      <formula>3.5</formula>
      <formula>2.495</formula>
    </cfRule>
  </conditionalFormatting>
  <conditionalFormatting sqref="N931">
    <cfRule type="cellIs" dxfId="19506" priority="4951" operator="between">
      <formula>3.5</formula>
      <formula>2.495</formula>
    </cfRule>
  </conditionalFormatting>
  <conditionalFormatting sqref="N931">
    <cfRule type="cellIs" dxfId="19505" priority="4950" operator="between">
      <formula>3.5</formula>
      <formula>2.494</formula>
    </cfRule>
  </conditionalFormatting>
  <conditionalFormatting sqref="N931">
    <cfRule type="cellIs" dxfId="19504" priority="4949" operator="between">
      <formula>2.5</formula>
      <formula>0</formula>
    </cfRule>
  </conditionalFormatting>
  <conditionalFormatting sqref="N931">
    <cfRule type="cellIs" dxfId="19503" priority="4945" operator="between">
      <formula>4.501</formula>
      <formula>6</formula>
    </cfRule>
    <cfRule type="cellIs" dxfId="19502" priority="4946" operator="between">
      <formula>3.001</formula>
      <formula>4.5</formula>
    </cfRule>
    <cfRule type="cellIs" dxfId="19501" priority="4947" operator="between">
      <formula>2.001</formula>
      <formula>3</formula>
    </cfRule>
    <cfRule type="cellIs" dxfId="19500" priority="4948" operator="between">
      <formula>0</formula>
      <formula>2</formula>
    </cfRule>
  </conditionalFormatting>
  <conditionalFormatting sqref="N930">
    <cfRule type="cellIs" dxfId="19499" priority="4944" operator="between">
      <formula>6</formula>
      <formula>4.5</formula>
    </cfRule>
  </conditionalFormatting>
  <conditionalFormatting sqref="N930">
    <cfRule type="cellIs" dxfId="19498" priority="4943" operator="between">
      <formula>6</formula>
      <formula>4.495</formula>
    </cfRule>
  </conditionalFormatting>
  <conditionalFormatting sqref="N930">
    <cfRule type="cellIs" dxfId="19497" priority="4942" operator="between">
      <formula>4.5</formula>
      <formula>3.495</formula>
    </cfRule>
  </conditionalFormatting>
  <conditionalFormatting sqref="N930">
    <cfRule type="cellIs" dxfId="19496" priority="4940" operator="between">
      <formula>3.5</formula>
      <formula>2.495</formula>
    </cfRule>
    <cfRule type="cellIs" dxfId="19495" priority="4941" operator="between">
      <formula>3.5</formula>
      <formula>2.495</formula>
    </cfRule>
  </conditionalFormatting>
  <conditionalFormatting sqref="N930">
    <cfRule type="cellIs" dxfId="19494" priority="4939" operator="between">
      <formula>3.5</formula>
      <formula>2.495</formula>
    </cfRule>
  </conditionalFormatting>
  <conditionalFormatting sqref="N930">
    <cfRule type="cellIs" dxfId="19493" priority="4938" operator="between">
      <formula>3.5</formula>
      <formula>2.494</formula>
    </cfRule>
  </conditionalFormatting>
  <conditionalFormatting sqref="N930">
    <cfRule type="cellIs" dxfId="19492" priority="4937" operator="between">
      <formula>2.5</formula>
      <formula>0</formula>
    </cfRule>
  </conditionalFormatting>
  <conditionalFormatting sqref="N930">
    <cfRule type="cellIs" dxfId="19491" priority="4933" operator="between">
      <formula>4.501</formula>
      <formula>6</formula>
    </cfRule>
    <cfRule type="cellIs" dxfId="19490" priority="4934" operator="between">
      <formula>3.001</formula>
      <formula>4.5</formula>
    </cfRule>
    <cfRule type="cellIs" dxfId="19489" priority="4935" operator="between">
      <formula>2.001</formula>
      <formula>3</formula>
    </cfRule>
    <cfRule type="cellIs" dxfId="19488" priority="4936" operator="between">
      <formula>0</formula>
      <formula>2</formula>
    </cfRule>
  </conditionalFormatting>
  <conditionalFormatting sqref="N927">
    <cfRule type="cellIs" dxfId="19487" priority="4932" operator="between">
      <formula>6</formula>
      <formula>4.5</formula>
    </cfRule>
  </conditionalFormatting>
  <conditionalFormatting sqref="N927">
    <cfRule type="cellIs" dxfId="19486" priority="4931" operator="between">
      <formula>6</formula>
      <formula>4.495</formula>
    </cfRule>
  </conditionalFormatting>
  <conditionalFormatting sqref="N927">
    <cfRule type="cellIs" dxfId="19485" priority="4930" operator="between">
      <formula>4.5</formula>
      <formula>3.495</formula>
    </cfRule>
  </conditionalFormatting>
  <conditionalFormatting sqref="N927">
    <cfRule type="cellIs" dxfId="19484" priority="4928" operator="between">
      <formula>3.5</formula>
      <formula>2.495</formula>
    </cfRule>
    <cfRule type="cellIs" dxfId="19483" priority="4929" operator="between">
      <formula>3.5</formula>
      <formula>2.495</formula>
    </cfRule>
  </conditionalFormatting>
  <conditionalFormatting sqref="N927">
    <cfRule type="cellIs" dxfId="19482" priority="4927" operator="between">
      <formula>3.5</formula>
      <formula>2.495</formula>
    </cfRule>
  </conditionalFormatting>
  <conditionalFormatting sqref="N927">
    <cfRule type="cellIs" dxfId="19481" priority="4926" operator="between">
      <formula>3.5</formula>
      <formula>2.494</formula>
    </cfRule>
  </conditionalFormatting>
  <conditionalFormatting sqref="N927">
    <cfRule type="cellIs" dxfId="19480" priority="4925" operator="between">
      <formula>2.5</formula>
      <formula>0</formula>
    </cfRule>
  </conditionalFormatting>
  <conditionalFormatting sqref="N927">
    <cfRule type="cellIs" dxfId="19479" priority="4921" operator="between">
      <formula>4.501</formula>
      <formula>6</formula>
    </cfRule>
    <cfRule type="cellIs" dxfId="19478" priority="4922" operator="between">
      <formula>3.001</formula>
      <formula>4.5</formula>
    </cfRule>
    <cfRule type="cellIs" dxfId="19477" priority="4923" operator="between">
      <formula>2.001</formula>
      <formula>3</formula>
    </cfRule>
    <cfRule type="cellIs" dxfId="19476" priority="4924" operator="between">
      <formula>0</formula>
      <formula>2</formula>
    </cfRule>
  </conditionalFormatting>
  <conditionalFormatting sqref="N929">
    <cfRule type="cellIs" dxfId="19475" priority="4908" operator="between">
      <formula>6</formula>
      <formula>4.5</formula>
    </cfRule>
  </conditionalFormatting>
  <conditionalFormatting sqref="N929">
    <cfRule type="cellIs" dxfId="19474" priority="4907" operator="between">
      <formula>6</formula>
      <formula>4.495</formula>
    </cfRule>
  </conditionalFormatting>
  <conditionalFormatting sqref="N929">
    <cfRule type="cellIs" dxfId="19473" priority="4906" operator="between">
      <formula>4.5</formula>
      <formula>3.495</formula>
    </cfRule>
  </conditionalFormatting>
  <conditionalFormatting sqref="N929">
    <cfRule type="cellIs" dxfId="19472" priority="4904" operator="between">
      <formula>3.5</formula>
      <formula>2.495</formula>
    </cfRule>
    <cfRule type="cellIs" dxfId="19471" priority="4905" operator="between">
      <formula>3.5</formula>
      <formula>2.495</formula>
    </cfRule>
  </conditionalFormatting>
  <conditionalFormatting sqref="N929">
    <cfRule type="cellIs" dxfId="19470" priority="4903" operator="between">
      <formula>3.5</formula>
      <formula>2.495</formula>
    </cfRule>
  </conditionalFormatting>
  <conditionalFormatting sqref="N929">
    <cfRule type="cellIs" dxfId="19469" priority="4902" operator="between">
      <formula>3.5</formula>
      <formula>2.494</formula>
    </cfRule>
  </conditionalFormatting>
  <conditionalFormatting sqref="N929">
    <cfRule type="cellIs" dxfId="19468" priority="4901" operator="between">
      <formula>2.5</formula>
      <formula>0</formula>
    </cfRule>
  </conditionalFormatting>
  <conditionalFormatting sqref="N929">
    <cfRule type="cellIs" dxfId="19467" priority="4897" operator="between">
      <formula>4.501</formula>
      <formula>6</formula>
    </cfRule>
    <cfRule type="cellIs" dxfId="19466" priority="4898" operator="between">
      <formula>3.001</formula>
      <formula>4.5</formula>
    </cfRule>
    <cfRule type="cellIs" dxfId="19465" priority="4899" operator="between">
      <formula>2.001</formula>
      <formula>3</formula>
    </cfRule>
    <cfRule type="cellIs" dxfId="19464" priority="4900" operator="between">
      <formula>0</formula>
      <formula>2</formula>
    </cfRule>
  </conditionalFormatting>
  <conditionalFormatting sqref="N928">
    <cfRule type="cellIs" dxfId="19463" priority="4884" operator="between">
      <formula>6</formula>
      <formula>4.5</formula>
    </cfRule>
  </conditionalFormatting>
  <conditionalFormatting sqref="N928">
    <cfRule type="cellIs" dxfId="19462" priority="4883" operator="between">
      <formula>6</formula>
      <formula>4.495</formula>
    </cfRule>
  </conditionalFormatting>
  <conditionalFormatting sqref="N928">
    <cfRule type="cellIs" dxfId="19461" priority="4882" operator="between">
      <formula>4.5</formula>
      <formula>3.495</formula>
    </cfRule>
  </conditionalFormatting>
  <conditionalFormatting sqref="N928">
    <cfRule type="cellIs" dxfId="19460" priority="4880" operator="between">
      <formula>3.5</formula>
      <formula>2.495</formula>
    </cfRule>
    <cfRule type="cellIs" dxfId="19459" priority="4881" operator="between">
      <formula>3.5</formula>
      <formula>2.495</formula>
    </cfRule>
  </conditionalFormatting>
  <conditionalFormatting sqref="N928">
    <cfRule type="cellIs" dxfId="19458" priority="4879" operator="between">
      <formula>3.5</formula>
      <formula>2.495</formula>
    </cfRule>
  </conditionalFormatting>
  <conditionalFormatting sqref="N928">
    <cfRule type="cellIs" dxfId="19457" priority="4878" operator="between">
      <formula>3.5</formula>
      <formula>2.494</formula>
    </cfRule>
  </conditionalFormatting>
  <conditionalFormatting sqref="N928">
    <cfRule type="cellIs" dxfId="19456" priority="4877" operator="between">
      <formula>2.5</formula>
      <formula>0</formula>
    </cfRule>
  </conditionalFormatting>
  <conditionalFormatting sqref="N928">
    <cfRule type="cellIs" dxfId="19455" priority="4873" operator="between">
      <formula>4.501</formula>
      <formula>6</formula>
    </cfRule>
    <cfRule type="cellIs" dxfId="19454" priority="4874" operator="between">
      <formula>3.001</formula>
      <formula>4.5</formula>
    </cfRule>
    <cfRule type="cellIs" dxfId="19453" priority="4875" operator="between">
      <formula>2.001</formula>
      <formula>3</formula>
    </cfRule>
    <cfRule type="cellIs" dxfId="19452" priority="4876" operator="between">
      <formula>0</formula>
      <formula>2</formula>
    </cfRule>
  </conditionalFormatting>
  <conditionalFormatting sqref="N935">
    <cfRule type="cellIs" dxfId="19451" priority="4872" operator="between">
      <formula>6</formula>
      <formula>4.5</formula>
    </cfRule>
  </conditionalFormatting>
  <conditionalFormatting sqref="N935">
    <cfRule type="cellIs" dxfId="19450" priority="4871" operator="between">
      <formula>6</formula>
      <formula>4.495</formula>
    </cfRule>
  </conditionalFormatting>
  <conditionalFormatting sqref="N935">
    <cfRule type="cellIs" dxfId="19449" priority="4870" operator="between">
      <formula>4.5</formula>
      <formula>3.495</formula>
    </cfRule>
  </conditionalFormatting>
  <conditionalFormatting sqref="N935">
    <cfRule type="cellIs" dxfId="19448" priority="4868" operator="between">
      <formula>3.5</formula>
      <formula>2.495</formula>
    </cfRule>
    <cfRule type="cellIs" dxfId="19447" priority="4869" operator="between">
      <formula>3.5</formula>
      <formula>2.495</formula>
    </cfRule>
  </conditionalFormatting>
  <conditionalFormatting sqref="N935">
    <cfRule type="cellIs" dxfId="19446" priority="4867" operator="between">
      <formula>3.5</formula>
      <formula>2.495</formula>
    </cfRule>
  </conditionalFormatting>
  <conditionalFormatting sqref="N935">
    <cfRule type="cellIs" dxfId="19445" priority="4866" operator="between">
      <formula>3.5</formula>
      <formula>2.494</formula>
    </cfRule>
  </conditionalFormatting>
  <conditionalFormatting sqref="N935">
    <cfRule type="cellIs" dxfId="19444" priority="4865" operator="between">
      <formula>2.5</formula>
      <formula>0</formula>
    </cfRule>
  </conditionalFormatting>
  <conditionalFormatting sqref="N935">
    <cfRule type="cellIs" dxfId="19443" priority="4861" operator="between">
      <formula>4.501</formula>
      <formula>6</formula>
    </cfRule>
    <cfRule type="cellIs" dxfId="19442" priority="4862" operator="between">
      <formula>3.001</formula>
      <formula>4.5</formula>
    </cfRule>
    <cfRule type="cellIs" dxfId="19441" priority="4863" operator="between">
      <formula>2.001</formula>
      <formula>3</formula>
    </cfRule>
    <cfRule type="cellIs" dxfId="19440" priority="4864" operator="between">
      <formula>0</formula>
      <formula>2</formula>
    </cfRule>
  </conditionalFormatting>
  <conditionalFormatting sqref="N934">
    <cfRule type="cellIs" dxfId="19439" priority="4860" operator="between">
      <formula>6</formula>
      <formula>4.5</formula>
    </cfRule>
  </conditionalFormatting>
  <conditionalFormatting sqref="N934">
    <cfRule type="cellIs" dxfId="19438" priority="4859" operator="between">
      <formula>6</formula>
      <formula>4.495</formula>
    </cfRule>
  </conditionalFormatting>
  <conditionalFormatting sqref="N934">
    <cfRule type="cellIs" dxfId="19437" priority="4858" operator="between">
      <formula>4.5</formula>
      <formula>3.495</formula>
    </cfRule>
  </conditionalFormatting>
  <conditionalFormatting sqref="N934">
    <cfRule type="cellIs" dxfId="19436" priority="4856" operator="between">
      <formula>3.5</formula>
      <formula>2.495</formula>
    </cfRule>
    <cfRule type="cellIs" dxfId="19435" priority="4857" operator="between">
      <formula>3.5</formula>
      <formula>2.495</formula>
    </cfRule>
  </conditionalFormatting>
  <conditionalFormatting sqref="N934">
    <cfRule type="cellIs" dxfId="19434" priority="4855" operator="between">
      <formula>3.5</formula>
      <formula>2.495</formula>
    </cfRule>
  </conditionalFormatting>
  <conditionalFormatting sqref="N934">
    <cfRule type="cellIs" dxfId="19433" priority="4854" operator="between">
      <formula>3.5</formula>
      <formula>2.494</formula>
    </cfRule>
  </conditionalFormatting>
  <conditionalFormatting sqref="N934">
    <cfRule type="cellIs" dxfId="19432" priority="4853" operator="between">
      <formula>2.5</formula>
      <formula>0</formula>
    </cfRule>
  </conditionalFormatting>
  <conditionalFormatting sqref="N934">
    <cfRule type="cellIs" dxfId="19431" priority="4849" operator="between">
      <formula>4.501</formula>
      <formula>6</formula>
    </cfRule>
    <cfRule type="cellIs" dxfId="19430" priority="4850" operator="between">
      <formula>3.001</formula>
      <formula>4.5</formula>
    </cfRule>
    <cfRule type="cellIs" dxfId="19429" priority="4851" operator="between">
      <formula>2.001</formula>
      <formula>3</formula>
    </cfRule>
    <cfRule type="cellIs" dxfId="19428" priority="4852" operator="between">
      <formula>0</formula>
      <formula>2</formula>
    </cfRule>
  </conditionalFormatting>
  <conditionalFormatting sqref="N932">
    <cfRule type="cellIs" dxfId="19427" priority="4848" operator="between">
      <formula>6</formula>
      <formula>4.5</formula>
    </cfRule>
  </conditionalFormatting>
  <conditionalFormatting sqref="N932">
    <cfRule type="cellIs" dxfId="19426" priority="4847" operator="between">
      <formula>6</formula>
      <formula>4.495</formula>
    </cfRule>
  </conditionalFormatting>
  <conditionalFormatting sqref="N932">
    <cfRule type="cellIs" dxfId="19425" priority="4846" operator="between">
      <formula>4.5</formula>
      <formula>3.495</formula>
    </cfRule>
  </conditionalFormatting>
  <conditionalFormatting sqref="N932">
    <cfRule type="cellIs" dxfId="19424" priority="4844" operator="between">
      <formula>3.5</formula>
      <formula>2.495</formula>
    </cfRule>
    <cfRule type="cellIs" dxfId="19423" priority="4845" operator="between">
      <formula>3.5</formula>
      <formula>2.495</formula>
    </cfRule>
  </conditionalFormatting>
  <conditionalFormatting sqref="N932">
    <cfRule type="cellIs" dxfId="19422" priority="4843" operator="between">
      <formula>3.5</formula>
      <formula>2.495</formula>
    </cfRule>
  </conditionalFormatting>
  <conditionalFormatting sqref="N932">
    <cfRule type="cellIs" dxfId="19421" priority="4842" operator="between">
      <formula>3.5</formula>
      <formula>2.494</formula>
    </cfRule>
  </conditionalFormatting>
  <conditionalFormatting sqref="N932">
    <cfRule type="cellIs" dxfId="19420" priority="4841" operator="between">
      <formula>2.5</formula>
      <formula>0</formula>
    </cfRule>
  </conditionalFormatting>
  <conditionalFormatting sqref="N932">
    <cfRule type="cellIs" dxfId="19419" priority="4837" operator="between">
      <formula>4.501</formula>
      <formula>6</formula>
    </cfRule>
    <cfRule type="cellIs" dxfId="19418" priority="4838" operator="between">
      <formula>3.001</formula>
      <formula>4.5</formula>
    </cfRule>
    <cfRule type="cellIs" dxfId="19417" priority="4839" operator="between">
      <formula>2.001</formula>
      <formula>3</formula>
    </cfRule>
    <cfRule type="cellIs" dxfId="19416" priority="4840" operator="between">
      <formula>0</formula>
      <formula>2</formula>
    </cfRule>
  </conditionalFormatting>
  <conditionalFormatting sqref="N933">
    <cfRule type="cellIs" dxfId="19415" priority="4824" operator="between">
      <formula>6</formula>
      <formula>4.5</formula>
    </cfRule>
  </conditionalFormatting>
  <conditionalFormatting sqref="N933">
    <cfRule type="cellIs" dxfId="19414" priority="4823" operator="between">
      <formula>6</formula>
      <formula>4.495</formula>
    </cfRule>
  </conditionalFormatting>
  <conditionalFormatting sqref="N933">
    <cfRule type="cellIs" dxfId="19413" priority="4822" operator="between">
      <formula>4.5</formula>
      <formula>3.495</formula>
    </cfRule>
  </conditionalFormatting>
  <conditionalFormatting sqref="N933">
    <cfRule type="cellIs" dxfId="19412" priority="4820" operator="between">
      <formula>3.5</formula>
      <formula>2.495</formula>
    </cfRule>
    <cfRule type="cellIs" dxfId="19411" priority="4821" operator="between">
      <formula>3.5</formula>
      <formula>2.495</formula>
    </cfRule>
  </conditionalFormatting>
  <conditionalFormatting sqref="N933">
    <cfRule type="cellIs" dxfId="19410" priority="4819" operator="between">
      <formula>3.5</formula>
      <formula>2.495</formula>
    </cfRule>
  </conditionalFormatting>
  <conditionalFormatting sqref="N933">
    <cfRule type="cellIs" dxfId="19409" priority="4818" operator="between">
      <formula>3.5</formula>
      <formula>2.494</formula>
    </cfRule>
  </conditionalFormatting>
  <conditionalFormatting sqref="N933">
    <cfRule type="cellIs" dxfId="19408" priority="4817" operator="between">
      <formula>2.5</formula>
      <formula>0</formula>
    </cfRule>
  </conditionalFormatting>
  <conditionalFormatting sqref="N933">
    <cfRule type="cellIs" dxfId="19407" priority="4813" operator="between">
      <formula>4.501</formula>
      <formula>6</formula>
    </cfRule>
    <cfRule type="cellIs" dxfId="19406" priority="4814" operator="between">
      <formula>3.001</formula>
      <formula>4.5</formula>
    </cfRule>
    <cfRule type="cellIs" dxfId="19405" priority="4815" operator="between">
      <formula>2.001</formula>
      <formula>3</formula>
    </cfRule>
    <cfRule type="cellIs" dxfId="19404" priority="4816" operator="between">
      <formula>0</formula>
      <formula>2</formula>
    </cfRule>
  </conditionalFormatting>
  <conditionalFormatting sqref="N940">
    <cfRule type="cellIs" dxfId="19403" priority="4812" operator="between">
      <formula>6</formula>
      <formula>4.5</formula>
    </cfRule>
  </conditionalFormatting>
  <conditionalFormatting sqref="N940">
    <cfRule type="cellIs" dxfId="19402" priority="4811" operator="between">
      <formula>6</formula>
      <formula>4.495</formula>
    </cfRule>
  </conditionalFormatting>
  <conditionalFormatting sqref="N940">
    <cfRule type="cellIs" dxfId="19401" priority="4810" operator="between">
      <formula>4.5</formula>
      <formula>3.495</formula>
    </cfRule>
  </conditionalFormatting>
  <conditionalFormatting sqref="N940">
    <cfRule type="cellIs" dxfId="19400" priority="4808" operator="between">
      <formula>3.5</formula>
      <formula>2.495</formula>
    </cfRule>
    <cfRule type="cellIs" dxfId="19399" priority="4809" operator="between">
      <formula>3.5</formula>
      <formula>2.495</formula>
    </cfRule>
  </conditionalFormatting>
  <conditionalFormatting sqref="N940">
    <cfRule type="cellIs" dxfId="19398" priority="4807" operator="between">
      <formula>3.5</formula>
      <formula>2.495</formula>
    </cfRule>
  </conditionalFormatting>
  <conditionalFormatting sqref="N940">
    <cfRule type="cellIs" dxfId="19397" priority="4806" operator="between">
      <formula>3.5</formula>
      <formula>2.494</formula>
    </cfRule>
  </conditionalFormatting>
  <conditionalFormatting sqref="N940">
    <cfRule type="cellIs" dxfId="19396" priority="4805" operator="between">
      <formula>2.5</formula>
      <formula>0</formula>
    </cfRule>
  </conditionalFormatting>
  <conditionalFormatting sqref="N940">
    <cfRule type="cellIs" dxfId="19395" priority="4801" operator="between">
      <formula>4.501</formula>
      <formula>6</formula>
    </cfRule>
    <cfRule type="cellIs" dxfId="19394" priority="4802" operator="between">
      <formula>3.001</formula>
      <formula>4.5</formula>
    </cfRule>
    <cfRule type="cellIs" dxfId="19393" priority="4803" operator="between">
      <formula>2.001</formula>
      <formula>3</formula>
    </cfRule>
    <cfRule type="cellIs" dxfId="19392" priority="4804" operator="between">
      <formula>0</formula>
      <formula>2</formula>
    </cfRule>
  </conditionalFormatting>
  <conditionalFormatting sqref="N939">
    <cfRule type="cellIs" dxfId="19391" priority="4800" operator="between">
      <formula>6</formula>
      <formula>4.5</formula>
    </cfRule>
  </conditionalFormatting>
  <conditionalFormatting sqref="N939">
    <cfRule type="cellIs" dxfId="19390" priority="4799" operator="between">
      <formula>6</formula>
      <formula>4.495</formula>
    </cfRule>
  </conditionalFormatting>
  <conditionalFormatting sqref="N939">
    <cfRule type="cellIs" dxfId="19389" priority="4798" operator="between">
      <formula>4.5</formula>
      <formula>3.495</formula>
    </cfRule>
  </conditionalFormatting>
  <conditionalFormatting sqref="N939">
    <cfRule type="cellIs" dxfId="19388" priority="4796" operator="between">
      <formula>3.5</formula>
      <formula>2.495</formula>
    </cfRule>
    <cfRule type="cellIs" dxfId="19387" priority="4797" operator="between">
      <formula>3.5</formula>
      <formula>2.495</formula>
    </cfRule>
  </conditionalFormatting>
  <conditionalFormatting sqref="N939">
    <cfRule type="cellIs" dxfId="19386" priority="4795" operator="between">
      <formula>3.5</formula>
      <formula>2.495</formula>
    </cfRule>
  </conditionalFormatting>
  <conditionalFormatting sqref="N939">
    <cfRule type="cellIs" dxfId="19385" priority="4794" operator="between">
      <formula>3.5</formula>
      <formula>2.494</formula>
    </cfRule>
  </conditionalFormatting>
  <conditionalFormatting sqref="N939">
    <cfRule type="cellIs" dxfId="19384" priority="4793" operator="between">
      <formula>2.5</formula>
      <formula>0</formula>
    </cfRule>
  </conditionalFormatting>
  <conditionalFormatting sqref="N939">
    <cfRule type="cellIs" dxfId="19383" priority="4789" operator="between">
      <formula>4.501</formula>
      <formula>6</formula>
    </cfRule>
    <cfRule type="cellIs" dxfId="19382" priority="4790" operator="between">
      <formula>3.001</formula>
      <formula>4.5</formula>
    </cfRule>
    <cfRule type="cellIs" dxfId="19381" priority="4791" operator="between">
      <formula>2.001</formula>
      <formula>3</formula>
    </cfRule>
    <cfRule type="cellIs" dxfId="19380" priority="4792" operator="between">
      <formula>0</formula>
      <formula>2</formula>
    </cfRule>
  </conditionalFormatting>
  <conditionalFormatting sqref="N936">
    <cfRule type="cellIs" dxfId="19379" priority="4788" operator="between">
      <formula>6</formula>
      <formula>4.5</formula>
    </cfRule>
  </conditionalFormatting>
  <conditionalFormatting sqref="N936">
    <cfRule type="cellIs" dxfId="19378" priority="4787" operator="between">
      <formula>6</formula>
      <formula>4.495</formula>
    </cfRule>
  </conditionalFormatting>
  <conditionalFormatting sqref="N936">
    <cfRule type="cellIs" dxfId="19377" priority="4786" operator="between">
      <formula>4.5</formula>
      <formula>3.495</formula>
    </cfRule>
  </conditionalFormatting>
  <conditionalFormatting sqref="N936">
    <cfRule type="cellIs" dxfId="19376" priority="4784" operator="between">
      <formula>3.5</formula>
      <formula>2.495</formula>
    </cfRule>
    <cfRule type="cellIs" dxfId="19375" priority="4785" operator="between">
      <formula>3.5</formula>
      <formula>2.495</formula>
    </cfRule>
  </conditionalFormatting>
  <conditionalFormatting sqref="N936">
    <cfRule type="cellIs" dxfId="19374" priority="4783" operator="between">
      <formula>3.5</formula>
      <formula>2.495</formula>
    </cfRule>
  </conditionalFormatting>
  <conditionalFormatting sqref="N936">
    <cfRule type="cellIs" dxfId="19373" priority="4782" operator="between">
      <formula>3.5</formula>
      <formula>2.494</formula>
    </cfRule>
  </conditionalFormatting>
  <conditionalFormatting sqref="N936">
    <cfRule type="cellIs" dxfId="19372" priority="4781" operator="between">
      <formula>2.5</formula>
      <formula>0</formula>
    </cfRule>
  </conditionalFormatting>
  <conditionalFormatting sqref="N936">
    <cfRule type="cellIs" dxfId="19371" priority="4777" operator="between">
      <formula>4.501</formula>
      <formula>6</formula>
    </cfRule>
    <cfRule type="cellIs" dxfId="19370" priority="4778" operator="between">
      <formula>3.001</formula>
      <formula>4.5</formula>
    </cfRule>
    <cfRule type="cellIs" dxfId="19369" priority="4779" operator="between">
      <formula>2.001</formula>
      <formula>3</formula>
    </cfRule>
    <cfRule type="cellIs" dxfId="19368" priority="4780" operator="between">
      <formula>0</formula>
      <formula>2</formula>
    </cfRule>
  </conditionalFormatting>
  <conditionalFormatting sqref="N937">
    <cfRule type="cellIs" dxfId="19367" priority="4776" operator="between">
      <formula>6</formula>
      <formula>4.5</formula>
    </cfRule>
  </conditionalFormatting>
  <conditionalFormatting sqref="N937">
    <cfRule type="cellIs" dxfId="19366" priority="4775" operator="between">
      <formula>6</formula>
      <formula>4.495</formula>
    </cfRule>
  </conditionalFormatting>
  <conditionalFormatting sqref="N937">
    <cfRule type="cellIs" dxfId="19365" priority="4774" operator="between">
      <formula>4.5</formula>
      <formula>3.495</formula>
    </cfRule>
  </conditionalFormatting>
  <conditionalFormatting sqref="N937">
    <cfRule type="cellIs" dxfId="19364" priority="4772" operator="between">
      <formula>3.5</formula>
      <formula>2.495</formula>
    </cfRule>
    <cfRule type="cellIs" dxfId="19363" priority="4773" operator="between">
      <formula>3.5</formula>
      <formula>2.495</formula>
    </cfRule>
  </conditionalFormatting>
  <conditionalFormatting sqref="N937">
    <cfRule type="cellIs" dxfId="19362" priority="4771" operator="between">
      <formula>3.5</formula>
      <formula>2.495</formula>
    </cfRule>
  </conditionalFormatting>
  <conditionalFormatting sqref="N937">
    <cfRule type="cellIs" dxfId="19361" priority="4770" operator="between">
      <formula>3.5</formula>
      <formula>2.494</formula>
    </cfRule>
  </conditionalFormatting>
  <conditionalFormatting sqref="N937">
    <cfRule type="cellIs" dxfId="19360" priority="4769" operator="between">
      <formula>2.5</formula>
      <formula>0</formula>
    </cfRule>
  </conditionalFormatting>
  <conditionalFormatting sqref="N937">
    <cfRule type="cellIs" dxfId="19359" priority="4765" operator="between">
      <formula>4.501</formula>
      <formula>6</formula>
    </cfRule>
    <cfRule type="cellIs" dxfId="19358" priority="4766" operator="between">
      <formula>3.001</formula>
      <formula>4.5</formula>
    </cfRule>
    <cfRule type="cellIs" dxfId="19357" priority="4767" operator="between">
      <formula>2.001</formula>
      <formula>3</formula>
    </cfRule>
    <cfRule type="cellIs" dxfId="19356" priority="4768" operator="between">
      <formula>0</formula>
      <formula>2</formula>
    </cfRule>
  </conditionalFormatting>
  <conditionalFormatting sqref="N938">
    <cfRule type="cellIs" dxfId="19355" priority="4764" operator="between">
      <formula>6</formula>
      <formula>4.5</formula>
    </cfRule>
  </conditionalFormatting>
  <conditionalFormatting sqref="N938">
    <cfRule type="cellIs" dxfId="19354" priority="4763" operator="between">
      <formula>6</formula>
      <formula>4.495</formula>
    </cfRule>
  </conditionalFormatting>
  <conditionalFormatting sqref="N938">
    <cfRule type="cellIs" dxfId="19353" priority="4762" operator="between">
      <formula>4.5</formula>
      <formula>3.495</formula>
    </cfRule>
  </conditionalFormatting>
  <conditionalFormatting sqref="N938">
    <cfRule type="cellIs" dxfId="19352" priority="4760" operator="between">
      <formula>3.5</formula>
      <formula>2.495</formula>
    </cfRule>
    <cfRule type="cellIs" dxfId="19351" priority="4761" operator="between">
      <formula>3.5</formula>
      <formula>2.495</formula>
    </cfRule>
  </conditionalFormatting>
  <conditionalFormatting sqref="N938">
    <cfRule type="cellIs" dxfId="19350" priority="4759" operator="between">
      <formula>3.5</formula>
      <formula>2.495</formula>
    </cfRule>
  </conditionalFormatting>
  <conditionalFormatting sqref="N938">
    <cfRule type="cellIs" dxfId="19349" priority="4758" operator="between">
      <formula>3.5</formula>
      <formula>2.494</formula>
    </cfRule>
  </conditionalFormatting>
  <conditionalFormatting sqref="N938">
    <cfRule type="cellIs" dxfId="19348" priority="4757" operator="between">
      <formula>2.5</formula>
      <formula>0</formula>
    </cfRule>
  </conditionalFormatting>
  <conditionalFormatting sqref="N938">
    <cfRule type="cellIs" dxfId="19347" priority="4753" operator="between">
      <formula>4.501</formula>
      <formula>6</formula>
    </cfRule>
    <cfRule type="cellIs" dxfId="19346" priority="4754" operator="between">
      <formula>3.001</formula>
      <formula>4.5</formula>
    </cfRule>
    <cfRule type="cellIs" dxfId="19345" priority="4755" operator="between">
      <formula>2.001</formula>
      <formula>3</formula>
    </cfRule>
    <cfRule type="cellIs" dxfId="19344" priority="4756" operator="between">
      <formula>0</formula>
      <formula>2</formula>
    </cfRule>
  </conditionalFormatting>
  <conditionalFormatting sqref="N945">
    <cfRule type="cellIs" dxfId="19343" priority="4752" operator="between">
      <formula>6</formula>
      <formula>4.5</formula>
    </cfRule>
  </conditionalFormatting>
  <conditionalFormatting sqref="N945">
    <cfRule type="cellIs" dxfId="19342" priority="4751" operator="between">
      <formula>6</formula>
      <formula>4.495</formula>
    </cfRule>
  </conditionalFormatting>
  <conditionalFormatting sqref="N945">
    <cfRule type="cellIs" dxfId="19341" priority="4750" operator="between">
      <formula>4.5</formula>
      <formula>3.495</formula>
    </cfRule>
  </conditionalFormatting>
  <conditionalFormatting sqref="N945">
    <cfRule type="cellIs" dxfId="19340" priority="4748" operator="between">
      <formula>3.5</formula>
      <formula>2.495</formula>
    </cfRule>
    <cfRule type="cellIs" dxfId="19339" priority="4749" operator="between">
      <formula>3.5</formula>
      <formula>2.495</formula>
    </cfRule>
  </conditionalFormatting>
  <conditionalFormatting sqref="N945">
    <cfRule type="cellIs" dxfId="19338" priority="4747" operator="between">
      <formula>3.5</formula>
      <formula>2.495</formula>
    </cfRule>
  </conditionalFormatting>
  <conditionalFormatting sqref="N945">
    <cfRule type="cellIs" dxfId="19337" priority="4746" operator="between">
      <formula>3.5</formula>
      <formula>2.494</formula>
    </cfRule>
  </conditionalFormatting>
  <conditionalFormatting sqref="N945">
    <cfRule type="cellIs" dxfId="19336" priority="4745" operator="between">
      <formula>2.5</formula>
      <formula>0</formula>
    </cfRule>
  </conditionalFormatting>
  <conditionalFormatting sqref="N945">
    <cfRule type="cellIs" dxfId="19335" priority="4741" operator="between">
      <formula>4.501</formula>
      <formula>6</formula>
    </cfRule>
    <cfRule type="cellIs" dxfId="19334" priority="4742" operator="between">
      <formula>3.001</formula>
      <formula>4.5</formula>
    </cfRule>
    <cfRule type="cellIs" dxfId="19333" priority="4743" operator="between">
      <formula>2.001</formula>
      <formula>3</formula>
    </cfRule>
    <cfRule type="cellIs" dxfId="19332" priority="4744" operator="between">
      <formula>0</formula>
      <formula>2</formula>
    </cfRule>
  </conditionalFormatting>
  <conditionalFormatting sqref="N941">
    <cfRule type="cellIs" dxfId="19331" priority="4728" operator="between">
      <formula>6</formula>
      <formula>4.5</formula>
    </cfRule>
  </conditionalFormatting>
  <conditionalFormatting sqref="N941">
    <cfRule type="cellIs" dxfId="19330" priority="4727" operator="between">
      <formula>6</formula>
      <formula>4.495</formula>
    </cfRule>
  </conditionalFormatting>
  <conditionalFormatting sqref="N941">
    <cfRule type="cellIs" dxfId="19329" priority="4726" operator="between">
      <formula>4.5</formula>
      <formula>3.495</formula>
    </cfRule>
  </conditionalFormatting>
  <conditionalFormatting sqref="N941">
    <cfRule type="cellIs" dxfId="19328" priority="4724" operator="between">
      <formula>3.5</formula>
      <formula>2.495</formula>
    </cfRule>
    <cfRule type="cellIs" dxfId="19327" priority="4725" operator="between">
      <formula>3.5</formula>
      <formula>2.495</formula>
    </cfRule>
  </conditionalFormatting>
  <conditionalFormatting sqref="N941">
    <cfRule type="cellIs" dxfId="19326" priority="4723" operator="between">
      <formula>3.5</formula>
      <formula>2.495</formula>
    </cfRule>
  </conditionalFormatting>
  <conditionalFormatting sqref="N941">
    <cfRule type="cellIs" dxfId="19325" priority="4722" operator="between">
      <formula>3.5</formula>
      <formula>2.494</formula>
    </cfRule>
  </conditionalFormatting>
  <conditionalFormatting sqref="N941">
    <cfRule type="cellIs" dxfId="19324" priority="4721" operator="between">
      <formula>2.5</formula>
      <formula>0</formula>
    </cfRule>
  </conditionalFormatting>
  <conditionalFormatting sqref="N941">
    <cfRule type="cellIs" dxfId="19323" priority="4717" operator="between">
      <formula>4.501</formula>
      <formula>6</formula>
    </cfRule>
    <cfRule type="cellIs" dxfId="19322" priority="4718" operator="between">
      <formula>3.001</formula>
      <formula>4.5</formula>
    </cfRule>
    <cfRule type="cellIs" dxfId="19321" priority="4719" operator="between">
      <formula>2.001</formula>
      <formula>3</formula>
    </cfRule>
    <cfRule type="cellIs" dxfId="19320" priority="4720" operator="between">
      <formula>0</formula>
      <formula>2</formula>
    </cfRule>
  </conditionalFormatting>
  <conditionalFormatting sqref="N942">
    <cfRule type="cellIs" dxfId="19319" priority="4716" operator="between">
      <formula>6</formula>
      <formula>4.5</formula>
    </cfRule>
  </conditionalFormatting>
  <conditionalFormatting sqref="N942">
    <cfRule type="cellIs" dxfId="19318" priority="4715" operator="between">
      <formula>6</formula>
      <formula>4.495</formula>
    </cfRule>
  </conditionalFormatting>
  <conditionalFormatting sqref="N942">
    <cfRule type="cellIs" dxfId="19317" priority="4714" operator="between">
      <formula>4.5</formula>
      <formula>3.495</formula>
    </cfRule>
  </conditionalFormatting>
  <conditionalFormatting sqref="N942">
    <cfRule type="cellIs" dxfId="19316" priority="4712" operator="between">
      <formula>3.5</formula>
      <formula>2.495</formula>
    </cfRule>
    <cfRule type="cellIs" dxfId="19315" priority="4713" operator="between">
      <formula>3.5</formula>
      <formula>2.495</formula>
    </cfRule>
  </conditionalFormatting>
  <conditionalFormatting sqref="N942">
    <cfRule type="cellIs" dxfId="19314" priority="4711" operator="between">
      <formula>3.5</formula>
      <formula>2.495</formula>
    </cfRule>
  </conditionalFormatting>
  <conditionalFormatting sqref="N942">
    <cfRule type="cellIs" dxfId="19313" priority="4710" operator="between">
      <formula>3.5</formula>
      <formula>2.494</formula>
    </cfRule>
  </conditionalFormatting>
  <conditionalFormatting sqref="N942">
    <cfRule type="cellIs" dxfId="19312" priority="4709" operator="between">
      <formula>2.5</formula>
      <formula>0</formula>
    </cfRule>
  </conditionalFormatting>
  <conditionalFormatting sqref="N942">
    <cfRule type="cellIs" dxfId="19311" priority="4705" operator="between">
      <formula>4.501</formula>
      <formula>6</formula>
    </cfRule>
    <cfRule type="cellIs" dxfId="19310" priority="4706" operator="between">
      <formula>3.001</formula>
      <formula>4.5</formula>
    </cfRule>
    <cfRule type="cellIs" dxfId="19309" priority="4707" operator="between">
      <formula>2.001</formula>
      <formula>3</formula>
    </cfRule>
    <cfRule type="cellIs" dxfId="19308" priority="4708" operator="between">
      <formula>0</formula>
      <formula>2</formula>
    </cfRule>
  </conditionalFormatting>
  <conditionalFormatting sqref="N944">
    <cfRule type="cellIs" dxfId="19307" priority="4704" operator="between">
      <formula>6</formula>
      <formula>4.5</formula>
    </cfRule>
  </conditionalFormatting>
  <conditionalFormatting sqref="N944">
    <cfRule type="cellIs" dxfId="19306" priority="4703" operator="between">
      <formula>6</formula>
      <formula>4.495</formula>
    </cfRule>
  </conditionalFormatting>
  <conditionalFormatting sqref="N944">
    <cfRule type="cellIs" dxfId="19305" priority="4702" operator="between">
      <formula>4.5</formula>
      <formula>3.495</formula>
    </cfRule>
  </conditionalFormatting>
  <conditionalFormatting sqref="N944">
    <cfRule type="cellIs" dxfId="19304" priority="4700" operator="between">
      <formula>3.5</formula>
      <formula>2.495</formula>
    </cfRule>
    <cfRule type="cellIs" dxfId="19303" priority="4701" operator="between">
      <formula>3.5</formula>
      <formula>2.495</formula>
    </cfRule>
  </conditionalFormatting>
  <conditionalFormatting sqref="N944">
    <cfRule type="cellIs" dxfId="19302" priority="4699" operator="between">
      <formula>3.5</formula>
      <formula>2.495</formula>
    </cfRule>
  </conditionalFormatting>
  <conditionalFormatting sqref="N944">
    <cfRule type="cellIs" dxfId="19301" priority="4698" operator="between">
      <formula>3.5</formula>
      <formula>2.494</formula>
    </cfRule>
  </conditionalFormatting>
  <conditionalFormatting sqref="N944">
    <cfRule type="cellIs" dxfId="19300" priority="4697" operator="between">
      <formula>2.5</formula>
      <formula>0</formula>
    </cfRule>
  </conditionalFormatting>
  <conditionalFormatting sqref="N944">
    <cfRule type="cellIs" dxfId="19299" priority="4693" operator="between">
      <formula>4.501</formula>
      <formula>6</formula>
    </cfRule>
    <cfRule type="cellIs" dxfId="19298" priority="4694" operator="between">
      <formula>3.001</formula>
      <formula>4.5</formula>
    </cfRule>
    <cfRule type="cellIs" dxfId="19297" priority="4695" operator="between">
      <formula>2.001</formula>
      <formula>3</formula>
    </cfRule>
    <cfRule type="cellIs" dxfId="19296" priority="4696" operator="between">
      <formula>0</formula>
      <formula>2</formula>
    </cfRule>
  </conditionalFormatting>
  <conditionalFormatting sqref="N950">
    <cfRule type="cellIs" dxfId="19295" priority="4692" operator="between">
      <formula>6</formula>
      <formula>4.5</formula>
    </cfRule>
  </conditionalFormatting>
  <conditionalFormatting sqref="N950">
    <cfRule type="cellIs" dxfId="19294" priority="4691" operator="between">
      <formula>6</formula>
      <formula>4.495</formula>
    </cfRule>
  </conditionalFormatting>
  <conditionalFormatting sqref="N950">
    <cfRule type="cellIs" dxfId="19293" priority="4690" operator="between">
      <formula>4.5</formula>
      <formula>3.495</formula>
    </cfRule>
  </conditionalFormatting>
  <conditionalFormatting sqref="N950">
    <cfRule type="cellIs" dxfId="19292" priority="4688" operator="between">
      <formula>3.5</formula>
      <formula>2.495</formula>
    </cfRule>
    <cfRule type="cellIs" dxfId="19291" priority="4689" operator="between">
      <formula>3.5</formula>
      <formula>2.495</formula>
    </cfRule>
  </conditionalFormatting>
  <conditionalFormatting sqref="N950">
    <cfRule type="cellIs" dxfId="19290" priority="4687" operator="between">
      <formula>3.5</formula>
      <formula>2.495</formula>
    </cfRule>
  </conditionalFormatting>
  <conditionalFormatting sqref="N950">
    <cfRule type="cellIs" dxfId="19289" priority="4686" operator="between">
      <formula>3.5</formula>
      <formula>2.494</formula>
    </cfRule>
  </conditionalFormatting>
  <conditionalFormatting sqref="N950">
    <cfRule type="cellIs" dxfId="19288" priority="4685" operator="between">
      <formula>2.5</formula>
      <formula>0</formula>
    </cfRule>
  </conditionalFormatting>
  <conditionalFormatting sqref="N950">
    <cfRule type="cellIs" dxfId="19287" priority="4681" operator="between">
      <formula>4.501</formula>
      <formula>6</formula>
    </cfRule>
    <cfRule type="cellIs" dxfId="19286" priority="4682" operator="between">
      <formula>3.001</formula>
      <formula>4.5</formula>
    </cfRule>
    <cfRule type="cellIs" dxfId="19285" priority="4683" operator="between">
      <formula>2.001</formula>
      <formula>3</formula>
    </cfRule>
    <cfRule type="cellIs" dxfId="19284" priority="4684" operator="between">
      <formula>0</formula>
      <formula>2</formula>
    </cfRule>
  </conditionalFormatting>
  <conditionalFormatting sqref="N946">
    <cfRule type="cellIs" dxfId="19283" priority="4668" operator="between">
      <formula>6</formula>
      <formula>4.5</formula>
    </cfRule>
  </conditionalFormatting>
  <conditionalFormatting sqref="N946">
    <cfRule type="cellIs" dxfId="19282" priority="4667" operator="between">
      <formula>6</formula>
      <formula>4.495</formula>
    </cfRule>
  </conditionalFormatting>
  <conditionalFormatting sqref="N946">
    <cfRule type="cellIs" dxfId="19281" priority="4666" operator="between">
      <formula>4.5</formula>
      <formula>3.495</formula>
    </cfRule>
  </conditionalFormatting>
  <conditionalFormatting sqref="N946">
    <cfRule type="cellIs" dxfId="19280" priority="4664" operator="between">
      <formula>3.5</formula>
      <formula>2.495</formula>
    </cfRule>
    <cfRule type="cellIs" dxfId="19279" priority="4665" operator="between">
      <formula>3.5</formula>
      <formula>2.495</formula>
    </cfRule>
  </conditionalFormatting>
  <conditionalFormatting sqref="N946">
    <cfRule type="cellIs" dxfId="19278" priority="4663" operator="between">
      <formula>3.5</formula>
      <formula>2.495</formula>
    </cfRule>
  </conditionalFormatting>
  <conditionalFormatting sqref="N946">
    <cfRule type="cellIs" dxfId="19277" priority="4662" operator="between">
      <formula>3.5</formula>
      <formula>2.494</formula>
    </cfRule>
  </conditionalFormatting>
  <conditionalFormatting sqref="N946">
    <cfRule type="cellIs" dxfId="19276" priority="4661" operator="between">
      <formula>2.5</formula>
      <formula>0</formula>
    </cfRule>
  </conditionalFormatting>
  <conditionalFormatting sqref="N946">
    <cfRule type="cellIs" dxfId="19275" priority="4657" operator="between">
      <formula>4.501</formula>
      <formula>6</formula>
    </cfRule>
    <cfRule type="cellIs" dxfId="19274" priority="4658" operator="between">
      <formula>3.001</formula>
      <formula>4.5</formula>
    </cfRule>
    <cfRule type="cellIs" dxfId="19273" priority="4659" operator="between">
      <formula>2.001</formula>
      <formula>3</formula>
    </cfRule>
    <cfRule type="cellIs" dxfId="19272" priority="4660" operator="between">
      <formula>0</formula>
      <formula>2</formula>
    </cfRule>
  </conditionalFormatting>
  <conditionalFormatting sqref="N947">
    <cfRule type="cellIs" dxfId="19271" priority="4656" operator="between">
      <formula>6</formula>
      <formula>4.5</formula>
    </cfRule>
  </conditionalFormatting>
  <conditionalFormatting sqref="N947">
    <cfRule type="cellIs" dxfId="19270" priority="4655" operator="between">
      <formula>6</formula>
      <formula>4.495</formula>
    </cfRule>
  </conditionalFormatting>
  <conditionalFormatting sqref="N947">
    <cfRule type="cellIs" dxfId="19269" priority="4654" operator="between">
      <formula>4.5</formula>
      <formula>3.495</formula>
    </cfRule>
  </conditionalFormatting>
  <conditionalFormatting sqref="N947">
    <cfRule type="cellIs" dxfId="19268" priority="4652" operator="between">
      <formula>3.5</formula>
      <formula>2.495</formula>
    </cfRule>
    <cfRule type="cellIs" dxfId="19267" priority="4653" operator="between">
      <formula>3.5</formula>
      <formula>2.495</formula>
    </cfRule>
  </conditionalFormatting>
  <conditionalFormatting sqref="N947">
    <cfRule type="cellIs" dxfId="19266" priority="4651" operator="between">
      <formula>3.5</formula>
      <formula>2.495</formula>
    </cfRule>
  </conditionalFormatting>
  <conditionalFormatting sqref="N947">
    <cfRule type="cellIs" dxfId="19265" priority="4650" operator="between">
      <formula>3.5</formula>
      <formula>2.494</formula>
    </cfRule>
  </conditionalFormatting>
  <conditionalFormatting sqref="N947">
    <cfRule type="cellIs" dxfId="19264" priority="4649" operator="between">
      <formula>2.5</formula>
      <formula>0</formula>
    </cfRule>
  </conditionalFormatting>
  <conditionalFormatting sqref="N947">
    <cfRule type="cellIs" dxfId="19263" priority="4645" operator="between">
      <formula>4.501</formula>
      <formula>6</formula>
    </cfRule>
    <cfRule type="cellIs" dxfId="19262" priority="4646" operator="between">
      <formula>3.001</formula>
      <formula>4.5</formula>
    </cfRule>
    <cfRule type="cellIs" dxfId="19261" priority="4647" operator="between">
      <formula>2.001</formula>
      <formula>3</formula>
    </cfRule>
    <cfRule type="cellIs" dxfId="19260" priority="4648" operator="between">
      <formula>0</formula>
      <formula>2</formula>
    </cfRule>
  </conditionalFormatting>
  <conditionalFormatting sqref="N948">
    <cfRule type="cellIs" dxfId="19259" priority="4644" operator="between">
      <formula>6</formula>
      <formula>4.5</formula>
    </cfRule>
  </conditionalFormatting>
  <conditionalFormatting sqref="N948">
    <cfRule type="cellIs" dxfId="19258" priority="4643" operator="between">
      <formula>6</formula>
      <formula>4.495</formula>
    </cfRule>
  </conditionalFormatting>
  <conditionalFormatting sqref="N948">
    <cfRule type="cellIs" dxfId="19257" priority="4642" operator="between">
      <formula>4.5</formula>
      <formula>3.495</formula>
    </cfRule>
  </conditionalFormatting>
  <conditionalFormatting sqref="N948">
    <cfRule type="cellIs" dxfId="19256" priority="4640" operator="between">
      <formula>3.5</formula>
      <formula>2.495</formula>
    </cfRule>
    <cfRule type="cellIs" dxfId="19255" priority="4641" operator="between">
      <formula>3.5</formula>
      <formula>2.495</formula>
    </cfRule>
  </conditionalFormatting>
  <conditionalFormatting sqref="N948">
    <cfRule type="cellIs" dxfId="19254" priority="4639" operator="between">
      <formula>3.5</formula>
      <formula>2.495</formula>
    </cfRule>
  </conditionalFormatting>
  <conditionalFormatting sqref="N948">
    <cfRule type="cellIs" dxfId="19253" priority="4638" operator="between">
      <formula>3.5</formula>
      <formula>2.494</formula>
    </cfRule>
  </conditionalFormatting>
  <conditionalFormatting sqref="N948">
    <cfRule type="cellIs" dxfId="19252" priority="4637" operator="between">
      <formula>2.5</formula>
      <formula>0</formula>
    </cfRule>
  </conditionalFormatting>
  <conditionalFormatting sqref="N948">
    <cfRule type="cellIs" dxfId="19251" priority="4633" operator="between">
      <formula>4.501</formula>
      <formula>6</formula>
    </cfRule>
    <cfRule type="cellIs" dxfId="19250" priority="4634" operator="between">
      <formula>3.001</formula>
      <formula>4.5</formula>
    </cfRule>
    <cfRule type="cellIs" dxfId="19249" priority="4635" operator="between">
      <formula>2.001</formula>
      <formula>3</formula>
    </cfRule>
    <cfRule type="cellIs" dxfId="19248" priority="4636" operator="between">
      <formula>0</formula>
      <formula>2</formula>
    </cfRule>
  </conditionalFormatting>
  <conditionalFormatting sqref="N943">
    <cfRule type="cellIs" dxfId="19247" priority="4632" operator="between">
      <formula>6</formula>
      <formula>4.5</formula>
    </cfRule>
  </conditionalFormatting>
  <conditionalFormatting sqref="N943">
    <cfRule type="cellIs" dxfId="19246" priority="4631" operator="between">
      <formula>6</formula>
      <formula>4.495</formula>
    </cfRule>
  </conditionalFormatting>
  <conditionalFormatting sqref="N943">
    <cfRule type="cellIs" dxfId="19245" priority="4630" operator="between">
      <formula>4.5</formula>
      <formula>3.495</formula>
    </cfRule>
  </conditionalFormatting>
  <conditionalFormatting sqref="N943">
    <cfRule type="cellIs" dxfId="19244" priority="4628" operator="between">
      <formula>3.5</formula>
      <formula>2.495</formula>
    </cfRule>
    <cfRule type="cellIs" dxfId="19243" priority="4629" operator="between">
      <formula>3.5</formula>
      <formula>2.495</formula>
    </cfRule>
  </conditionalFormatting>
  <conditionalFormatting sqref="N943">
    <cfRule type="cellIs" dxfId="19242" priority="4627" operator="between">
      <formula>3.5</formula>
      <formula>2.495</formula>
    </cfRule>
  </conditionalFormatting>
  <conditionalFormatting sqref="N943">
    <cfRule type="cellIs" dxfId="19241" priority="4626" operator="between">
      <formula>3.5</formula>
      <formula>2.494</formula>
    </cfRule>
  </conditionalFormatting>
  <conditionalFormatting sqref="N943">
    <cfRule type="cellIs" dxfId="19240" priority="4625" operator="between">
      <formula>2.5</formula>
      <formula>0</formula>
    </cfRule>
  </conditionalFormatting>
  <conditionalFormatting sqref="N943">
    <cfRule type="cellIs" dxfId="19239" priority="4621" operator="between">
      <formula>4.501</formula>
      <formula>6</formula>
    </cfRule>
    <cfRule type="cellIs" dxfId="19238" priority="4622" operator="between">
      <formula>3.001</formula>
      <formula>4.5</formula>
    </cfRule>
    <cfRule type="cellIs" dxfId="19237" priority="4623" operator="between">
      <formula>2.001</formula>
      <formula>3</formula>
    </cfRule>
    <cfRule type="cellIs" dxfId="19236" priority="4624" operator="between">
      <formula>0</formula>
      <formula>2</formula>
    </cfRule>
  </conditionalFormatting>
  <conditionalFormatting sqref="N949">
    <cfRule type="cellIs" dxfId="19235" priority="4620" operator="between">
      <formula>6</formula>
      <formula>4.5</formula>
    </cfRule>
  </conditionalFormatting>
  <conditionalFormatting sqref="N949">
    <cfRule type="cellIs" dxfId="19234" priority="4619" operator="between">
      <formula>6</formula>
      <formula>4.495</formula>
    </cfRule>
  </conditionalFormatting>
  <conditionalFormatting sqref="N949">
    <cfRule type="cellIs" dxfId="19233" priority="4618" operator="between">
      <formula>4.5</formula>
      <formula>3.495</formula>
    </cfRule>
  </conditionalFormatting>
  <conditionalFormatting sqref="N949">
    <cfRule type="cellIs" dxfId="19232" priority="4616" operator="between">
      <formula>3.5</formula>
      <formula>2.495</formula>
    </cfRule>
    <cfRule type="cellIs" dxfId="19231" priority="4617" operator="between">
      <formula>3.5</formula>
      <formula>2.495</formula>
    </cfRule>
  </conditionalFormatting>
  <conditionalFormatting sqref="N949">
    <cfRule type="cellIs" dxfId="19230" priority="4615" operator="between">
      <formula>3.5</formula>
      <formula>2.495</formula>
    </cfRule>
  </conditionalFormatting>
  <conditionalFormatting sqref="N949">
    <cfRule type="cellIs" dxfId="19229" priority="4614" operator="between">
      <formula>3.5</formula>
      <formula>2.494</formula>
    </cfRule>
  </conditionalFormatting>
  <conditionalFormatting sqref="N949">
    <cfRule type="cellIs" dxfId="19228" priority="4613" operator="between">
      <formula>2.5</formula>
      <formula>0</formula>
    </cfRule>
  </conditionalFormatting>
  <conditionalFormatting sqref="N949">
    <cfRule type="cellIs" dxfId="19227" priority="4609" operator="between">
      <formula>4.501</formula>
      <formula>6</formula>
    </cfRule>
    <cfRule type="cellIs" dxfId="19226" priority="4610" operator="between">
      <formula>3.001</formula>
      <formula>4.5</formula>
    </cfRule>
    <cfRule type="cellIs" dxfId="19225" priority="4611" operator="between">
      <formula>2.001</formula>
      <formula>3</formula>
    </cfRule>
    <cfRule type="cellIs" dxfId="19224" priority="4612" operator="between">
      <formula>0</formula>
      <formula>2</formula>
    </cfRule>
  </conditionalFormatting>
  <conditionalFormatting sqref="N955">
    <cfRule type="cellIs" dxfId="19223" priority="4608" operator="between">
      <formula>6</formula>
      <formula>4.5</formula>
    </cfRule>
  </conditionalFormatting>
  <conditionalFormatting sqref="N955">
    <cfRule type="cellIs" dxfId="19222" priority="4607" operator="between">
      <formula>6</formula>
      <formula>4.495</formula>
    </cfRule>
  </conditionalFormatting>
  <conditionalFormatting sqref="N955">
    <cfRule type="cellIs" dxfId="19221" priority="4606" operator="between">
      <formula>4.5</formula>
      <formula>3.495</formula>
    </cfRule>
  </conditionalFormatting>
  <conditionalFormatting sqref="N955">
    <cfRule type="cellIs" dxfId="19220" priority="4604" operator="between">
      <formula>3.5</formula>
      <formula>2.495</formula>
    </cfRule>
    <cfRule type="cellIs" dxfId="19219" priority="4605" operator="between">
      <formula>3.5</formula>
      <formula>2.495</formula>
    </cfRule>
  </conditionalFormatting>
  <conditionalFormatting sqref="N955">
    <cfRule type="cellIs" dxfId="19218" priority="4603" operator="between">
      <formula>3.5</formula>
      <formula>2.495</formula>
    </cfRule>
  </conditionalFormatting>
  <conditionalFormatting sqref="N955">
    <cfRule type="cellIs" dxfId="19217" priority="4602" operator="between">
      <formula>3.5</formula>
      <formula>2.494</formula>
    </cfRule>
  </conditionalFormatting>
  <conditionalFormatting sqref="N955">
    <cfRule type="cellIs" dxfId="19216" priority="4601" operator="between">
      <formula>2.5</formula>
      <formula>0</formula>
    </cfRule>
  </conditionalFormatting>
  <conditionalFormatting sqref="N955">
    <cfRule type="cellIs" dxfId="19215" priority="4597" operator="between">
      <formula>4.501</formula>
      <formula>6</formula>
    </cfRule>
    <cfRule type="cellIs" dxfId="19214" priority="4598" operator="between">
      <formula>3.001</formula>
      <formula>4.5</formula>
    </cfRule>
    <cfRule type="cellIs" dxfId="19213" priority="4599" operator="between">
      <formula>2.001</formula>
      <formula>3</formula>
    </cfRule>
    <cfRule type="cellIs" dxfId="19212" priority="4600" operator="between">
      <formula>0</formula>
      <formula>2</formula>
    </cfRule>
  </conditionalFormatting>
  <conditionalFormatting sqref="N951">
    <cfRule type="cellIs" dxfId="19211" priority="4596" operator="between">
      <formula>6</formula>
      <formula>4.5</formula>
    </cfRule>
  </conditionalFormatting>
  <conditionalFormatting sqref="N951">
    <cfRule type="cellIs" dxfId="19210" priority="4595" operator="between">
      <formula>6</formula>
      <formula>4.495</formula>
    </cfRule>
  </conditionalFormatting>
  <conditionalFormatting sqref="N951">
    <cfRule type="cellIs" dxfId="19209" priority="4594" operator="between">
      <formula>4.5</formula>
      <formula>3.495</formula>
    </cfRule>
  </conditionalFormatting>
  <conditionalFormatting sqref="N951">
    <cfRule type="cellIs" dxfId="19208" priority="4592" operator="between">
      <formula>3.5</formula>
      <formula>2.495</formula>
    </cfRule>
    <cfRule type="cellIs" dxfId="19207" priority="4593" operator="between">
      <formula>3.5</formula>
      <formula>2.495</formula>
    </cfRule>
  </conditionalFormatting>
  <conditionalFormatting sqref="N951">
    <cfRule type="cellIs" dxfId="19206" priority="4591" operator="between">
      <formula>3.5</formula>
      <formula>2.495</formula>
    </cfRule>
  </conditionalFormatting>
  <conditionalFormatting sqref="N951">
    <cfRule type="cellIs" dxfId="19205" priority="4590" operator="between">
      <formula>3.5</formula>
      <formula>2.494</formula>
    </cfRule>
  </conditionalFormatting>
  <conditionalFormatting sqref="N951">
    <cfRule type="cellIs" dxfId="19204" priority="4589" operator="between">
      <formula>2.5</formula>
      <formula>0</formula>
    </cfRule>
  </conditionalFormatting>
  <conditionalFormatting sqref="N951">
    <cfRule type="cellIs" dxfId="19203" priority="4585" operator="between">
      <formula>4.501</formula>
      <formula>6</formula>
    </cfRule>
    <cfRule type="cellIs" dxfId="19202" priority="4586" operator="between">
      <formula>3.001</formula>
      <formula>4.5</formula>
    </cfRule>
    <cfRule type="cellIs" dxfId="19201" priority="4587" operator="between">
      <formula>2.001</formula>
      <formula>3</formula>
    </cfRule>
    <cfRule type="cellIs" dxfId="19200" priority="4588" operator="between">
      <formula>0</formula>
      <formula>2</formula>
    </cfRule>
  </conditionalFormatting>
  <conditionalFormatting sqref="N952">
    <cfRule type="cellIs" dxfId="19199" priority="4584" operator="between">
      <formula>6</formula>
      <formula>4.5</formula>
    </cfRule>
  </conditionalFormatting>
  <conditionalFormatting sqref="N952">
    <cfRule type="cellIs" dxfId="19198" priority="4583" operator="between">
      <formula>6</formula>
      <formula>4.495</formula>
    </cfRule>
  </conditionalFormatting>
  <conditionalFormatting sqref="N952">
    <cfRule type="cellIs" dxfId="19197" priority="4582" operator="between">
      <formula>4.5</formula>
      <formula>3.495</formula>
    </cfRule>
  </conditionalFormatting>
  <conditionalFormatting sqref="N952">
    <cfRule type="cellIs" dxfId="19196" priority="4580" operator="between">
      <formula>3.5</formula>
      <formula>2.495</formula>
    </cfRule>
    <cfRule type="cellIs" dxfId="19195" priority="4581" operator="between">
      <formula>3.5</formula>
      <formula>2.495</formula>
    </cfRule>
  </conditionalFormatting>
  <conditionalFormatting sqref="N952">
    <cfRule type="cellIs" dxfId="19194" priority="4579" operator="between">
      <formula>3.5</formula>
      <formula>2.495</formula>
    </cfRule>
  </conditionalFormatting>
  <conditionalFormatting sqref="N952">
    <cfRule type="cellIs" dxfId="19193" priority="4578" operator="between">
      <formula>3.5</formula>
      <formula>2.494</formula>
    </cfRule>
  </conditionalFormatting>
  <conditionalFormatting sqref="N952">
    <cfRule type="cellIs" dxfId="19192" priority="4577" operator="between">
      <formula>2.5</formula>
      <formula>0</formula>
    </cfRule>
  </conditionalFormatting>
  <conditionalFormatting sqref="N952">
    <cfRule type="cellIs" dxfId="19191" priority="4573" operator="between">
      <formula>4.501</formula>
      <formula>6</formula>
    </cfRule>
    <cfRule type="cellIs" dxfId="19190" priority="4574" operator="between">
      <formula>3.001</formula>
      <formula>4.5</formula>
    </cfRule>
    <cfRule type="cellIs" dxfId="19189" priority="4575" operator="between">
      <formula>2.001</formula>
      <formula>3</formula>
    </cfRule>
    <cfRule type="cellIs" dxfId="19188" priority="4576" operator="between">
      <formula>0</formula>
      <formula>2</formula>
    </cfRule>
  </conditionalFormatting>
  <conditionalFormatting sqref="N953">
    <cfRule type="cellIs" dxfId="19187" priority="4572" operator="between">
      <formula>6</formula>
      <formula>4.5</formula>
    </cfRule>
  </conditionalFormatting>
  <conditionalFormatting sqref="N953">
    <cfRule type="cellIs" dxfId="19186" priority="4571" operator="between">
      <formula>6</formula>
      <formula>4.495</formula>
    </cfRule>
  </conditionalFormatting>
  <conditionalFormatting sqref="N953">
    <cfRule type="cellIs" dxfId="19185" priority="4570" operator="between">
      <formula>4.5</formula>
      <formula>3.495</formula>
    </cfRule>
  </conditionalFormatting>
  <conditionalFormatting sqref="N953">
    <cfRule type="cellIs" dxfId="19184" priority="4568" operator="between">
      <formula>3.5</formula>
      <formula>2.495</formula>
    </cfRule>
    <cfRule type="cellIs" dxfId="19183" priority="4569" operator="between">
      <formula>3.5</formula>
      <formula>2.495</formula>
    </cfRule>
  </conditionalFormatting>
  <conditionalFormatting sqref="N953">
    <cfRule type="cellIs" dxfId="19182" priority="4567" operator="between">
      <formula>3.5</formula>
      <formula>2.495</formula>
    </cfRule>
  </conditionalFormatting>
  <conditionalFormatting sqref="N953">
    <cfRule type="cellIs" dxfId="19181" priority="4566" operator="between">
      <formula>3.5</formula>
      <formula>2.494</formula>
    </cfRule>
  </conditionalFormatting>
  <conditionalFormatting sqref="N953">
    <cfRule type="cellIs" dxfId="19180" priority="4565" operator="between">
      <formula>2.5</formula>
      <formula>0</formula>
    </cfRule>
  </conditionalFormatting>
  <conditionalFormatting sqref="N953">
    <cfRule type="cellIs" dxfId="19179" priority="4561" operator="between">
      <formula>4.501</formula>
      <formula>6</formula>
    </cfRule>
    <cfRule type="cellIs" dxfId="19178" priority="4562" operator="between">
      <formula>3.001</formula>
      <formula>4.5</formula>
    </cfRule>
    <cfRule type="cellIs" dxfId="19177" priority="4563" operator="between">
      <formula>2.001</formula>
      <formula>3</formula>
    </cfRule>
    <cfRule type="cellIs" dxfId="19176" priority="4564" operator="between">
      <formula>0</formula>
      <formula>2</formula>
    </cfRule>
  </conditionalFormatting>
  <conditionalFormatting sqref="N954">
    <cfRule type="cellIs" dxfId="19175" priority="4560" operator="between">
      <formula>6</formula>
      <formula>4.5</formula>
    </cfRule>
  </conditionalFormatting>
  <conditionalFormatting sqref="N954">
    <cfRule type="cellIs" dxfId="19174" priority="4559" operator="between">
      <formula>6</formula>
      <formula>4.495</formula>
    </cfRule>
  </conditionalFormatting>
  <conditionalFormatting sqref="N954">
    <cfRule type="cellIs" dxfId="19173" priority="4558" operator="between">
      <formula>4.5</formula>
      <formula>3.495</formula>
    </cfRule>
  </conditionalFormatting>
  <conditionalFormatting sqref="N954">
    <cfRule type="cellIs" dxfId="19172" priority="4556" operator="between">
      <formula>3.5</formula>
      <formula>2.495</formula>
    </cfRule>
    <cfRule type="cellIs" dxfId="19171" priority="4557" operator="between">
      <formula>3.5</formula>
      <formula>2.495</formula>
    </cfRule>
  </conditionalFormatting>
  <conditionalFormatting sqref="N954">
    <cfRule type="cellIs" dxfId="19170" priority="4555" operator="between">
      <formula>3.5</formula>
      <formula>2.495</formula>
    </cfRule>
  </conditionalFormatting>
  <conditionalFormatting sqref="N954">
    <cfRule type="cellIs" dxfId="19169" priority="4554" operator="between">
      <formula>3.5</formula>
      <formula>2.494</formula>
    </cfRule>
  </conditionalFormatting>
  <conditionalFormatting sqref="N954">
    <cfRule type="cellIs" dxfId="19168" priority="4553" operator="between">
      <formula>2.5</formula>
      <formula>0</formula>
    </cfRule>
  </conditionalFormatting>
  <conditionalFormatting sqref="N954">
    <cfRule type="cellIs" dxfId="19167" priority="4549" operator="between">
      <formula>4.501</formula>
      <formula>6</formula>
    </cfRule>
    <cfRule type="cellIs" dxfId="19166" priority="4550" operator="between">
      <formula>3.001</formula>
      <formula>4.5</formula>
    </cfRule>
    <cfRule type="cellIs" dxfId="19165" priority="4551" operator="between">
      <formula>2.001</formula>
      <formula>3</formula>
    </cfRule>
    <cfRule type="cellIs" dxfId="19164" priority="4552" operator="between">
      <formula>0</formula>
      <formula>2</formula>
    </cfRule>
  </conditionalFormatting>
  <conditionalFormatting sqref="N960">
    <cfRule type="cellIs" dxfId="19163" priority="4548" operator="between">
      <formula>6</formula>
      <formula>4.5</formula>
    </cfRule>
  </conditionalFormatting>
  <conditionalFormatting sqref="N960">
    <cfRule type="cellIs" dxfId="19162" priority="4547" operator="between">
      <formula>6</formula>
      <formula>4.495</formula>
    </cfRule>
  </conditionalFormatting>
  <conditionalFormatting sqref="N960">
    <cfRule type="cellIs" dxfId="19161" priority="4546" operator="between">
      <formula>4.5</formula>
      <formula>3.495</formula>
    </cfRule>
  </conditionalFormatting>
  <conditionalFormatting sqref="N960">
    <cfRule type="cellIs" dxfId="19160" priority="4544" operator="between">
      <formula>3.5</formula>
      <formula>2.495</formula>
    </cfRule>
    <cfRule type="cellIs" dxfId="19159" priority="4545" operator="between">
      <formula>3.5</formula>
      <formula>2.495</formula>
    </cfRule>
  </conditionalFormatting>
  <conditionalFormatting sqref="N960">
    <cfRule type="cellIs" dxfId="19158" priority="4543" operator="between">
      <formula>3.5</formula>
      <formula>2.495</formula>
    </cfRule>
  </conditionalFormatting>
  <conditionalFormatting sqref="N960">
    <cfRule type="cellIs" dxfId="19157" priority="4542" operator="between">
      <formula>3.5</formula>
      <formula>2.494</formula>
    </cfRule>
  </conditionalFormatting>
  <conditionalFormatting sqref="N960">
    <cfRule type="cellIs" dxfId="19156" priority="4541" operator="between">
      <formula>2.5</formula>
      <formula>0</formula>
    </cfRule>
  </conditionalFormatting>
  <conditionalFormatting sqref="N960">
    <cfRule type="cellIs" dxfId="19155" priority="4537" operator="between">
      <formula>4.501</formula>
      <formula>6</formula>
    </cfRule>
    <cfRule type="cellIs" dxfId="19154" priority="4538" operator="between">
      <formula>3.001</formula>
      <formula>4.5</formula>
    </cfRule>
    <cfRule type="cellIs" dxfId="19153" priority="4539" operator="between">
      <formula>2.001</formula>
      <formula>3</formula>
    </cfRule>
    <cfRule type="cellIs" dxfId="19152" priority="4540" operator="between">
      <formula>0</formula>
      <formula>2</formula>
    </cfRule>
  </conditionalFormatting>
  <conditionalFormatting sqref="N956">
    <cfRule type="cellIs" dxfId="19151" priority="4536" operator="between">
      <formula>6</formula>
      <formula>4.5</formula>
    </cfRule>
  </conditionalFormatting>
  <conditionalFormatting sqref="N956">
    <cfRule type="cellIs" dxfId="19150" priority="4535" operator="between">
      <formula>6</formula>
      <formula>4.495</formula>
    </cfRule>
  </conditionalFormatting>
  <conditionalFormatting sqref="N956">
    <cfRule type="cellIs" dxfId="19149" priority="4534" operator="between">
      <formula>4.5</formula>
      <formula>3.495</formula>
    </cfRule>
  </conditionalFormatting>
  <conditionalFormatting sqref="N956">
    <cfRule type="cellIs" dxfId="19148" priority="4532" operator="between">
      <formula>3.5</formula>
      <formula>2.495</formula>
    </cfRule>
    <cfRule type="cellIs" dxfId="19147" priority="4533" operator="between">
      <formula>3.5</formula>
      <formula>2.495</formula>
    </cfRule>
  </conditionalFormatting>
  <conditionalFormatting sqref="N956">
    <cfRule type="cellIs" dxfId="19146" priority="4531" operator="between">
      <formula>3.5</formula>
      <formula>2.495</formula>
    </cfRule>
  </conditionalFormatting>
  <conditionalFormatting sqref="N956">
    <cfRule type="cellIs" dxfId="19145" priority="4530" operator="between">
      <formula>3.5</formula>
      <formula>2.494</formula>
    </cfRule>
  </conditionalFormatting>
  <conditionalFormatting sqref="N956">
    <cfRule type="cellIs" dxfId="19144" priority="4529" operator="between">
      <formula>2.5</formula>
      <formula>0</formula>
    </cfRule>
  </conditionalFormatting>
  <conditionalFormatting sqref="N956">
    <cfRule type="cellIs" dxfId="19143" priority="4525" operator="between">
      <formula>4.501</formula>
      <formula>6</formula>
    </cfRule>
    <cfRule type="cellIs" dxfId="19142" priority="4526" operator="between">
      <formula>3.001</formula>
      <formula>4.5</formula>
    </cfRule>
    <cfRule type="cellIs" dxfId="19141" priority="4527" operator="between">
      <formula>2.001</formula>
      <formula>3</formula>
    </cfRule>
    <cfRule type="cellIs" dxfId="19140" priority="4528" operator="between">
      <formula>0</formula>
      <formula>2</formula>
    </cfRule>
  </conditionalFormatting>
  <conditionalFormatting sqref="N957">
    <cfRule type="cellIs" dxfId="19139" priority="4524" operator="between">
      <formula>6</formula>
      <formula>4.5</formula>
    </cfRule>
  </conditionalFormatting>
  <conditionalFormatting sqref="N957">
    <cfRule type="cellIs" dxfId="19138" priority="4523" operator="between">
      <formula>6</formula>
      <formula>4.495</formula>
    </cfRule>
  </conditionalFormatting>
  <conditionalFormatting sqref="N957">
    <cfRule type="cellIs" dxfId="19137" priority="4522" operator="between">
      <formula>4.5</formula>
      <formula>3.495</formula>
    </cfRule>
  </conditionalFormatting>
  <conditionalFormatting sqref="N957">
    <cfRule type="cellIs" dxfId="19136" priority="4520" operator="between">
      <formula>3.5</formula>
      <formula>2.495</formula>
    </cfRule>
    <cfRule type="cellIs" dxfId="19135" priority="4521" operator="between">
      <formula>3.5</formula>
      <formula>2.495</formula>
    </cfRule>
  </conditionalFormatting>
  <conditionalFormatting sqref="N957">
    <cfRule type="cellIs" dxfId="19134" priority="4519" operator="between">
      <formula>3.5</formula>
      <formula>2.495</formula>
    </cfRule>
  </conditionalFormatting>
  <conditionalFormatting sqref="N957">
    <cfRule type="cellIs" dxfId="19133" priority="4518" operator="between">
      <formula>3.5</formula>
      <formula>2.494</formula>
    </cfRule>
  </conditionalFormatting>
  <conditionalFormatting sqref="N957">
    <cfRule type="cellIs" dxfId="19132" priority="4517" operator="between">
      <formula>2.5</formula>
      <formula>0</formula>
    </cfRule>
  </conditionalFormatting>
  <conditionalFormatting sqref="N957">
    <cfRule type="cellIs" dxfId="19131" priority="4513" operator="between">
      <formula>4.501</formula>
      <formula>6</formula>
    </cfRule>
    <cfRule type="cellIs" dxfId="19130" priority="4514" operator="between">
      <formula>3.001</formula>
      <formula>4.5</formula>
    </cfRule>
    <cfRule type="cellIs" dxfId="19129" priority="4515" operator="between">
      <formula>2.001</formula>
      <formula>3</formula>
    </cfRule>
    <cfRule type="cellIs" dxfId="19128" priority="4516" operator="between">
      <formula>0</formula>
      <formula>2</formula>
    </cfRule>
  </conditionalFormatting>
  <conditionalFormatting sqref="N958">
    <cfRule type="cellIs" dxfId="19127" priority="4512" operator="between">
      <formula>6</formula>
      <formula>4.5</formula>
    </cfRule>
  </conditionalFormatting>
  <conditionalFormatting sqref="N958">
    <cfRule type="cellIs" dxfId="19126" priority="4511" operator="between">
      <formula>6</formula>
      <formula>4.495</formula>
    </cfRule>
  </conditionalFormatting>
  <conditionalFormatting sqref="N958">
    <cfRule type="cellIs" dxfId="19125" priority="4510" operator="between">
      <formula>4.5</formula>
      <formula>3.495</formula>
    </cfRule>
  </conditionalFormatting>
  <conditionalFormatting sqref="N958">
    <cfRule type="cellIs" dxfId="19124" priority="4508" operator="between">
      <formula>3.5</formula>
      <formula>2.495</formula>
    </cfRule>
    <cfRule type="cellIs" dxfId="19123" priority="4509" operator="between">
      <formula>3.5</formula>
      <formula>2.495</formula>
    </cfRule>
  </conditionalFormatting>
  <conditionalFormatting sqref="N958">
    <cfRule type="cellIs" dxfId="19122" priority="4507" operator="between">
      <formula>3.5</formula>
      <formula>2.495</formula>
    </cfRule>
  </conditionalFormatting>
  <conditionalFormatting sqref="N958">
    <cfRule type="cellIs" dxfId="19121" priority="4506" operator="between">
      <formula>3.5</formula>
      <formula>2.494</formula>
    </cfRule>
  </conditionalFormatting>
  <conditionalFormatting sqref="N958">
    <cfRule type="cellIs" dxfId="19120" priority="4505" operator="between">
      <formula>2.5</formula>
      <formula>0</formula>
    </cfRule>
  </conditionalFormatting>
  <conditionalFormatting sqref="N958">
    <cfRule type="cellIs" dxfId="19119" priority="4501" operator="between">
      <formula>4.501</formula>
      <formula>6</formula>
    </cfRule>
    <cfRule type="cellIs" dxfId="19118" priority="4502" operator="between">
      <formula>3.001</formula>
      <formula>4.5</formula>
    </cfRule>
    <cfRule type="cellIs" dxfId="19117" priority="4503" operator="between">
      <formula>2.001</formula>
      <formula>3</formula>
    </cfRule>
    <cfRule type="cellIs" dxfId="19116" priority="4504" operator="between">
      <formula>0</formula>
      <formula>2</formula>
    </cfRule>
  </conditionalFormatting>
  <conditionalFormatting sqref="N959">
    <cfRule type="cellIs" dxfId="19115" priority="4500" operator="between">
      <formula>6</formula>
      <formula>4.5</formula>
    </cfRule>
  </conditionalFormatting>
  <conditionalFormatting sqref="N959">
    <cfRule type="cellIs" dxfId="19114" priority="4499" operator="between">
      <formula>6</formula>
      <formula>4.495</formula>
    </cfRule>
  </conditionalFormatting>
  <conditionalFormatting sqref="N959">
    <cfRule type="cellIs" dxfId="19113" priority="4498" operator="between">
      <formula>4.5</formula>
      <formula>3.495</formula>
    </cfRule>
  </conditionalFormatting>
  <conditionalFormatting sqref="N959">
    <cfRule type="cellIs" dxfId="19112" priority="4496" operator="between">
      <formula>3.5</formula>
      <formula>2.495</formula>
    </cfRule>
    <cfRule type="cellIs" dxfId="19111" priority="4497" operator="between">
      <formula>3.5</formula>
      <formula>2.495</formula>
    </cfRule>
  </conditionalFormatting>
  <conditionalFormatting sqref="N959">
    <cfRule type="cellIs" dxfId="19110" priority="4495" operator="between">
      <formula>3.5</formula>
      <formula>2.495</formula>
    </cfRule>
  </conditionalFormatting>
  <conditionalFormatting sqref="N959">
    <cfRule type="cellIs" dxfId="19109" priority="4494" operator="between">
      <formula>3.5</formula>
      <formula>2.494</formula>
    </cfRule>
  </conditionalFormatting>
  <conditionalFormatting sqref="N959">
    <cfRule type="cellIs" dxfId="19108" priority="4493" operator="between">
      <formula>2.5</formula>
      <formula>0</formula>
    </cfRule>
  </conditionalFormatting>
  <conditionalFormatting sqref="N959">
    <cfRule type="cellIs" dxfId="19107" priority="4489" operator="between">
      <formula>4.501</formula>
      <formula>6</formula>
    </cfRule>
    <cfRule type="cellIs" dxfId="19106" priority="4490" operator="between">
      <formula>3.001</formula>
      <formula>4.5</formula>
    </cfRule>
    <cfRule type="cellIs" dxfId="19105" priority="4491" operator="between">
      <formula>2.001</formula>
      <formula>3</formula>
    </cfRule>
    <cfRule type="cellIs" dxfId="19104" priority="4492" operator="between">
      <formula>0</formula>
      <formula>2</formula>
    </cfRule>
  </conditionalFormatting>
  <conditionalFormatting sqref="N968">
    <cfRule type="cellIs" dxfId="19103" priority="4488" operator="between">
      <formula>6</formula>
      <formula>4.5</formula>
    </cfRule>
  </conditionalFormatting>
  <conditionalFormatting sqref="N968">
    <cfRule type="cellIs" dxfId="19102" priority="4487" operator="between">
      <formula>6</formula>
      <formula>4.495</formula>
    </cfRule>
  </conditionalFormatting>
  <conditionalFormatting sqref="N968">
    <cfRule type="cellIs" dxfId="19101" priority="4486" operator="between">
      <formula>4.5</formula>
      <formula>3.495</formula>
    </cfRule>
  </conditionalFormatting>
  <conditionalFormatting sqref="N968">
    <cfRule type="cellIs" dxfId="19100" priority="4484" operator="between">
      <formula>3.5</formula>
      <formula>2.495</formula>
    </cfRule>
    <cfRule type="cellIs" dxfId="19099" priority="4485" operator="between">
      <formula>3.5</formula>
      <formula>2.495</formula>
    </cfRule>
  </conditionalFormatting>
  <conditionalFormatting sqref="N968">
    <cfRule type="cellIs" dxfId="19098" priority="4483" operator="between">
      <formula>3.5</formula>
      <formula>2.495</formula>
    </cfRule>
  </conditionalFormatting>
  <conditionalFormatting sqref="N968">
    <cfRule type="cellIs" dxfId="19097" priority="4482" operator="between">
      <formula>3.5</formula>
      <formula>2.494</formula>
    </cfRule>
  </conditionalFormatting>
  <conditionalFormatting sqref="N968">
    <cfRule type="cellIs" dxfId="19096" priority="4481" operator="between">
      <formula>2.5</formula>
      <formula>0</formula>
    </cfRule>
  </conditionalFormatting>
  <conditionalFormatting sqref="N968">
    <cfRule type="cellIs" dxfId="19095" priority="4477" operator="between">
      <formula>4.501</formula>
      <formula>6</formula>
    </cfRule>
    <cfRule type="cellIs" dxfId="19094" priority="4478" operator="between">
      <formula>3.001</formula>
      <formula>4.5</formula>
    </cfRule>
    <cfRule type="cellIs" dxfId="19093" priority="4479" operator="between">
      <formula>2.001</formula>
      <formula>3</formula>
    </cfRule>
    <cfRule type="cellIs" dxfId="19092" priority="4480" operator="between">
      <formula>0</formula>
      <formula>2</formula>
    </cfRule>
  </conditionalFormatting>
  <conditionalFormatting sqref="N961">
    <cfRule type="cellIs" dxfId="19091" priority="4476" operator="between">
      <formula>6</formula>
      <formula>4.5</formula>
    </cfRule>
  </conditionalFormatting>
  <conditionalFormatting sqref="N961">
    <cfRule type="cellIs" dxfId="19090" priority="4475" operator="between">
      <formula>6</formula>
      <formula>4.495</formula>
    </cfRule>
  </conditionalFormatting>
  <conditionalFormatting sqref="N961">
    <cfRule type="cellIs" dxfId="19089" priority="4474" operator="between">
      <formula>4.5</formula>
      <formula>3.495</formula>
    </cfRule>
  </conditionalFormatting>
  <conditionalFormatting sqref="N961">
    <cfRule type="cellIs" dxfId="19088" priority="4472" operator="between">
      <formula>3.5</formula>
      <formula>2.495</formula>
    </cfRule>
    <cfRule type="cellIs" dxfId="19087" priority="4473" operator="between">
      <formula>3.5</formula>
      <formula>2.495</formula>
    </cfRule>
  </conditionalFormatting>
  <conditionalFormatting sqref="N961">
    <cfRule type="cellIs" dxfId="19086" priority="4471" operator="between">
      <formula>3.5</formula>
      <formula>2.495</formula>
    </cfRule>
  </conditionalFormatting>
  <conditionalFormatting sqref="N961">
    <cfRule type="cellIs" dxfId="19085" priority="4470" operator="between">
      <formula>3.5</formula>
      <formula>2.494</formula>
    </cfRule>
  </conditionalFormatting>
  <conditionalFormatting sqref="N961">
    <cfRule type="cellIs" dxfId="19084" priority="4469" operator="between">
      <formula>2.5</formula>
      <formula>0</formula>
    </cfRule>
  </conditionalFormatting>
  <conditionalFormatting sqref="N961">
    <cfRule type="cellIs" dxfId="19083" priority="4465" operator="between">
      <formula>4.501</formula>
      <formula>6</formula>
    </cfRule>
    <cfRule type="cellIs" dxfId="19082" priority="4466" operator="between">
      <formula>3.001</formula>
      <formula>4.5</formula>
    </cfRule>
    <cfRule type="cellIs" dxfId="19081" priority="4467" operator="between">
      <formula>2.001</formula>
      <formula>3</formula>
    </cfRule>
    <cfRule type="cellIs" dxfId="19080" priority="4468" operator="between">
      <formula>0</formula>
      <formula>2</formula>
    </cfRule>
  </conditionalFormatting>
  <conditionalFormatting sqref="N963">
    <cfRule type="cellIs" dxfId="19079" priority="4464" operator="between">
      <formula>6</formula>
      <formula>4.5</formula>
    </cfRule>
  </conditionalFormatting>
  <conditionalFormatting sqref="N963">
    <cfRule type="cellIs" dxfId="19078" priority="4463" operator="between">
      <formula>6</formula>
      <formula>4.495</formula>
    </cfRule>
  </conditionalFormatting>
  <conditionalFormatting sqref="N963">
    <cfRule type="cellIs" dxfId="19077" priority="4462" operator="between">
      <formula>4.5</formula>
      <formula>3.495</formula>
    </cfRule>
  </conditionalFormatting>
  <conditionalFormatting sqref="N963">
    <cfRule type="cellIs" dxfId="19076" priority="4460" operator="between">
      <formula>3.5</formula>
      <formula>2.495</formula>
    </cfRule>
    <cfRule type="cellIs" dxfId="19075" priority="4461" operator="between">
      <formula>3.5</formula>
      <formula>2.495</formula>
    </cfRule>
  </conditionalFormatting>
  <conditionalFormatting sqref="N963">
    <cfRule type="cellIs" dxfId="19074" priority="4459" operator="between">
      <formula>3.5</formula>
      <formula>2.495</formula>
    </cfRule>
  </conditionalFormatting>
  <conditionalFormatting sqref="N963">
    <cfRule type="cellIs" dxfId="19073" priority="4458" operator="between">
      <formula>3.5</formula>
      <formula>2.494</formula>
    </cfRule>
  </conditionalFormatting>
  <conditionalFormatting sqref="N963">
    <cfRule type="cellIs" dxfId="19072" priority="4457" operator="between">
      <formula>2.5</formula>
      <formula>0</formula>
    </cfRule>
  </conditionalFormatting>
  <conditionalFormatting sqref="N963">
    <cfRule type="cellIs" dxfId="19071" priority="4453" operator="between">
      <formula>4.501</formula>
      <formula>6</formula>
    </cfRule>
    <cfRule type="cellIs" dxfId="19070" priority="4454" operator="between">
      <formula>3.001</formula>
      <formula>4.5</formula>
    </cfRule>
    <cfRule type="cellIs" dxfId="19069" priority="4455" operator="between">
      <formula>2.001</formula>
      <formula>3</formula>
    </cfRule>
    <cfRule type="cellIs" dxfId="19068" priority="4456" operator="between">
      <formula>0</formula>
      <formula>2</formula>
    </cfRule>
  </conditionalFormatting>
  <conditionalFormatting sqref="N964">
    <cfRule type="cellIs" dxfId="19067" priority="4452" operator="between">
      <formula>6</formula>
      <formula>4.5</formula>
    </cfRule>
  </conditionalFormatting>
  <conditionalFormatting sqref="N964">
    <cfRule type="cellIs" dxfId="19066" priority="4451" operator="between">
      <formula>6</formula>
      <formula>4.495</formula>
    </cfRule>
  </conditionalFormatting>
  <conditionalFormatting sqref="N964">
    <cfRule type="cellIs" dxfId="19065" priority="4450" operator="between">
      <formula>4.5</formula>
      <formula>3.495</formula>
    </cfRule>
  </conditionalFormatting>
  <conditionalFormatting sqref="N964">
    <cfRule type="cellIs" dxfId="19064" priority="4448" operator="between">
      <formula>3.5</formula>
      <formula>2.495</formula>
    </cfRule>
    <cfRule type="cellIs" dxfId="19063" priority="4449" operator="between">
      <formula>3.5</formula>
      <formula>2.495</formula>
    </cfRule>
  </conditionalFormatting>
  <conditionalFormatting sqref="N964">
    <cfRule type="cellIs" dxfId="19062" priority="4447" operator="between">
      <formula>3.5</formula>
      <formula>2.495</formula>
    </cfRule>
  </conditionalFormatting>
  <conditionalFormatting sqref="N964">
    <cfRule type="cellIs" dxfId="19061" priority="4446" operator="between">
      <formula>3.5</formula>
      <formula>2.494</formula>
    </cfRule>
  </conditionalFormatting>
  <conditionalFormatting sqref="N964">
    <cfRule type="cellIs" dxfId="19060" priority="4445" operator="between">
      <formula>2.5</formula>
      <formula>0</formula>
    </cfRule>
  </conditionalFormatting>
  <conditionalFormatting sqref="N964">
    <cfRule type="cellIs" dxfId="19059" priority="4441" operator="between">
      <formula>4.501</formula>
      <formula>6</formula>
    </cfRule>
    <cfRule type="cellIs" dxfId="19058" priority="4442" operator="between">
      <formula>3.001</formula>
      <formula>4.5</formula>
    </cfRule>
    <cfRule type="cellIs" dxfId="19057" priority="4443" operator="between">
      <formula>2.001</formula>
      <formula>3</formula>
    </cfRule>
    <cfRule type="cellIs" dxfId="19056" priority="4444" operator="between">
      <formula>0</formula>
      <formula>2</formula>
    </cfRule>
  </conditionalFormatting>
  <conditionalFormatting sqref="N967">
    <cfRule type="cellIs" dxfId="19055" priority="4440" operator="between">
      <formula>6</formula>
      <formula>4.5</formula>
    </cfRule>
  </conditionalFormatting>
  <conditionalFormatting sqref="N967">
    <cfRule type="cellIs" dxfId="19054" priority="4439" operator="between">
      <formula>6</formula>
      <formula>4.495</formula>
    </cfRule>
  </conditionalFormatting>
  <conditionalFormatting sqref="N967">
    <cfRule type="cellIs" dxfId="19053" priority="4438" operator="between">
      <formula>4.5</formula>
      <formula>3.495</formula>
    </cfRule>
  </conditionalFormatting>
  <conditionalFormatting sqref="N967">
    <cfRule type="cellIs" dxfId="19052" priority="4436" operator="between">
      <formula>3.5</formula>
      <formula>2.495</formula>
    </cfRule>
    <cfRule type="cellIs" dxfId="19051" priority="4437" operator="between">
      <formula>3.5</formula>
      <formula>2.495</formula>
    </cfRule>
  </conditionalFormatting>
  <conditionalFormatting sqref="N967">
    <cfRule type="cellIs" dxfId="19050" priority="4435" operator="between">
      <formula>3.5</formula>
      <formula>2.495</formula>
    </cfRule>
  </conditionalFormatting>
  <conditionalFormatting sqref="N967">
    <cfRule type="cellIs" dxfId="19049" priority="4434" operator="between">
      <formula>3.5</formula>
      <formula>2.494</formula>
    </cfRule>
  </conditionalFormatting>
  <conditionalFormatting sqref="N967">
    <cfRule type="cellIs" dxfId="19048" priority="4433" operator="between">
      <formula>2.5</formula>
      <formula>0</formula>
    </cfRule>
  </conditionalFormatting>
  <conditionalFormatting sqref="N967">
    <cfRule type="cellIs" dxfId="19047" priority="4429" operator="between">
      <formula>4.501</formula>
      <formula>6</formula>
    </cfRule>
    <cfRule type="cellIs" dxfId="19046" priority="4430" operator="between">
      <formula>3.001</formula>
      <formula>4.5</formula>
    </cfRule>
    <cfRule type="cellIs" dxfId="19045" priority="4431" operator="between">
      <formula>2.001</formula>
      <formula>3</formula>
    </cfRule>
    <cfRule type="cellIs" dxfId="19044" priority="4432" operator="between">
      <formula>0</formula>
      <formula>2</formula>
    </cfRule>
  </conditionalFormatting>
  <conditionalFormatting sqref="N965">
    <cfRule type="cellIs" dxfId="19043" priority="4428" operator="between">
      <formula>6</formula>
      <formula>4.5</formula>
    </cfRule>
  </conditionalFormatting>
  <conditionalFormatting sqref="N965">
    <cfRule type="cellIs" dxfId="19042" priority="4427" operator="between">
      <formula>6</formula>
      <formula>4.495</formula>
    </cfRule>
  </conditionalFormatting>
  <conditionalFormatting sqref="N965">
    <cfRule type="cellIs" dxfId="19041" priority="4426" operator="between">
      <formula>4.5</formula>
      <formula>3.495</formula>
    </cfRule>
  </conditionalFormatting>
  <conditionalFormatting sqref="N965">
    <cfRule type="cellIs" dxfId="19040" priority="4424" operator="between">
      <formula>3.5</formula>
      <formula>2.495</formula>
    </cfRule>
    <cfRule type="cellIs" dxfId="19039" priority="4425" operator="between">
      <formula>3.5</formula>
      <formula>2.495</formula>
    </cfRule>
  </conditionalFormatting>
  <conditionalFormatting sqref="N965">
    <cfRule type="cellIs" dxfId="19038" priority="4423" operator="between">
      <formula>3.5</formula>
      <formula>2.495</formula>
    </cfRule>
  </conditionalFormatting>
  <conditionalFormatting sqref="N965">
    <cfRule type="cellIs" dxfId="19037" priority="4422" operator="between">
      <formula>3.5</formula>
      <formula>2.494</formula>
    </cfRule>
  </conditionalFormatting>
  <conditionalFormatting sqref="N965">
    <cfRule type="cellIs" dxfId="19036" priority="4421" operator="between">
      <formula>2.5</formula>
      <formula>0</formula>
    </cfRule>
  </conditionalFormatting>
  <conditionalFormatting sqref="N965">
    <cfRule type="cellIs" dxfId="19035" priority="4417" operator="between">
      <formula>4.501</formula>
      <formula>6</formula>
    </cfRule>
    <cfRule type="cellIs" dxfId="19034" priority="4418" operator="between">
      <formula>3.001</formula>
      <formula>4.5</formula>
    </cfRule>
    <cfRule type="cellIs" dxfId="19033" priority="4419" operator="between">
      <formula>2.001</formula>
      <formula>3</formula>
    </cfRule>
    <cfRule type="cellIs" dxfId="19032" priority="4420" operator="between">
      <formula>0</formula>
      <formula>2</formula>
    </cfRule>
  </conditionalFormatting>
  <conditionalFormatting sqref="N962">
    <cfRule type="cellIs" dxfId="19031" priority="4416" operator="between">
      <formula>6</formula>
      <formula>4.5</formula>
    </cfRule>
  </conditionalFormatting>
  <conditionalFormatting sqref="N962">
    <cfRule type="cellIs" dxfId="19030" priority="4415" operator="between">
      <formula>6</formula>
      <formula>4.495</formula>
    </cfRule>
  </conditionalFormatting>
  <conditionalFormatting sqref="N962">
    <cfRule type="cellIs" dxfId="19029" priority="4414" operator="between">
      <formula>4.5</formula>
      <formula>3.495</formula>
    </cfRule>
  </conditionalFormatting>
  <conditionalFormatting sqref="N962">
    <cfRule type="cellIs" dxfId="19028" priority="4412" operator="between">
      <formula>3.5</formula>
      <formula>2.495</formula>
    </cfRule>
    <cfRule type="cellIs" dxfId="19027" priority="4413" operator="between">
      <formula>3.5</formula>
      <formula>2.495</formula>
    </cfRule>
  </conditionalFormatting>
  <conditionalFormatting sqref="N962">
    <cfRule type="cellIs" dxfId="19026" priority="4411" operator="between">
      <formula>3.5</formula>
      <formula>2.495</formula>
    </cfRule>
  </conditionalFormatting>
  <conditionalFormatting sqref="N962">
    <cfRule type="cellIs" dxfId="19025" priority="4410" operator="between">
      <formula>3.5</formula>
      <formula>2.494</formula>
    </cfRule>
  </conditionalFormatting>
  <conditionalFormatting sqref="N962">
    <cfRule type="cellIs" dxfId="19024" priority="4409" operator="between">
      <formula>2.5</formula>
      <formula>0</formula>
    </cfRule>
  </conditionalFormatting>
  <conditionalFormatting sqref="N962">
    <cfRule type="cellIs" dxfId="19023" priority="4405" operator="between">
      <formula>4.501</formula>
      <formula>6</formula>
    </cfRule>
    <cfRule type="cellIs" dxfId="19022" priority="4406" operator="between">
      <formula>3.001</formula>
      <formula>4.5</formula>
    </cfRule>
    <cfRule type="cellIs" dxfId="19021" priority="4407" operator="between">
      <formula>2.001</formula>
      <formula>3</formula>
    </cfRule>
    <cfRule type="cellIs" dxfId="19020" priority="4408" operator="between">
      <formula>0</formula>
      <formula>2</formula>
    </cfRule>
  </conditionalFormatting>
  <conditionalFormatting sqref="N966">
    <cfRule type="cellIs" dxfId="19019" priority="4404" operator="between">
      <formula>6</formula>
      <formula>4.5</formula>
    </cfRule>
  </conditionalFormatting>
  <conditionalFormatting sqref="N966">
    <cfRule type="cellIs" dxfId="19018" priority="4403" operator="between">
      <formula>6</formula>
      <formula>4.495</formula>
    </cfRule>
  </conditionalFormatting>
  <conditionalFormatting sqref="N966">
    <cfRule type="cellIs" dxfId="19017" priority="4402" operator="between">
      <formula>4.5</formula>
      <formula>3.495</formula>
    </cfRule>
  </conditionalFormatting>
  <conditionalFormatting sqref="N966">
    <cfRule type="cellIs" dxfId="19016" priority="4400" operator="between">
      <formula>3.5</formula>
      <formula>2.495</formula>
    </cfRule>
    <cfRule type="cellIs" dxfId="19015" priority="4401" operator="between">
      <formula>3.5</formula>
      <formula>2.495</formula>
    </cfRule>
  </conditionalFormatting>
  <conditionalFormatting sqref="N966">
    <cfRule type="cellIs" dxfId="19014" priority="4399" operator="between">
      <formula>3.5</formula>
      <formula>2.495</formula>
    </cfRule>
  </conditionalFormatting>
  <conditionalFormatting sqref="N966">
    <cfRule type="cellIs" dxfId="19013" priority="4398" operator="between">
      <formula>3.5</formula>
      <formula>2.494</formula>
    </cfRule>
  </conditionalFormatting>
  <conditionalFormatting sqref="N966">
    <cfRule type="cellIs" dxfId="19012" priority="4397" operator="between">
      <formula>2.5</formula>
      <formula>0</formula>
    </cfRule>
  </conditionalFormatting>
  <conditionalFormatting sqref="N966">
    <cfRule type="cellIs" dxfId="19011" priority="4393" operator="between">
      <formula>4.501</formula>
      <formula>6</formula>
    </cfRule>
    <cfRule type="cellIs" dxfId="19010" priority="4394" operator="between">
      <formula>3.001</formula>
      <formula>4.5</formula>
    </cfRule>
    <cfRule type="cellIs" dxfId="19009" priority="4395" operator="between">
      <formula>2.001</formula>
      <formula>3</formula>
    </cfRule>
    <cfRule type="cellIs" dxfId="19008" priority="4396" operator="between">
      <formula>0</formula>
      <formula>2</formula>
    </cfRule>
  </conditionalFormatting>
  <conditionalFormatting sqref="N973">
    <cfRule type="cellIs" dxfId="19007" priority="4392" operator="between">
      <formula>6</formula>
      <formula>4.5</formula>
    </cfRule>
  </conditionalFormatting>
  <conditionalFormatting sqref="N973">
    <cfRule type="cellIs" dxfId="19006" priority="4391" operator="between">
      <formula>6</formula>
      <formula>4.495</formula>
    </cfRule>
  </conditionalFormatting>
  <conditionalFormatting sqref="N973">
    <cfRule type="cellIs" dxfId="19005" priority="4390" operator="between">
      <formula>4.5</formula>
      <formula>3.495</formula>
    </cfRule>
  </conditionalFormatting>
  <conditionalFormatting sqref="N973">
    <cfRule type="cellIs" dxfId="19004" priority="4388" operator="between">
      <formula>3.5</formula>
      <formula>2.495</formula>
    </cfRule>
    <cfRule type="cellIs" dxfId="19003" priority="4389" operator="between">
      <formula>3.5</formula>
      <formula>2.495</formula>
    </cfRule>
  </conditionalFormatting>
  <conditionalFormatting sqref="N973">
    <cfRule type="cellIs" dxfId="19002" priority="4387" operator="between">
      <formula>3.5</formula>
      <formula>2.495</formula>
    </cfRule>
  </conditionalFormatting>
  <conditionalFormatting sqref="N973">
    <cfRule type="cellIs" dxfId="19001" priority="4386" operator="between">
      <formula>3.5</formula>
      <formula>2.494</formula>
    </cfRule>
  </conditionalFormatting>
  <conditionalFormatting sqref="N973">
    <cfRule type="cellIs" dxfId="19000" priority="4385" operator="between">
      <formula>2.5</formula>
      <formula>0</formula>
    </cfRule>
  </conditionalFormatting>
  <conditionalFormatting sqref="N973">
    <cfRule type="cellIs" dxfId="18999" priority="4381" operator="between">
      <formula>4.501</formula>
      <formula>6</formula>
    </cfRule>
    <cfRule type="cellIs" dxfId="18998" priority="4382" operator="between">
      <formula>3.001</formula>
      <formula>4.5</formula>
    </cfRule>
    <cfRule type="cellIs" dxfId="18997" priority="4383" operator="between">
      <formula>2.001</formula>
      <formula>3</formula>
    </cfRule>
    <cfRule type="cellIs" dxfId="18996" priority="4384" operator="between">
      <formula>0</formula>
      <formula>2</formula>
    </cfRule>
  </conditionalFormatting>
  <conditionalFormatting sqref="N969">
    <cfRule type="cellIs" dxfId="18995" priority="4380" operator="between">
      <formula>6</formula>
      <formula>4.5</formula>
    </cfRule>
  </conditionalFormatting>
  <conditionalFormatting sqref="N969">
    <cfRule type="cellIs" dxfId="18994" priority="4379" operator="between">
      <formula>6</formula>
      <formula>4.495</formula>
    </cfRule>
  </conditionalFormatting>
  <conditionalFormatting sqref="N969">
    <cfRule type="cellIs" dxfId="18993" priority="4378" operator="between">
      <formula>4.5</formula>
      <formula>3.495</formula>
    </cfRule>
  </conditionalFormatting>
  <conditionalFormatting sqref="N969">
    <cfRule type="cellIs" dxfId="18992" priority="4376" operator="between">
      <formula>3.5</formula>
      <formula>2.495</formula>
    </cfRule>
    <cfRule type="cellIs" dxfId="18991" priority="4377" operator="between">
      <formula>3.5</formula>
      <formula>2.495</formula>
    </cfRule>
  </conditionalFormatting>
  <conditionalFormatting sqref="N969">
    <cfRule type="cellIs" dxfId="18990" priority="4375" operator="between">
      <formula>3.5</formula>
      <formula>2.495</formula>
    </cfRule>
  </conditionalFormatting>
  <conditionalFormatting sqref="N969">
    <cfRule type="cellIs" dxfId="18989" priority="4374" operator="between">
      <formula>3.5</formula>
      <formula>2.494</formula>
    </cfRule>
  </conditionalFormatting>
  <conditionalFormatting sqref="N969">
    <cfRule type="cellIs" dxfId="18988" priority="4373" operator="between">
      <formula>2.5</formula>
      <formula>0</formula>
    </cfRule>
  </conditionalFormatting>
  <conditionalFormatting sqref="N969">
    <cfRule type="cellIs" dxfId="18987" priority="4369" operator="between">
      <formula>4.501</formula>
      <formula>6</formula>
    </cfRule>
    <cfRule type="cellIs" dxfId="18986" priority="4370" operator="between">
      <formula>3.001</formula>
      <formula>4.5</formula>
    </cfRule>
    <cfRule type="cellIs" dxfId="18985" priority="4371" operator="between">
      <formula>2.001</formula>
      <formula>3</formula>
    </cfRule>
    <cfRule type="cellIs" dxfId="18984" priority="4372" operator="between">
      <formula>0</formula>
      <formula>2</formula>
    </cfRule>
  </conditionalFormatting>
  <conditionalFormatting sqref="N971">
    <cfRule type="cellIs" dxfId="18983" priority="4368" operator="between">
      <formula>6</formula>
      <formula>4.5</formula>
    </cfRule>
  </conditionalFormatting>
  <conditionalFormatting sqref="N971">
    <cfRule type="cellIs" dxfId="18982" priority="4367" operator="between">
      <formula>6</formula>
      <formula>4.495</formula>
    </cfRule>
  </conditionalFormatting>
  <conditionalFormatting sqref="N971">
    <cfRule type="cellIs" dxfId="18981" priority="4366" operator="between">
      <formula>4.5</formula>
      <formula>3.495</formula>
    </cfRule>
  </conditionalFormatting>
  <conditionalFormatting sqref="N971">
    <cfRule type="cellIs" dxfId="18980" priority="4364" operator="between">
      <formula>3.5</formula>
      <formula>2.495</formula>
    </cfRule>
    <cfRule type="cellIs" dxfId="18979" priority="4365" operator="between">
      <formula>3.5</formula>
      <formula>2.495</formula>
    </cfRule>
  </conditionalFormatting>
  <conditionalFormatting sqref="N971">
    <cfRule type="cellIs" dxfId="18978" priority="4363" operator="between">
      <formula>3.5</formula>
      <formula>2.495</formula>
    </cfRule>
  </conditionalFormatting>
  <conditionalFormatting sqref="N971">
    <cfRule type="cellIs" dxfId="18977" priority="4362" operator="between">
      <formula>3.5</formula>
      <formula>2.494</formula>
    </cfRule>
  </conditionalFormatting>
  <conditionalFormatting sqref="N971">
    <cfRule type="cellIs" dxfId="18976" priority="4361" operator="between">
      <formula>2.5</formula>
      <formula>0</formula>
    </cfRule>
  </conditionalFormatting>
  <conditionalFormatting sqref="N971">
    <cfRule type="cellIs" dxfId="18975" priority="4357" operator="between">
      <formula>4.501</formula>
      <formula>6</formula>
    </cfRule>
    <cfRule type="cellIs" dxfId="18974" priority="4358" operator="between">
      <formula>3.001</formula>
      <formula>4.5</formula>
    </cfRule>
    <cfRule type="cellIs" dxfId="18973" priority="4359" operator="between">
      <formula>2.001</formula>
      <formula>3</formula>
    </cfRule>
    <cfRule type="cellIs" dxfId="18972" priority="4360" operator="between">
      <formula>0</formula>
      <formula>2</formula>
    </cfRule>
  </conditionalFormatting>
  <conditionalFormatting sqref="N972">
    <cfRule type="cellIs" dxfId="18971" priority="4344" operator="between">
      <formula>6</formula>
      <formula>4.5</formula>
    </cfRule>
  </conditionalFormatting>
  <conditionalFormatting sqref="N972">
    <cfRule type="cellIs" dxfId="18970" priority="4343" operator="between">
      <formula>6</formula>
      <formula>4.495</formula>
    </cfRule>
  </conditionalFormatting>
  <conditionalFormatting sqref="N972">
    <cfRule type="cellIs" dxfId="18969" priority="4342" operator="between">
      <formula>4.5</formula>
      <formula>3.495</formula>
    </cfRule>
  </conditionalFormatting>
  <conditionalFormatting sqref="N972">
    <cfRule type="cellIs" dxfId="18968" priority="4340" operator="between">
      <formula>3.5</formula>
      <formula>2.495</formula>
    </cfRule>
    <cfRule type="cellIs" dxfId="18967" priority="4341" operator="between">
      <formula>3.5</formula>
      <formula>2.495</formula>
    </cfRule>
  </conditionalFormatting>
  <conditionalFormatting sqref="N972">
    <cfRule type="cellIs" dxfId="18966" priority="4339" operator="between">
      <formula>3.5</formula>
      <formula>2.495</formula>
    </cfRule>
  </conditionalFormatting>
  <conditionalFormatting sqref="N972">
    <cfRule type="cellIs" dxfId="18965" priority="4338" operator="between">
      <formula>3.5</formula>
      <formula>2.494</formula>
    </cfRule>
  </conditionalFormatting>
  <conditionalFormatting sqref="N972">
    <cfRule type="cellIs" dxfId="18964" priority="4337" operator="between">
      <formula>2.5</formula>
      <formula>0</formula>
    </cfRule>
  </conditionalFormatting>
  <conditionalFormatting sqref="N972">
    <cfRule type="cellIs" dxfId="18963" priority="4333" operator="between">
      <formula>4.501</formula>
      <formula>6</formula>
    </cfRule>
    <cfRule type="cellIs" dxfId="18962" priority="4334" operator="between">
      <formula>3.001</formula>
      <formula>4.5</formula>
    </cfRule>
    <cfRule type="cellIs" dxfId="18961" priority="4335" operator="between">
      <formula>2.001</formula>
      <formula>3</formula>
    </cfRule>
    <cfRule type="cellIs" dxfId="18960" priority="4336" operator="between">
      <formula>0</formula>
      <formula>2</formula>
    </cfRule>
  </conditionalFormatting>
  <conditionalFormatting sqref="N970">
    <cfRule type="cellIs" dxfId="18959" priority="4320" operator="between">
      <formula>6</formula>
      <formula>4.5</formula>
    </cfRule>
  </conditionalFormatting>
  <conditionalFormatting sqref="N970">
    <cfRule type="cellIs" dxfId="18958" priority="4319" operator="between">
      <formula>6</formula>
      <formula>4.495</formula>
    </cfRule>
  </conditionalFormatting>
  <conditionalFormatting sqref="N970">
    <cfRule type="cellIs" dxfId="18957" priority="4318" operator="between">
      <formula>4.5</formula>
      <formula>3.495</formula>
    </cfRule>
  </conditionalFormatting>
  <conditionalFormatting sqref="N970">
    <cfRule type="cellIs" dxfId="18956" priority="4316" operator="between">
      <formula>3.5</formula>
      <formula>2.495</formula>
    </cfRule>
    <cfRule type="cellIs" dxfId="18955" priority="4317" operator="between">
      <formula>3.5</formula>
      <formula>2.495</formula>
    </cfRule>
  </conditionalFormatting>
  <conditionalFormatting sqref="N970">
    <cfRule type="cellIs" dxfId="18954" priority="4315" operator="between">
      <formula>3.5</formula>
      <formula>2.495</formula>
    </cfRule>
  </conditionalFormatting>
  <conditionalFormatting sqref="N970">
    <cfRule type="cellIs" dxfId="18953" priority="4314" operator="between">
      <formula>3.5</formula>
      <formula>2.494</formula>
    </cfRule>
  </conditionalFormatting>
  <conditionalFormatting sqref="N970">
    <cfRule type="cellIs" dxfId="18952" priority="4313" operator="between">
      <formula>2.5</formula>
      <formula>0</formula>
    </cfRule>
  </conditionalFormatting>
  <conditionalFormatting sqref="N970">
    <cfRule type="cellIs" dxfId="18951" priority="4309" operator="between">
      <formula>4.501</formula>
      <formula>6</formula>
    </cfRule>
    <cfRule type="cellIs" dxfId="18950" priority="4310" operator="between">
      <formula>3.001</formula>
      <formula>4.5</formula>
    </cfRule>
    <cfRule type="cellIs" dxfId="18949" priority="4311" operator="between">
      <formula>2.001</formula>
      <formula>3</formula>
    </cfRule>
    <cfRule type="cellIs" dxfId="18948" priority="4312" operator="between">
      <formula>0</formula>
      <formula>2</formula>
    </cfRule>
  </conditionalFormatting>
  <conditionalFormatting sqref="N978">
    <cfRule type="cellIs" dxfId="18947" priority="4296" operator="between">
      <formula>6</formula>
      <formula>4.5</formula>
    </cfRule>
  </conditionalFormatting>
  <conditionalFormatting sqref="N978">
    <cfRule type="cellIs" dxfId="18946" priority="4295" operator="between">
      <formula>6</formula>
      <formula>4.495</formula>
    </cfRule>
  </conditionalFormatting>
  <conditionalFormatting sqref="N978">
    <cfRule type="cellIs" dxfId="18945" priority="4294" operator="between">
      <formula>4.5</formula>
      <formula>3.495</formula>
    </cfRule>
  </conditionalFormatting>
  <conditionalFormatting sqref="N978">
    <cfRule type="cellIs" dxfId="18944" priority="4292" operator="between">
      <formula>3.5</formula>
      <formula>2.495</formula>
    </cfRule>
    <cfRule type="cellIs" dxfId="18943" priority="4293" operator="between">
      <formula>3.5</formula>
      <formula>2.495</formula>
    </cfRule>
  </conditionalFormatting>
  <conditionalFormatting sqref="N978">
    <cfRule type="cellIs" dxfId="18942" priority="4291" operator="between">
      <formula>3.5</formula>
      <formula>2.495</formula>
    </cfRule>
  </conditionalFormatting>
  <conditionalFormatting sqref="N978">
    <cfRule type="cellIs" dxfId="18941" priority="4290" operator="between">
      <formula>3.5</formula>
      <formula>2.494</formula>
    </cfRule>
  </conditionalFormatting>
  <conditionalFormatting sqref="N978">
    <cfRule type="cellIs" dxfId="18940" priority="4289" operator="between">
      <formula>2.5</formula>
      <formula>0</formula>
    </cfRule>
  </conditionalFormatting>
  <conditionalFormatting sqref="N978">
    <cfRule type="cellIs" dxfId="18939" priority="4285" operator="between">
      <formula>4.501</formula>
      <formula>6</formula>
    </cfRule>
    <cfRule type="cellIs" dxfId="18938" priority="4286" operator="between">
      <formula>3.001</formula>
      <formula>4.5</formula>
    </cfRule>
    <cfRule type="cellIs" dxfId="18937" priority="4287" operator="between">
      <formula>2.001</formula>
      <formula>3</formula>
    </cfRule>
    <cfRule type="cellIs" dxfId="18936" priority="4288" operator="between">
      <formula>0</formula>
      <formula>2</formula>
    </cfRule>
  </conditionalFormatting>
  <conditionalFormatting sqref="N974">
    <cfRule type="cellIs" dxfId="18935" priority="4284" operator="between">
      <formula>6</formula>
      <formula>4.5</formula>
    </cfRule>
  </conditionalFormatting>
  <conditionalFormatting sqref="N974">
    <cfRule type="cellIs" dxfId="18934" priority="4283" operator="between">
      <formula>6</formula>
      <formula>4.495</formula>
    </cfRule>
  </conditionalFormatting>
  <conditionalFormatting sqref="N974">
    <cfRule type="cellIs" dxfId="18933" priority="4282" operator="between">
      <formula>4.5</formula>
      <formula>3.495</formula>
    </cfRule>
  </conditionalFormatting>
  <conditionalFormatting sqref="N974">
    <cfRule type="cellIs" dxfId="18932" priority="4280" operator="between">
      <formula>3.5</formula>
      <formula>2.495</formula>
    </cfRule>
    <cfRule type="cellIs" dxfId="18931" priority="4281" operator="between">
      <formula>3.5</formula>
      <formula>2.495</formula>
    </cfRule>
  </conditionalFormatting>
  <conditionalFormatting sqref="N974">
    <cfRule type="cellIs" dxfId="18930" priority="4279" operator="between">
      <formula>3.5</formula>
      <formula>2.495</formula>
    </cfRule>
  </conditionalFormatting>
  <conditionalFormatting sqref="N974">
    <cfRule type="cellIs" dxfId="18929" priority="4278" operator="between">
      <formula>3.5</formula>
      <formula>2.494</formula>
    </cfRule>
  </conditionalFormatting>
  <conditionalFormatting sqref="N974">
    <cfRule type="cellIs" dxfId="18928" priority="4277" operator="between">
      <formula>2.5</formula>
      <formula>0</formula>
    </cfRule>
  </conditionalFormatting>
  <conditionalFormatting sqref="N974">
    <cfRule type="cellIs" dxfId="18927" priority="4273" operator="between">
      <formula>4.501</formula>
      <formula>6</formula>
    </cfRule>
    <cfRule type="cellIs" dxfId="18926" priority="4274" operator="between">
      <formula>3.001</formula>
      <formula>4.5</formula>
    </cfRule>
    <cfRule type="cellIs" dxfId="18925" priority="4275" operator="between">
      <formula>2.001</formula>
      <formula>3</formula>
    </cfRule>
    <cfRule type="cellIs" dxfId="18924" priority="4276" operator="between">
      <formula>0</formula>
      <formula>2</formula>
    </cfRule>
  </conditionalFormatting>
  <conditionalFormatting sqref="N976">
    <cfRule type="cellIs" dxfId="18923" priority="4272" operator="between">
      <formula>6</formula>
      <formula>4.5</formula>
    </cfRule>
  </conditionalFormatting>
  <conditionalFormatting sqref="N976">
    <cfRule type="cellIs" dxfId="18922" priority="4271" operator="between">
      <formula>6</formula>
      <formula>4.495</formula>
    </cfRule>
  </conditionalFormatting>
  <conditionalFormatting sqref="N976">
    <cfRule type="cellIs" dxfId="18921" priority="4270" operator="between">
      <formula>4.5</formula>
      <formula>3.495</formula>
    </cfRule>
  </conditionalFormatting>
  <conditionalFormatting sqref="N976">
    <cfRule type="cellIs" dxfId="18920" priority="4268" operator="between">
      <formula>3.5</formula>
      <formula>2.495</formula>
    </cfRule>
    <cfRule type="cellIs" dxfId="18919" priority="4269" operator="between">
      <formula>3.5</formula>
      <formula>2.495</formula>
    </cfRule>
  </conditionalFormatting>
  <conditionalFormatting sqref="N976">
    <cfRule type="cellIs" dxfId="18918" priority="4267" operator="between">
      <formula>3.5</formula>
      <formula>2.495</formula>
    </cfRule>
  </conditionalFormatting>
  <conditionalFormatting sqref="N976">
    <cfRule type="cellIs" dxfId="18917" priority="4266" operator="between">
      <formula>3.5</formula>
      <formula>2.494</formula>
    </cfRule>
  </conditionalFormatting>
  <conditionalFormatting sqref="N976">
    <cfRule type="cellIs" dxfId="18916" priority="4265" operator="between">
      <formula>2.5</formula>
      <formula>0</formula>
    </cfRule>
  </conditionalFormatting>
  <conditionalFormatting sqref="N976">
    <cfRule type="cellIs" dxfId="18915" priority="4261" operator="between">
      <formula>4.501</formula>
      <formula>6</formula>
    </cfRule>
    <cfRule type="cellIs" dxfId="18914" priority="4262" operator="between">
      <formula>3.001</formula>
      <formula>4.5</formula>
    </cfRule>
    <cfRule type="cellIs" dxfId="18913" priority="4263" operator="between">
      <formula>2.001</formula>
      <formula>3</formula>
    </cfRule>
    <cfRule type="cellIs" dxfId="18912" priority="4264" operator="between">
      <formula>0</formula>
      <formula>2</formula>
    </cfRule>
  </conditionalFormatting>
  <conditionalFormatting sqref="N977">
    <cfRule type="cellIs" dxfId="18911" priority="4260" operator="between">
      <formula>6</formula>
      <formula>4.5</formula>
    </cfRule>
  </conditionalFormatting>
  <conditionalFormatting sqref="N977">
    <cfRule type="cellIs" dxfId="18910" priority="4259" operator="between">
      <formula>6</formula>
      <formula>4.495</formula>
    </cfRule>
  </conditionalFormatting>
  <conditionalFormatting sqref="N977">
    <cfRule type="cellIs" dxfId="18909" priority="4258" operator="between">
      <formula>4.5</formula>
      <formula>3.495</formula>
    </cfRule>
  </conditionalFormatting>
  <conditionalFormatting sqref="N977">
    <cfRule type="cellIs" dxfId="18908" priority="4256" operator="between">
      <formula>3.5</formula>
      <formula>2.495</formula>
    </cfRule>
    <cfRule type="cellIs" dxfId="18907" priority="4257" operator="between">
      <formula>3.5</formula>
      <formula>2.495</formula>
    </cfRule>
  </conditionalFormatting>
  <conditionalFormatting sqref="N977">
    <cfRule type="cellIs" dxfId="18906" priority="4255" operator="between">
      <formula>3.5</formula>
      <formula>2.495</formula>
    </cfRule>
  </conditionalFormatting>
  <conditionalFormatting sqref="N977">
    <cfRule type="cellIs" dxfId="18905" priority="4254" operator="between">
      <formula>3.5</formula>
      <formula>2.494</formula>
    </cfRule>
  </conditionalFormatting>
  <conditionalFormatting sqref="N977">
    <cfRule type="cellIs" dxfId="18904" priority="4253" operator="between">
      <formula>2.5</formula>
      <formula>0</formula>
    </cfRule>
  </conditionalFormatting>
  <conditionalFormatting sqref="N977">
    <cfRule type="cellIs" dxfId="18903" priority="4249" operator="between">
      <formula>4.501</formula>
      <formula>6</formula>
    </cfRule>
    <cfRule type="cellIs" dxfId="18902" priority="4250" operator="between">
      <formula>3.001</formula>
      <formula>4.5</formula>
    </cfRule>
    <cfRule type="cellIs" dxfId="18901" priority="4251" operator="between">
      <formula>2.001</formula>
      <formula>3</formula>
    </cfRule>
    <cfRule type="cellIs" dxfId="18900" priority="4252" operator="between">
      <formula>0</formula>
      <formula>2</formula>
    </cfRule>
  </conditionalFormatting>
  <conditionalFormatting sqref="N975">
    <cfRule type="cellIs" dxfId="18899" priority="4248" operator="between">
      <formula>6</formula>
      <formula>4.5</formula>
    </cfRule>
  </conditionalFormatting>
  <conditionalFormatting sqref="N975">
    <cfRule type="cellIs" dxfId="18898" priority="4247" operator="between">
      <formula>6</formula>
      <formula>4.495</formula>
    </cfRule>
  </conditionalFormatting>
  <conditionalFormatting sqref="N975">
    <cfRule type="cellIs" dxfId="18897" priority="4246" operator="between">
      <formula>4.5</formula>
      <formula>3.495</formula>
    </cfRule>
  </conditionalFormatting>
  <conditionalFormatting sqref="N975">
    <cfRule type="cellIs" dxfId="18896" priority="4244" operator="between">
      <formula>3.5</formula>
      <formula>2.495</formula>
    </cfRule>
    <cfRule type="cellIs" dxfId="18895" priority="4245" operator="between">
      <formula>3.5</formula>
      <formula>2.495</formula>
    </cfRule>
  </conditionalFormatting>
  <conditionalFormatting sqref="N975">
    <cfRule type="cellIs" dxfId="18894" priority="4243" operator="between">
      <formula>3.5</formula>
      <formula>2.495</formula>
    </cfRule>
  </conditionalFormatting>
  <conditionalFormatting sqref="N975">
    <cfRule type="cellIs" dxfId="18893" priority="4242" operator="between">
      <formula>3.5</formula>
      <formula>2.494</formula>
    </cfRule>
  </conditionalFormatting>
  <conditionalFormatting sqref="N975">
    <cfRule type="cellIs" dxfId="18892" priority="4241" operator="between">
      <formula>2.5</formula>
      <formula>0</formula>
    </cfRule>
  </conditionalFormatting>
  <conditionalFormatting sqref="N975">
    <cfRule type="cellIs" dxfId="18891" priority="4237" operator="between">
      <formula>4.501</formula>
      <formula>6</formula>
    </cfRule>
    <cfRule type="cellIs" dxfId="18890" priority="4238" operator="between">
      <formula>3.001</formula>
      <formula>4.5</formula>
    </cfRule>
    <cfRule type="cellIs" dxfId="18889" priority="4239" operator="between">
      <formula>2.001</formula>
      <formula>3</formula>
    </cfRule>
    <cfRule type="cellIs" dxfId="18888" priority="4240" operator="between">
      <formula>0</formula>
      <formula>2</formula>
    </cfRule>
  </conditionalFormatting>
  <conditionalFormatting sqref="N986">
    <cfRule type="cellIs" dxfId="18887" priority="4236" operator="between">
      <formula>6</formula>
      <formula>4.5</formula>
    </cfRule>
  </conditionalFormatting>
  <conditionalFormatting sqref="N986">
    <cfRule type="cellIs" dxfId="18886" priority="4235" operator="between">
      <formula>6</formula>
      <formula>4.495</formula>
    </cfRule>
  </conditionalFormatting>
  <conditionalFormatting sqref="N986">
    <cfRule type="cellIs" dxfId="18885" priority="4234" operator="between">
      <formula>4.5</formula>
      <formula>3.495</formula>
    </cfRule>
  </conditionalFormatting>
  <conditionalFormatting sqref="N986">
    <cfRule type="cellIs" dxfId="18884" priority="4232" operator="between">
      <formula>3.5</formula>
      <formula>2.495</formula>
    </cfRule>
    <cfRule type="cellIs" dxfId="18883" priority="4233" operator="between">
      <formula>3.5</formula>
      <formula>2.495</formula>
    </cfRule>
  </conditionalFormatting>
  <conditionalFormatting sqref="N986">
    <cfRule type="cellIs" dxfId="18882" priority="4231" operator="between">
      <formula>3.5</formula>
      <formula>2.495</formula>
    </cfRule>
  </conditionalFormatting>
  <conditionalFormatting sqref="N986">
    <cfRule type="cellIs" dxfId="18881" priority="4230" operator="between">
      <formula>3.5</formula>
      <formula>2.494</formula>
    </cfRule>
  </conditionalFormatting>
  <conditionalFormatting sqref="N986">
    <cfRule type="cellIs" dxfId="18880" priority="4229" operator="between">
      <formula>2.5</formula>
      <formula>0</formula>
    </cfRule>
  </conditionalFormatting>
  <conditionalFormatting sqref="N986">
    <cfRule type="cellIs" dxfId="18879" priority="4225" operator="between">
      <formula>4.501</formula>
      <formula>6</formula>
    </cfRule>
    <cfRule type="cellIs" dxfId="18878" priority="4226" operator="between">
      <formula>3.001</formula>
      <formula>4.5</formula>
    </cfRule>
    <cfRule type="cellIs" dxfId="18877" priority="4227" operator="between">
      <formula>2.001</formula>
      <formula>3</formula>
    </cfRule>
    <cfRule type="cellIs" dxfId="18876" priority="4228" operator="between">
      <formula>0</formula>
      <formula>2</formula>
    </cfRule>
  </conditionalFormatting>
  <conditionalFormatting sqref="N980">
    <cfRule type="cellIs" dxfId="18875" priority="4224" operator="between">
      <formula>6</formula>
      <formula>4.5</formula>
    </cfRule>
  </conditionalFormatting>
  <conditionalFormatting sqref="N980">
    <cfRule type="cellIs" dxfId="18874" priority="4223" operator="between">
      <formula>6</formula>
      <formula>4.495</formula>
    </cfRule>
  </conditionalFormatting>
  <conditionalFormatting sqref="N980">
    <cfRule type="cellIs" dxfId="18873" priority="4222" operator="between">
      <formula>4.5</formula>
      <formula>3.495</formula>
    </cfRule>
  </conditionalFormatting>
  <conditionalFormatting sqref="N980">
    <cfRule type="cellIs" dxfId="18872" priority="4220" operator="between">
      <formula>3.5</formula>
      <formula>2.495</formula>
    </cfRule>
    <cfRule type="cellIs" dxfId="18871" priority="4221" operator="between">
      <formula>3.5</formula>
      <formula>2.495</formula>
    </cfRule>
  </conditionalFormatting>
  <conditionalFormatting sqref="N980">
    <cfRule type="cellIs" dxfId="18870" priority="4219" operator="between">
      <formula>3.5</formula>
      <formula>2.495</formula>
    </cfRule>
  </conditionalFormatting>
  <conditionalFormatting sqref="N980">
    <cfRule type="cellIs" dxfId="18869" priority="4218" operator="between">
      <formula>3.5</formula>
      <formula>2.494</formula>
    </cfRule>
  </conditionalFormatting>
  <conditionalFormatting sqref="N980">
    <cfRule type="cellIs" dxfId="18868" priority="4217" operator="between">
      <formula>2.5</formula>
      <formula>0</formula>
    </cfRule>
  </conditionalFormatting>
  <conditionalFormatting sqref="N980">
    <cfRule type="cellIs" dxfId="18867" priority="4213" operator="between">
      <formula>4.501</formula>
      <formula>6</formula>
    </cfRule>
    <cfRule type="cellIs" dxfId="18866" priority="4214" operator="between">
      <formula>3.001</formula>
      <formula>4.5</formula>
    </cfRule>
    <cfRule type="cellIs" dxfId="18865" priority="4215" operator="between">
      <formula>2.001</formula>
      <formula>3</formula>
    </cfRule>
    <cfRule type="cellIs" dxfId="18864" priority="4216" operator="between">
      <formula>0</formula>
      <formula>2</formula>
    </cfRule>
  </conditionalFormatting>
  <conditionalFormatting sqref="N983">
    <cfRule type="cellIs" dxfId="18863" priority="4212" operator="between">
      <formula>6</formula>
      <formula>4.5</formula>
    </cfRule>
  </conditionalFormatting>
  <conditionalFormatting sqref="N983">
    <cfRule type="cellIs" dxfId="18862" priority="4211" operator="between">
      <formula>6</formula>
      <formula>4.495</formula>
    </cfRule>
  </conditionalFormatting>
  <conditionalFormatting sqref="N983">
    <cfRule type="cellIs" dxfId="18861" priority="4210" operator="between">
      <formula>4.5</formula>
      <formula>3.495</formula>
    </cfRule>
  </conditionalFormatting>
  <conditionalFormatting sqref="N983">
    <cfRule type="cellIs" dxfId="18860" priority="4208" operator="between">
      <formula>3.5</formula>
      <formula>2.495</formula>
    </cfRule>
    <cfRule type="cellIs" dxfId="18859" priority="4209" operator="between">
      <formula>3.5</formula>
      <formula>2.495</formula>
    </cfRule>
  </conditionalFormatting>
  <conditionalFormatting sqref="N983">
    <cfRule type="cellIs" dxfId="18858" priority="4207" operator="between">
      <formula>3.5</formula>
      <formula>2.495</formula>
    </cfRule>
  </conditionalFormatting>
  <conditionalFormatting sqref="N983">
    <cfRule type="cellIs" dxfId="18857" priority="4206" operator="between">
      <formula>3.5</formula>
      <formula>2.494</formula>
    </cfRule>
  </conditionalFormatting>
  <conditionalFormatting sqref="N983">
    <cfRule type="cellIs" dxfId="18856" priority="4205" operator="between">
      <formula>2.5</formula>
      <formula>0</formula>
    </cfRule>
  </conditionalFormatting>
  <conditionalFormatting sqref="N983">
    <cfRule type="cellIs" dxfId="18855" priority="4201" operator="between">
      <formula>4.501</formula>
      <formula>6</formula>
    </cfRule>
    <cfRule type="cellIs" dxfId="18854" priority="4202" operator="between">
      <formula>3.001</formula>
      <formula>4.5</formula>
    </cfRule>
    <cfRule type="cellIs" dxfId="18853" priority="4203" operator="between">
      <formula>2.001</formula>
      <formula>3</formula>
    </cfRule>
    <cfRule type="cellIs" dxfId="18852" priority="4204" operator="between">
      <formula>0</formula>
      <formula>2</formula>
    </cfRule>
  </conditionalFormatting>
  <conditionalFormatting sqref="N985">
    <cfRule type="cellIs" dxfId="18851" priority="4200" operator="between">
      <formula>6</formula>
      <formula>4.5</formula>
    </cfRule>
  </conditionalFormatting>
  <conditionalFormatting sqref="N985">
    <cfRule type="cellIs" dxfId="18850" priority="4199" operator="between">
      <formula>6</formula>
      <formula>4.495</formula>
    </cfRule>
  </conditionalFormatting>
  <conditionalFormatting sqref="N985">
    <cfRule type="cellIs" dxfId="18849" priority="4198" operator="between">
      <formula>4.5</formula>
      <formula>3.495</formula>
    </cfRule>
  </conditionalFormatting>
  <conditionalFormatting sqref="N985">
    <cfRule type="cellIs" dxfId="18848" priority="4196" operator="between">
      <formula>3.5</formula>
      <formula>2.495</formula>
    </cfRule>
    <cfRule type="cellIs" dxfId="18847" priority="4197" operator="between">
      <formula>3.5</formula>
      <formula>2.495</formula>
    </cfRule>
  </conditionalFormatting>
  <conditionalFormatting sqref="N985">
    <cfRule type="cellIs" dxfId="18846" priority="4195" operator="between">
      <formula>3.5</formula>
      <formula>2.495</formula>
    </cfRule>
  </conditionalFormatting>
  <conditionalFormatting sqref="N985">
    <cfRule type="cellIs" dxfId="18845" priority="4194" operator="between">
      <formula>3.5</formula>
      <formula>2.494</formula>
    </cfRule>
  </conditionalFormatting>
  <conditionalFormatting sqref="N985">
    <cfRule type="cellIs" dxfId="18844" priority="4193" operator="between">
      <formula>2.5</formula>
      <formula>0</formula>
    </cfRule>
  </conditionalFormatting>
  <conditionalFormatting sqref="N985">
    <cfRule type="cellIs" dxfId="18843" priority="4189" operator="between">
      <formula>4.501</formula>
      <formula>6</formula>
    </cfRule>
    <cfRule type="cellIs" dxfId="18842" priority="4190" operator="between">
      <formula>3.001</formula>
      <formula>4.5</formula>
    </cfRule>
    <cfRule type="cellIs" dxfId="18841" priority="4191" operator="between">
      <formula>2.001</formula>
      <formula>3</formula>
    </cfRule>
    <cfRule type="cellIs" dxfId="18840" priority="4192" operator="between">
      <formula>0</formula>
      <formula>2</formula>
    </cfRule>
  </conditionalFormatting>
  <conditionalFormatting sqref="N982">
    <cfRule type="cellIs" dxfId="18839" priority="4188" operator="between">
      <formula>6</formula>
      <formula>4.5</formula>
    </cfRule>
  </conditionalFormatting>
  <conditionalFormatting sqref="N982">
    <cfRule type="cellIs" dxfId="18838" priority="4187" operator="between">
      <formula>6</formula>
      <formula>4.495</formula>
    </cfRule>
  </conditionalFormatting>
  <conditionalFormatting sqref="N982">
    <cfRule type="cellIs" dxfId="18837" priority="4186" operator="between">
      <formula>4.5</formula>
      <formula>3.495</formula>
    </cfRule>
  </conditionalFormatting>
  <conditionalFormatting sqref="N982">
    <cfRule type="cellIs" dxfId="18836" priority="4184" operator="between">
      <formula>3.5</formula>
      <formula>2.495</formula>
    </cfRule>
    <cfRule type="cellIs" dxfId="18835" priority="4185" operator="between">
      <formula>3.5</formula>
      <formula>2.495</formula>
    </cfRule>
  </conditionalFormatting>
  <conditionalFormatting sqref="N982">
    <cfRule type="cellIs" dxfId="18834" priority="4183" operator="between">
      <formula>3.5</formula>
      <formula>2.495</formula>
    </cfRule>
  </conditionalFormatting>
  <conditionalFormatting sqref="N982">
    <cfRule type="cellIs" dxfId="18833" priority="4182" operator="between">
      <formula>3.5</formula>
      <formula>2.494</formula>
    </cfRule>
  </conditionalFormatting>
  <conditionalFormatting sqref="N982">
    <cfRule type="cellIs" dxfId="18832" priority="4181" operator="between">
      <formula>2.5</formula>
      <formula>0</formula>
    </cfRule>
  </conditionalFormatting>
  <conditionalFormatting sqref="N982">
    <cfRule type="cellIs" dxfId="18831" priority="4177" operator="between">
      <formula>4.501</formula>
      <formula>6</formula>
    </cfRule>
    <cfRule type="cellIs" dxfId="18830" priority="4178" operator="between">
      <formula>3.001</formula>
      <formula>4.5</formula>
    </cfRule>
    <cfRule type="cellIs" dxfId="18829" priority="4179" operator="between">
      <formula>2.001</formula>
      <formula>3</formula>
    </cfRule>
    <cfRule type="cellIs" dxfId="18828" priority="4180" operator="between">
      <formula>0</formula>
      <formula>2</formula>
    </cfRule>
  </conditionalFormatting>
  <conditionalFormatting sqref="N979">
    <cfRule type="cellIs" dxfId="18827" priority="4176" operator="between">
      <formula>6</formula>
      <formula>4.5</formula>
    </cfRule>
  </conditionalFormatting>
  <conditionalFormatting sqref="N979">
    <cfRule type="cellIs" dxfId="18826" priority="4175" operator="between">
      <formula>6</formula>
      <formula>4.495</formula>
    </cfRule>
  </conditionalFormatting>
  <conditionalFormatting sqref="N979">
    <cfRule type="cellIs" dxfId="18825" priority="4174" operator="between">
      <formula>4.5</formula>
      <formula>3.495</formula>
    </cfRule>
  </conditionalFormatting>
  <conditionalFormatting sqref="N979">
    <cfRule type="cellIs" dxfId="18824" priority="4172" operator="between">
      <formula>3.5</formula>
      <formula>2.495</formula>
    </cfRule>
    <cfRule type="cellIs" dxfId="18823" priority="4173" operator="between">
      <formula>3.5</formula>
      <formula>2.495</formula>
    </cfRule>
  </conditionalFormatting>
  <conditionalFormatting sqref="N979">
    <cfRule type="cellIs" dxfId="18822" priority="4171" operator="between">
      <formula>3.5</formula>
      <formula>2.495</formula>
    </cfRule>
  </conditionalFormatting>
  <conditionalFormatting sqref="N979">
    <cfRule type="cellIs" dxfId="18821" priority="4170" operator="between">
      <formula>3.5</formula>
      <formula>2.494</formula>
    </cfRule>
  </conditionalFormatting>
  <conditionalFormatting sqref="N979">
    <cfRule type="cellIs" dxfId="18820" priority="4169" operator="between">
      <formula>2.5</formula>
      <formula>0</formula>
    </cfRule>
  </conditionalFormatting>
  <conditionalFormatting sqref="N979">
    <cfRule type="cellIs" dxfId="18819" priority="4165" operator="between">
      <formula>4.501</formula>
      <formula>6</formula>
    </cfRule>
    <cfRule type="cellIs" dxfId="18818" priority="4166" operator="between">
      <formula>3.001</formula>
      <formula>4.5</formula>
    </cfRule>
    <cfRule type="cellIs" dxfId="18817" priority="4167" operator="between">
      <formula>2.001</formula>
      <formula>3</formula>
    </cfRule>
    <cfRule type="cellIs" dxfId="18816" priority="4168" operator="between">
      <formula>0</formula>
      <formula>2</formula>
    </cfRule>
  </conditionalFormatting>
  <conditionalFormatting sqref="N981">
    <cfRule type="cellIs" dxfId="18815" priority="4164" operator="between">
      <formula>6</formula>
      <formula>4.5</formula>
    </cfRule>
  </conditionalFormatting>
  <conditionalFormatting sqref="N981">
    <cfRule type="cellIs" dxfId="18814" priority="4163" operator="between">
      <formula>6</formula>
      <formula>4.495</formula>
    </cfRule>
  </conditionalFormatting>
  <conditionalFormatting sqref="N981">
    <cfRule type="cellIs" dxfId="18813" priority="4162" operator="between">
      <formula>4.5</formula>
      <formula>3.495</formula>
    </cfRule>
  </conditionalFormatting>
  <conditionalFormatting sqref="N981">
    <cfRule type="cellIs" dxfId="18812" priority="4160" operator="between">
      <formula>3.5</formula>
      <formula>2.495</formula>
    </cfRule>
    <cfRule type="cellIs" dxfId="18811" priority="4161" operator="between">
      <formula>3.5</formula>
      <formula>2.495</formula>
    </cfRule>
  </conditionalFormatting>
  <conditionalFormatting sqref="N981">
    <cfRule type="cellIs" dxfId="18810" priority="4159" operator="between">
      <formula>3.5</formula>
      <formula>2.495</formula>
    </cfRule>
  </conditionalFormatting>
  <conditionalFormatting sqref="N981">
    <cfRule type="cellIs" dxfId="18809" priority="4158" operator="between">
      <formula>3.5</formula>
      <formula>2.494</formula>
    </cfRule>
  </conditionalFormatting>
  <conditionalFormatting sqref="N981">
    <cfRule type="cellIs" dxfId="18808" priority="4157" operator="between">
      <formula>2.5</formula>
      <formula>0</formula>
    </cfRule>
  </conditionalFormatting>
  <conditionalFormatting sqref="N981">
    <cfRule type="cellIs" dxfId="18807" priority="4153" operator="between">
      <formula>4.501</formula>
      <formula>6</formula>
    </cfRule>
    <cfRule type="cellIs" dxfId="18806" priority="4154" operator="between">
      <formula>3.001</formula>
      <formula>4.5</formula>
    </cfRule>
    <cfRule type="cellIs" dxfId="18805" priority="4155" operator="between">
      <formula>2.001</formula>
      <formula>3</formula>
    </cfRule>
    <cfRule type="cellIs" dxfId="18804" priority="4156" operator="between">
      <formula>0</formula>
      <formula>2</formula>
    </cfRule>
  </conditionalFormatting>
  <conditionalFormatting sqref="N984">
    <cfRule type="cellIs" dxfId="18803" priority="4152" operator="between">
      <formula>6</formula>
      <formula>4.5</formula>
    </cfRule>
  </conditionalFormatting>
  <conditionalFormatting sqref="N984">
    <cfRule type="cellIs" dxfId="18802" priority="4151" operator="between">
      <formula>6</formula>
      <formula>4.495</formula>
    </cfRule>
  </conditionalFormatting>
  <conditionalFormatting sqref="N984">
    <cfRule type="cellIs" dxfId="18801" priority="4150" operator="between">
      <formula>4.5</formula>
      <formula>3.495</formula>
    </cfRule>
  </conditionalFormatting>
  <conditionalFormatting sqref="N984">
    <cfRule type="cellIs" dxfId="18800" priority="4148" operator="between">
      <formula>3.5</formula>
      <formula>2.495</formula>
    </cfRule>
    <cfRule type="cellIs" dxfId="18799" priority="4149" operator="between">
      <formula>3.5</formula>
      <formula>2.495</formula>
    </cfRule>
  </conditionalFormatting>
  <conditionalFormatting sqref="N984">
    <cfRule type="cellIs" dxfId="18798" priority="4147" operator="between">
      <formula>3.5</formula>
      <formula>2.495</formula>
    </cfRule>
  </conditionalFormatting>
  <conditionalFormatting sqref="N984">
    <cfRule type="cellIs" dxfId="18797" priority="4146" operator="between">
      <formula>3.5</formula>
      <formula>2.494</formula>
    </cfRule>
  </conditionalFormatting>
  <conditionalFormatting sqref="N984">
    <cfRule type="cellIs" dxfId="18796" priority="4145" operator="between">
      <formula>2.5</formula>
      <formula>0</formula>
    </cfRule>
  </conditionalFormatting>
  <conditionalFormatting sqref="N984">
    <cfRule type="cellIs" dxfId="18795" priority="4141" operator="between">
      <formula>4.501</formula>
      <formula>6</formula>
    </cfRule>
    <cfRule type="cellIs" dxfId="18794" priority="4142" operator="between">
      <formula>3.001</formula>
      <formula>4.5</formula>
    </cfRule>
    <cfRule type="cellIs" dxfId="18793" priority="4143" operator="between">
      <formula>2.001</formula>
      <formula>3</formula>
    </cfRule>
    <cfRule type="cellIs" dxfId="18792" priority="4144" operator="between">
      <formula>0</formula>
      <formula>2</formula>
    </cfRule>
  </conditionalFormatting>
  <conditionalFormatting sqref="N992">
    <cfRule type="cellIs" dxfId="18791" priority="4140" operator="between">
      <formula>6</formula>
      <formula>4.5</formula>
    </cfRule>
  </conditionalFormatting>
  <conditionalFormatting sqref="N992">
    <cfRule type="cellIs" dxfId="18790" priority="4139" operator="between">
      <formula>6</formula>
      <formula>4.495</formula>
    </cfRule>
  </conditionalFormatting>
  <conditionalFormatting sqref="N992">
    <cfRule type="cellIs" dxfId="18789" priority="4138" operator="between">
      <formula>4.5</formula>
      <formula>3.495</formula>
    </cfRule>
  </conditionalFormatting>
  <conditionalFormatting sqref="N992">
    <cfRule type="cellIs" dxfId="18788" priority="4136" operator="between">
      <formula>3.5</formula>
      <formula>2.495</formula>
    </cfRule>
    <cfRule type="cellIs" dxfId="18787" priority="4137" operator="between">
      <formula>3.5</formula>
      <formula>2.495</formula>
    </cfRule>
  </conditionalFormatting>
  <conditionalFormatting sqref="N992">
    <cfRule type="cellIs" dxfId="18786" priority="4135" operator="between">
      <formula>3.5</formula>
      <formula>2.495</formula>
    </cfRule>
  </conditionalFormatting>
  <conditionalFormatting sqref="N992">
    <cfRule type="cellIs" dxfId="18785" priority="4134" operator="between">
      <formula>3.5</formula>
      <formula>2.494</formula>
    </cfRule>
  </conditionalFormatting>
  <conditionalFormatting sqref="N992">
    <cfRule type="cellIs" dxfId="18784" priority="4133" operator="between">
      <formula>2.5</formula>
      <formula>0</formula>
    </cfRule>
  </conditionalFormatting>
  <conditionalFormatting sqref="N992">
    <cfRule type="cellIs" dxfId="18783" priority="4129" operator="between">
      <formula>4.501</formula>
      <formula>6</formula>
    </cfRule>
    <cfRule type="cellIs" dxfId="18782" priority="4130" operator="between">
      <formula>3.001</formula>
      <formula>4.5</formula>
    </cfRule>
    <cfRule type="cellIs" dxfId="18781" priority="4131" operator="between">
      <formula>2.001</formula>
      <formula>3</formula>
    </cfRule>
    <cfRule type="cellIs" dxfId="18780" priority="4132" operator="between">
      <formula>0</formula>
      <formula>2</formula>
    </cfRule>
  </conditionalFormatting>
  <conditionalFormatting sqref="N988">
    <cfRule type="cellIs" dxfId="18779" priority="4128" operator="between">
      <formula>6</formula>
      <formula>4.5</formula>
    </cfRule>
  </conditionalFormatting>
  <conditionalFormatting sqref="N988">
    <cfRule type="cellIs" dxfId="18778" priority="4127" operator="between">
      <formula>6</formula>
      <formula>4.495</formula>
    </cfRule>
  </conditionalFormatting>
  <conditionalFormatting sqref="N988">
    <cfRule type="cellIs" dxfId="18777" priority="4126" operator="between">
      <formula>4.5</formula>
      <formula>3.495</formula>
    </cfRule>
  </conditionalFormatting>
  <conditionalFormatting sqref="N988">
    <cfRule type="cellIs" dxfId="18776" priority="4124" operator="between">
      <formula>3.5</formula>
      <formula>2.495</formula>
    </cfRule>
    <cfRule type="cellIs" dxfId="18775" priority="4125" operator="between">
      <formula>3.5</formula>
      <formula>2.495</formula>
    </cfRule>
  </conditionalFormatting>
  <conditionalFormatting sqref="N988">
    <cfRule type="cellIs" dxfId="18774" priority="4123" operator="between">
      <formula>3.5</formula>
      <formula>2.495</formula>
    </cfRule>
  </conditionalFormatting>
  <conditionalFormatting sqref="N988">
    <cfRule type="cellIs" dxfId="18773" priority="4122" operator="between">
      <formula>3.5</formula>
      <formula>2.494</formula>
    </cfRule>
  </conditionalFormatting>
  <conditionalFormatting sqref="N988">
    <cfRule type="cellIs" dxfId="18772" priority="4121" operator="between">
      <formula>2.5</formula>
      <formula>0</formula>
    </cfRule>
  </conditionalFormatting>
  <conditionalFormatting sqref="N988">
    <cfRule type="cellIs" dxfId="18771" priority="4117" operator="between">
      <formula>4.501</formula>
      <formula>6</formula>
    </cfRule>
    <cfRule type="cellIs" dxfId="18770" priority="4118" operator="between">
      <formula>3.001</formula>
      <formula>4.5</formula>
    </cfRule>
    <cfRule type="cellIs" dxfId="18769" priority="4119" operator="between">
      <formula>2.001</formula>
      <formula>3</formula>
    </cfRule>
    <cfRule type="cellIs" dxfId="18768" priority="4120" operator="between">
      <formula>0</formula>
      <formula>2</formula>
    </cfRule>
  </conditionalFormatting>
  <conditionalFormatting sqref="N990">
    <cfRule type="cellIs" dxfId="18767" priority="4116" operator="between">
      <formula>6</formula>
      <formula>4.5</formula>
    </cfRule>
  </conditionalFormatting>
  <conditionalFormatting sqref="N990">
    <cfRule type="cellIs" dxfId="18766" priority="4115" operator="between">
      <formula>6</formula>
      <formula>4.495</formula>
    </cfRule>
  </conditionalFormatting>
  <conditionalFormatting sqref="N990">
    <cfRule type="cellIs" dxfId="18765" priority="4114" operator="between">
      <formula>4.5</formula>
      <formula>3.495</formula>
    </cfRule>
  </conditionalFormatting>
  <conditionalFormatting sqref="N990">
    <cfRule type="cellIs" dxfId="18764" priority="4112" operator="between">
      <formula>3.5</formula>
      <formula>2.495</formula>
    </cfRule>
    <cfRule type="cellIs" dxfId="18763" priority="4113" operator="between">
      <formula>3.5</formula>
      <formula>2.495</formula>
    </cfRule>
  </conditionalFormatting>
  <conditionalFormatting sqref="N990">
    <cfRule type="cellIs" dxfId="18762" priority="4111" operator="between">
      <formula>3.5</formula>
      <formula>2.495</formula>
    </cfRule>
  </conditionalFormatting>
  <conditionalFormatting sqref="N990">
    <cfRule type="cellIs" dxfId="18761" priority="4110" operator="between">
      <formula>3.5</formula>
      <formula>2.494</formula>
    </cfRule>
  </conditionalFormatting>
  <conditionalFormatting sqref="N990">
    <cfRule type="cellIs" dxfId="18760" priority="4109" operator="between">
      <formula>2.5</formula>
      <formula>0</formula>
    </cfRule>
  </conditionalFormatting>
  <conditionalFormatting sqref="N990">
    <cfRule type="cellIs" dxfId="18759" priority="4105" operator="between">
      <formula>4.501</formula>
      <formula>6</formula>
    </cfRule>
    <cfRule type="cellIs" dxfId="18758" priority="4106" operator="between">
      <formula>3.001</formula>
      <formula>4.5</formula>
    </cfRule>
    <cfRule type="cellIs" dxfId="18757" priority="4107" operator="between">
      <formula>2.001</formula>
      <formula>3</formula>
    </cfRule>
    <cfRule type="cellIs" dxfId="18756" priority="4108" operator="between">
      <formula>0</formula>
      <formula>2</formula>
    </cfRule>
  </conditionalFormatting>
  <conditionalFormatting sqref="N991">
    <cfRule type="cellIs" dxfId="18755" priority="4104" operator="between">
      <formula>6</formula>
      <formula>4.5</formula>
    </cfRule>
  </conditionalFormatting>
  <conditionalFormatting sqref="N991">
    <cfRule type="cellIs" dxfId="18754" priority="4103" operator="between">
      <formula>6</formula>
      <formula>4.495</formula>
    </cfRule>
  </conditionalFormatting>
  <conditionalFormatting sqref="N991">
    <cfRule type="cellIs" dxfId="18753" priority="4102" operator="between">
      <formula>4.5</formula>
      <formula>3.495</formula>
    </cfRule>
  </conditionalFormatting>
  <conditionalFormatting sqref="N991">
    <cfRule type="cellIs" dxfId="18752" priority="4100" operator="between">
      <formula>3.5</formula>
      <formula>2.495</formula>
    </cfRule>
    <cfRule type="cellIs" dxfId="18751" priority="4101" operator="between">
      <formula>3.5</formula>
      <formula>2.495</formula>
    </cfRule>
  </conditionalFormatting>
  <conditionalFormatting sqref="N991">
    <cfRule type="cellIs" dxfId="18750" priority="4099" operator="between">
      <formula>3.5</formula>
      <formula>2.495</formula>
    </cfRule>
  </conditionalFormatting>
  <conditionalFormatting sqref="N991">
    <cfRule type="cellIs" dxfId="18749" priority="4098" operator="between">
      <formula>3.5</formula>
      <formula>2.494</formula>
    </cfRule>
  </conditionalFormatting>
  <conditionalFormatting sqref="N991">
    <cfRule type="cellIs" dxfId="18748" priority="4097" operator="between">
      <formula>2.5</formula>
      <formula>0</formula>
    </cfRule>
  </conditionalFormatting>
  <conditionalFormatting sqref="N991">
    <cfRule type="cellIs" dxfId="18747" priority="4093" operator="between">
      <formula>4.501</formula>
      <formula>6</formula>
    </cfRule>
    <cfRule type="cellIs" dxfId="18746" priority="4094" operator="between">
      <formula>3.001</formula>
      <formula>4.5</formula>
    </cfRule>
    <cfRule type="cellIs" dxfId="18745" priority="4095" operator="between">
      <formula>2.001</formula>
      <formula>3</formula>
    </cfRule>
    <cfRule type="cellIs" dxfId="18744" priority="4096" operator="between">
      <formula>0</formula>
      <formula>2</formula>
    </cfRule>
  </conditionalFormatting>
  <conditionalFormatting sqref="N989">
    <cfRule type="cellIs" dxfId="18743" priority="4092" operator="between">
      <formula>6</formula>
      <formula>4.5</formula>
    </cfRule>
  </conditionalFormatting>
  <conditionalFormatting sqref="N989">
    <cfRule type="cellIs" dxfId="18742" priority="4091" operator="between">
      <formula>6</formula>
      <formula>4.495</formula>
    </cfRule>
  </conditionalFormatting>
  <conditionalFormatting sqref="N989">
    <cfRule type="cellIs" dxfId="18741" priority="4090" operator="between">
      <formula>4.5</formula>
      <formula>3.495</formula>
    </cfRule>
  </conditionalFormatting>
  <conditionalFormatting sqref="N989">
    <cfRule type="cellIs" dxfId="18740" priority="4088" operator="between">
      <formula>3.5</formula>
      <formula>2.495</formula>
    </cfRule>
    <cfRule type="cellIs" dxfId="18739" priority="4089" operator="between">
      <formula>3.5</formula>
      <formula>2.495</formula>
    </cfRule>
  </conditionalFormatting>
  <conditionalFormatting sqref="N989">
    <cfRule type="cellIs" dxfId="18738" priority="4087" operator="between">
      <formula>3.5</formula>
      <formula>2.495</formula>
    </cfRule>
  </conditionalFormatting>
  <conditionalFormatting sqref="N989">
    <cfRule type="cellIs" dxfId="18737" priority="4086" operator="between">
      <formula>3.5</formula>
      <formula>2.494</formula>
    </cfRule>
  </conditionalFormatting>
  <conditionalFormatting sqref="N989">
    <cfRule type="cellIs" dxfId="18736" priority="4085" operator="between">
      <formula>2.5</formula>
      <formula>0</formula>
    </cfRule>
  </conditionalFormatting>
  <conditionalFormatting sqref="N989">
    <cfRule type="cellIs" dxfId="18735" priority="4081" operator="between">
      <formula>4.501</formula>
      <formula>6</formula>
    </cfRule>
    <cfRule type="cellIs" dxfId="18734" priority="4082" operator="between">
      <formula>3.001</formula>
      <formula>4.5</formula>
    </cfRule>
    <cfRule type="cellIs" dxfId="18733" priority="4083" operator="between">
      <formula>2.001</formula>
      <formula>3</formula>
    </cfRule>
    <cfRule type="cellIs" dxfId="18732" priority="4084" operator="between">
      <formula>0</formula>
      <formula>2</formula>
    </cfRule>
  </conditionalFormatting>
  <conditionalFormatting sqref="N987">
    <cfRule type="cellIs" dxfId="18731" priority="4080" operator="between">
      <formula>6</formula>
      <formula>4.5</formula>
    </cfRule>
  </conditionalFormatting>
  <conditionalFormatting sqref="N987">
    <cfRule type="cellIs" dxfId="18730" priority="4079" operator="between">
      <formula>6</formula>
      <formula>4.495</formula>
    </cfRule>
  </conditionalFormatting>
  <conditionalFormatting sqref="N987">
    <cfRule type="cellIs" dxfId="18729" priority="4078" operator="between">
      <formula>4.5</formula>
      <formula>3.495</formula>
    </cfRule>
  </conditionalFormatting>
  <conditionalFormatting sqref="N987">
    <cfRule type="cellIs" dxfId="18728" priority="4076" operator="between">
      <formula>3.5</formula>
      <formula>2.495</formula>
    </cfRule>
    <cfRule type="cellIs" dxfId="18727" priority="4077" operator="between">
      <formula>3.5</formula>
      <formula>2.495</formula>
    </cfRule>
  </conditionalFormatting>
  <conditionalFormatting sqref="N987">
    <cfRule type="cellIs" dxfId="18726" priority="4075" operator="between">
      <formula>3.5</formula>
      <formula>2.495</formula>
    </cfRule>
  </conditionalFormatting>
  <conditionalFormatting sqref="N987">
    <cfRule type="cellIs" dxfId="18725" priority="4074" operator="between">
      <formula>3.5</formula>
      <formula>2.494</formula>
    </cfRule>
  </conditionalFormatting>
  <conditionalFormatting sqref="N987">
    <cfRule type="cellIs" dxfId="18724" priority="4073" operator="between">
      <formula>2.5</formula>
      <formula>0</formula>
    </cfRule>
  </conditionalFormatting>
  <conditionalFormatting sqref="N987">
    <cfRule type="cellIs" dxfId="18723" priority="4069" operator="between">
      <formula>4.501</formula>
      <formula>6</formula>
    </cfRule>
    <cfRule type="cellIs" dxfId="18722" priority="4070" operator="between">
      <formula>3.001</formula>
      <formula>4.5</formula>
    </cfRule>
    <cfRule type="cellIs" dxfId="18721" priority="4071" operator="between">
      <formula>2.001</formula>
      <formula>3</formula>
    </cfRule>
    <cfRule type="cellIs" dxfId="18720" priority="4072" operator="between">
      <formula>0</formula>
      <formula>2</formula>
    </cfRule>
  </conditionalFormatting>
  <conditionalFormatting sqref="N998">
    <cfRule type="cellIs" dxfId="18719" priority="4044" operator="between">
      <formula>6</formula>
      <formula>4.5</formula>
    </cfRule>
  </conditionalFormatting>
  <conditionalFormatting sqref="N998">
    <cfRule type="cellIs" dxfId="18718" priority="4043" operator="between">
      <formula>6</formula>
      <formula>4.495</formula>
    </cfRule>
  </conditionalFormatting>
  <conditionalFormatting sqref="N998">
    <cfRule type="cellIs" dxfId="18717" priority="4042" operator="between">
      <formula>4.5</formula>
      <formula>3.495</formula>
    </cfRule>
  </conditionalFormatting>
  <conditionalFormatting sqref="N998">
    <cfRule type="cellIs" dxfId="18716" priority="4040" operator="between">
      <formula>3.5</formula>
      <formula>2.495</formula>
    </cfRule>
    <cfRule type="cellIs" dxfId="18715" priority="4041" operator="between">
      <formula>3.5</formula>
      <formula>2.495</formula>
    </cfRule>
  </conditionalFormatting>
  <conditionalFormatting sqref="N998">
    <cfRule type="cellIs" dxfId="18714" priority="4039" operator="between">
      <formula>3.5</formula>
      <formula>2.495</formula>
    </cfRule>
  </conditionalFormatting>
  <conditionalFormatting sqref="N998">
    <cfRule type="cellIs" dxfId="18713" priority="4038" operator="between">
      <formula>3.5</formula>
      <formula>2.494</formula>
    </cfRule>
  </conditionalFormatting>
  <conditionalFormatting sqref="N998">
    <cfRule type="cellIs" dxfId="18712" priority="4037" operator="between">
      <formula>2.5</formula>
      <formula>0</formula>
    </cfRule>
  </conditionalFormatting>
  <conditionalFormatting sqref="N998">
    <cfRule type="cellIs" dxfId="18711" priority="4033" operator="between">
      <formula>4.501</formula>
      <formula>6</formula>
    </cfRule>
    <cfRule type="cellIs" dxfId="18710" priority="4034" operator="between">
      <formula>3.001</formula>
      <formula>4.5</formula>
    </cfRule>
    <cfRule type="cellIs" dxfId="18709" priority="4035" operator="between">
      <formula>2.001</formula>
      <formula>3</formula>
    </cfRule>
    <cfRule type="cellIs" dxfId="18708" priority="4036" operator="between">
      <formula>0</formula>
      <formula>2</formula>
    </cfRule>
  </conditionalFormatting>
  <conditionalFormatting sqref="N994">
    <cfRule type="cellIs" dxfId="18707" priority="4032" operator="between">
      <formula>6</formula>
      <formula>4.5</formula>
    </cfRule>
  </conditionalFormatting>
  <conditionalFormatting sqref="N994">
    <cfRule type="cellIs" dxfId="18706" priority="4031" operator="between">
      <formula>6</formula>
      <formula>4.495</formula>
    </cfRule>
  </conditionalFormatting>
  <conditionalFormatting sqref="N994">
    <cfRule type="cellIs" dxfId="18705" priority="4030" operator="between">
      <formula>4.5</formula>
      <formula>3.495</formula>
    </cfRule>
  </conditionalFormatting>
  <conditionalFormatting sqref="N994">
    <cfRule type="cellIs" dxfId="18704" priority="4028" operator="between">
      <formula>3.5</formula>
      <formula>2.495</formula>
    </cfRule>
    <cfRule type="cellIs" dxfId="18703" priority="4029" operator="between">
      <formula>3.5</formula>
      <formula>2.495</formula>
    </cfRule>
  </conditionalFormatting>
  <conditionalFormatting sqref="N994">
    <cfRule type="cellIs" dxfId="18702" priority="4027" operator="between">
      <formula>3.5</formula>
      <formula>2.495</formula>
    </cfRule>
  </conditionalFormatting>
  <conditionalFormatting sqref="N994">
    <cfRule type="cellIs" dxfId="18701" priority="4026" operator="between">
      <formula>3.5</formula>
      <formula>2.494</formula>
    </cfRule>
  </conditionalFormatting>
  <conditionalFormatting sqref="N994">
    <cfRule type="cellIs" dxfId="18700" priority="4025" operator="between">
      <formula>2.5</formula>
      <formula>0</formula>
    </cfRule>
  </conditionalFormatting>
  <conditionalFormatting sqref="N994">
    <cfRule type="cellIs" dxfId="18699" priority="4021" operator="between">
      <formula>4.501</formula>
      <formula>6</formula>
    </cfRule>
    <cfRule type="cellIs" dxfId="18698" priority="4022" operator="between">
      <formula>3.001</formula>
      <formula>4.5</formula>
    </cfRule>
    <cfRule type="cellIs" dxfId="18697" priority="4023" operator="between">
      <formula>2.001</formula>
      <formula>3</formula>
    </cfRule>
    <cfRule type="cellIs" dxfId="18696" priority="4024" operator="between">
      <formula>0</formula>
      <formula>2</formula>
    </cfRule>
  </conditionalFormatting>
  <conditionalFormatting sqref="N996">
    <cfRule type="cellIs" dxfId="18695" priority="4020" operator="between">
      <formula>6</formula>
      <formula>4.5</formula>
    </cfRule>
  </conditionalFormatting>
  <conditionalFormatting sqref="N996">
    <cfRule type="cellIs" dxfId="18694" priority="4019" operator="between">
      <formula>6</formula>
      <formula>4.495</formula>
    </cfRule>
  </conditionalFormatting>
  <conditionalFormatting sqref="N996">
    <cfRule type="cellIs" dxfId="18693" priority="4018" operator="between">
      <formula>4.5</formula>
      <formula>3.495</formula>
    </cfRule>
  </conditionalFormatting>
  <conditionalFormatting sqref="N996">
    <cfRule type="cellIs" dxfId="18692" priority="4016" operator="between">
      <formula>3.5</formula>
      <formula>2.495</formula>
    </cfRule>
    <cfRule type="cellIs" dxfId="18691" priority="4017" operator="between">
      <formula>3.5</formula>
      <formula>2.495</formula>
    </cfRule>
  </conditionalFormatting>
  <conditionalFormatting sqref="N996">
    <cfRule type="cellIs" dxfId="18690" priority="4015" operator="between">
      <formula>3.5</formula>
      <formula>2.495</formula>
    </cfRule>
  </conditionalFormatting>
  <conditionalFormatting sqref="N996">
    <cfRule type="cellIs" dxfId="18689" priority="4014" operator="between">
      <formula>3.5</formula>
      <formula>2.494</formula>
    </cfRule>
  </conditionalFormatting>
  <conditionalFormatting sqref="N996">
    <cfRule type="cellIs" dxfId="18688" priority="4013" operator="between">
      <formula>2.5</formula>
      <formula>0</formula>
    </cfRule>
  </conditionalFormatting>
  <conditionalFormatting sqref="N996">
    <cfRule type="cellIs" dxfId="18687" priority="4009" operator="between">
      <formula>4.501</formula>
      <formula>6</formula>
    </cfRule>
    <cfRule type="cellIs" dxfId="18686" priority="4010" operator="between">
      <formula>3.001</formula>
      <formula>4.5</formula>
    </cfRule>
    <cfRule type="cellIs" dxfId="18685" priority="4011" operator="between">
      <formula>2.001</formula>
      <formula>3</formula>
    </cfRule>
    <cfRule type="cellIs" dxfId="18684" priority="4012" operator="between">
      <formula>0</formula>
      <formula>2</formula>
    </cfRule>
  </conditionalFormatting>
  <conditionalFormatting sqref="N997">
    <cfRule type="cellIs" dxfId="18683" priority="4008" operator="between">
      <formula>6</formula>
      <formula>4.5</formula>
    </cfRule>
  </conditionalFormatting>
  <conditionalFormatting sqref="N997">
    <cfRule type="cellIs" dxfId="18682" priority="4007" operator="between">
      <formula>6</formula>
      <formula>4.495</formula>
    </cfRule>
  </conditionalFormatting>
  <conditionalFormatting sqref="N997">
    <cfRule type="cellIs" dxfId="18681" priority="4006" operator="between">
      <formula>4.5</formula>
      <formula>3.495</formula>
    </cfRule>
  </conditionalFormatting>
  <conditionalFormatting sqref="N997">
    <cfRule type="cellIs" dxfId="18680" priority="4004" operator="between">
      <formula>3.5</formula>
      <formula>2.495</formula>
    </cfRule>
    <cfRule type="cellIs" dxfId="18679" priority="4005" operator="between">
      <formula>3.5</formula>
      <formula>2.495</formula>
    </cfRule>
  </conditionalFormatting>
  <conditionalFormatting sqref="N997">
    <cfRule type="cellIs" dxfId="18678" priority="4003" operator="between">
      <formula>3.5</formula>
      <formula>2.495</formula>
    </cfRule>
  </conditionalFormatting>
  <conditionalFormatting sqref="N997">
    <cfRule type="cellIs" dxfId="18677" priority="4002" operator="between">
      <formula>3.5</formula>
      <formula>2.494</formula>
    </cfRule>
  </conditionalFormatting>
  <conditionalFormatting sqref="N997">
    <cfRule type="cellIs" dxfId="18676" priority="4001" operator="between">
      <formula>2.5</formula>
      <formula>0</formula>
    </cfRule>
  </conditionalFormatting>
  <conditionalFormatting sqref="N997">
    <cfRule type="cellIs" dxfId="18675" priority="3997" operator="between">
      <formula>4.501</formula>
      <formula>6</formula>
    </cfRule>
    <cfRule type="cellIs" dxfId="18674" priority="3998" operator="between">
      <formula>3.001</formula>
      <formula>4.5</formula>
    </cfRule>
    <cfRule type="cellIs" dxfId="18673" priority="3999" operator="between">
      <formula>2.001</formula>
      <formula>3</formula>
    </cfRule>
    <cfRule type="cellIs" dxfId="18672" priority="4000" operator="between">
      <formula>0</formula>
      <formula>2</formula>
    </cfRule>
  </conditionalFormatting>
  <conditionalFormatting sqref="N995">
    <cfRule type="cellIs" dxfId="18671" priority="3996" operator="between">
      <formula>6</formula>
      <formula>4.5</formula>
    </cfRule>
  </conditionalFormatting>
  <conditionalFormatting sqref="N995">
    <cfRule type="cellIs" dxfId="18670" priority="3995" operator="between">
      <formula>6</formula>
      <formula>4.495</formula>
    </cfRule>
  </conditionalFormatting>
  <conditionalFormatting sqref="N995">
    <cfRule type="cellIs" dxfId="18669" priority="3994" operator="between">
      <formula>4.5</formula>
      <formula>3.495</formula>
    </cfRule>
  </conditionalFormatting>
  <conditionalFormatting sqref="N995">
    <cfRule type="cellIs" dxfId="18668" priority="3992" operator="between">
      <formula>3.5</formula>
      <formula>2.495</formula>
    </cfRule>
    <cfRule type="cellIs" dxfId="18667" priority="3993" operator="between">
      <formula>3.5</formula>
      <formula>2.495</formula>
    </cfRule>
  </conditionalFormatting>
  <conditionalFormatting sqref="N995">
    <cfRule type="cellIs" dxfId="18666" priority="3991" operator="between">
      <formula>3.5</formula>
      <formula>2.495</formula>
    </cfRule>
  </conditionalFormatting>
  <conditionalFormatting sqref="N995">
    <cfRule type="cellIs" dxfId="18665" priority="3990" operator="between">
      <formula>3.5</formula>
      <formula>2.494</formula>
    </cfRule>
  </conditionalFormatting>
  <conditionalFormatting sqref="N995">
    <cfRule type="cellIs" dxfId="18664" priority="3989" operator="between">
      <formula>2.5</formula>
      <formula>0</formula>
    </cfRule>
  </conditionalFormatting>
  <conditionalFormatting sqref="N995">
    <cfRule type="cellIs" dxfId="18663" priority="3985" operator="between">
      <formula>4.501</formula>
      <formula>6</formula>
    </cfRule>
    <cfRule type="cellIs" dxfId="18662" priority="3986" operator="between">
      <formula>3.001</formula>
      <formula>4.5</formula>
    </cfRule>
    <cfRule type="cellIs" dxfId="18661" priority="3987" operator="between">
      <formula>2.001</formula>
      <formula>3</formula>
    </cfRule>
    <cfRule type="cellIs" dxfId="18660" priority="3988" operator="between">
      <formula>0</formula>
      <formula>2</formula>
    </cfRule>
  </conditionalFormatting>
  <conditionalFormatting sqref="N993">
    <cfRule type="cellIs" dxfId="18659" priority="3984" operator="between">
      <formula>6</formula>
      <formula>4.5</formula>
    </cfRule>
  </conditionalFormatting>
  <conditionalFormatting sqref="N993">
    <cfRule type="cellIs" dxfId="18658" priority="3983" operator="between">
      <formula>6</formula>
      <formula>4.495</formula>
    </cfRule>
  </conditionalFormatting>
  <conditionalFormatting sqref="N993">
    <cfRule type="cellIs" dxfId="18657" priority="3982" operator="between">
      <formula>4.5</formula>
      <formula>3.495</formula>
    </cfRule>
  </conditionalFormatting>
  <conditionalFormatting sqref="N993">
    <cfRule type="cellIs" dxfId="18656" priority="3980" operator="between">
      <formula>3.5</formula>
      <formula>2.495</formula>
    </cfRule>
    <cfRule type="cellIs" dxfId="18655" priority="3981" operator="between">
      <formula>3.5</formula>
      <formula>2.495</formula>
    </cfRule>
  </conditionalFormatting>
  <conditionalFormatting sqref="N993">
    <cfRule type="cellIs" dxfId="18654" priority="3979" operator="between">
      <formula>3.5</formula>
      <formula>2.495</formula>
    </cfRule>
  </conditionalFormatting>
  <conditionalFormatting sqref="N993">
    <cfRule type="cellIs" dxfId="18653" priority="3978" operator="between">
      <formula>3.5</formula>
      <formula>2.494</formula>
    </cfRule>
  </conditionalFormatting>
  <conditionalFormatting sqref="N993">
    <cfRule type="cellIs" dxfId="18652" priority="3977" operator="between">
      <formula>2.5</formula>
      <formula>0</formula>
    </cfRule>
  </conditionalFormatting>
  <conditionalFormatting sqref="N993">
    <cfRule type="cellIs" dxfId="18651" priority="3973" operator="between">
      <formula>4.501</formula>
      <formula>6</formula>
    </cfRule>
    <cfRule type="cellIs" dxfId="18650" priority="3974" operator="between">
      <formula>3.001</formula>
      <formula>4.5</formula>
    </cfRule>
    <cfRule type="cellIs" dxfId="18649" priority="3975" operator="between">
      <formula>2.001</formula>
      <formula>3</formula>
    </cfRule>
    <cfRule type="cellIs" dxfId="18648" priority="3976" operator="between">
      <formula>0</formula>
      <formula>2</formula>
    </cfRule>
  </conditionalFormatting>
  <conditionalFormatting sqref="N1003">
    <cfRule type="cellIs" dxfId="18647" priority="3972" operator="between">
      <formula>6</formula>
      <formula>4.5</formula>
    </cfRule>
  </conditionalFormatting>
  <conditionalFormatting sqref="N1003">
    <cfRule type="cellIs" dxfId="18646" priority="3971" operator="between">
      <formula>6</formula>
      <formula>4.495</formula>
    </cfRule>
  </conditionalFormatting>
  <conditionalFormatting sqref="N1003">
    <cfRule type="cellIs" dxfId="18645" priority="3970" operator="between">
      <formula>4.5</formula>
      <formula>3.495</formula>
    </cfRule>
  </conditionalFormatting>
  <conditionalFormatting sqref="N1003">
    <cfRule type="cellIs" dxfId="18644" priority="3968" operator="between">
      <formula>3.5</formula>
      <formula>2.495</formula>
    </cfRule>
    <cfRule type="cellIs" dxfId="18643" priority="3969" operator="between">
      <formula>3.5</formula>
      <formula>2.495</formula>
    </cfRule>
  </conditionalFormatting>
  <conditionalFormatting sqref="N1003">
    <cfRule type="cellIs" dxfId="18642" priority="3967" operator="between">
      <formula>3.5</formula>
      <formula>2.495</formula>
    </cfRule>
  </conditionalFormatting>
  <conditionalFormatting sqref="N1003">
    <cfRule type="cellIs" dxfId="18641" priority="3966" operator="between">
      <formula>3.5</formula>
      <formula>2.494</formula>
    </cfRule>
  </conditionalFormatting>
  <conditionalFormatting sqref="N1003">
    <cfRule type="cellIs" dxfId="18640" priority="3965" operator="between">
      <formula>2.5</formula>
      <formula>0</formula>
    </cfRule>
  </conditionalFormatting>
  <conditionalFormatting sqref="N1003">
    <cfRule type="cellIs" dxfId="18639" priority="3961" operator="between">
      <formula>4.501</formula>
      <formula>6</formula>
    </cfRule>
    <cfRule type="cellIs" dxfId="18638" priority="3962" operator="between">
      <formula>3.001</formula>
      <formula>4.5</formula>
    </cfRule>
    <cfRule type="cellIs" dxfId="18637" priority="3963" operator="between">
      <formula>2.001</formula>
      <formula>3</formula>
    </cfRule>
    <cfRule type="cellIs" dxfId="18636" priority="3964" operator="between">
      <formula>0</formula>
      <formula>2</formula>
    </cfRule>
  </conditionalFormatting>
  <conditionalFormatting sqref="N999">
    <cfRule type="cellIs" dxfId="18635" priority="3960" operator="between">
      <formula>6</formula>
      <formula>4.5</formula>
    </cfRule>
  </conditionalFormatting>
  <conditionalFormatting sqref="N999">
    <cfRule type="cellIs" dxfId="18634" priority="3959" operator="between">
      <formula>6</formula>
      <formula>4.495</formula>
    </cfRule>
  </conditionalFormatting>
  <conditionalFormatting sqref="N999">
    <cfRule type="cellIs" dxfId="18633" priority="3958" operator="between">
      <formula>4.5</formula>
      <formula>3.495</formula>
    </cfRule>
  </conditionalFormatting>
  <conditionalFormatting sqref="N999">
    <cfRule type="cellIs" dxfId="18632" priority="3956" operator="between">
      <formula>3.5</formula>
      <formula>2.495</formula>
    </cfRule>
    <cfRule type="cellIs" dxfId="18631" priority="3957" operator="between">
      <formula>3.5</formula>
      <formula>2.495</formula>
    </cfRule>
  </conditionalFormatting>
  <conditionalFormatting sqref="N999">
    <cfRule type="cellIs" dxfId="18630" priority="3955" operator="between">
      <formula>3.5</formula>
      <formula>2.495</formula>
    </cfRule>
  </conditionalFormatting>
  <conditionalFormatting sqref="N999">
    <cfRule type="cellIs" dxfId="18629" priority="3954" operator="between">
      <formula>3.5</formula>
      <formula>2.494</formula>
    </cfRule>
  </conditionalFormatting>
  <conditionalFormatting sqref="N999">
    <cfRule type="cellIs" dxfId="18628" priority="3953" operator="between">
      <formula>2.5</formula>
      <formula>0</formula>
    </cfRule>
  </conditionalFormatting>
  <conditionalFormatting sqref="N999">
    <cfRule type="cellIs" dxfId="18627" priority="3949" operator="between">
      <formula>4.501</formula>
      <formula>6</formula>
    </cfRule>
    <cfRule type="cellIs" dxfId="18626" priority="3950" operator="between">
      <formula>3.001</formula>
      <formula>4.5</formula>
    </cfRule>
    <cfRule type="cellIs" dxfId="18625" priority="3951" operator="between">
      <formula>2.001</formula>
      <formula>3</formula>
    </cfRule>
    <cfRule type="cellIs" dxfId="18624" priority="3952" operator="between">
      <formula>0</formula>
      <formula>2</formula>
    </cfRule>
  </conditionalFormatting>
  <conditionalFormatting sqref="N1001">
    <cfRule type="cellIs" dxfId="18623" priority="3948" operator="between">
      <formula>6</formula>
      <formula>4.5</formula>
    </cfRule>
  </conditionalFormatting>
  <conditionalFormatting sqref="N1001">
    <cfRule type="cellIs" dxfId="18622" priority="3947" operator="between">
      <formula>6</formula>
      <formula>4.495</formula>
    </cfRule>
  </conditionalFormatting>
  <conditionalFormatting sqref="N1001">
    <cfRule type="cellIs" dxfId="18621" priority="3946" operator="between">
      <formula>4.5</formula>
      <formula>3.495</formula>
    </cfRule>
  </conditionalFormatting>
  <conditionalFormatting sqref="N1001">
    <cfRule type="cellIs" dxfId="18620" priority="3944" operator="between">
      <formula>3.5</formula>
      <formula>2.495</formula>
    </cfRule>
    <cfRule type="cellIs" dxfId="18619" priority="3945" operator="between">
      <formula>3.5</formula>
      <formula>2.495</formula>
    </cfRule>
  </conditionalFormatting>
  <conditionalFormatting sqref="N1001">
    <cfRule type="cellIs" dxfId="18618" priority="3943" operator="between">
      <formula>3.5</formula>
      <formula>2.495</formula>
    </cfRule>
  </conditionalFormatting>
  <conditionalFormatting sqref="N1001">
    <cfRule type="cellIs" dxfId="18617" priority="3942" operator="between">
      <formula>3.5</formula>
      <formula>2.494</formula>
    </cfRule>
  </conditionalFormatting>
  <conditionalFormatting sqref="N1001">
    <cfRule type="cellIs" dxfId="18616" priority="3941" operator="between">
      <formula>2.5</formula>
      <formula>0</formula>
    </cfRule>
  </conditionalFormatting>
  <conditionalFormatting sqref="N1001">
    <cfRule type="cellIs" dxfId="18615" priority="3937" operator="between">
      <formula>4.501</formula>
      <formula>6</formula>
    </cfRule>
    <cfRule type="cellIs" dxfId="18614" priority="3938" operator="between">
      <formula>3.001</formula>
      <formula>4.5</formula>
    </cfRule>
    <cfRule type="cellIs" dxfId="18613" priority="3939" operator="between">
      <formula>2.001</formula>
      <formula>3</formula>
    </cfRule>
    <cfRule type="cellIs" dxfId="18612" priority="3940" operator="between">
      <formula>0</formula>
      <formula>2</formula>
    </cfRule>
  </conditionalFormatting>
  <conditionalFormatting sqref="N1002">
    <cfRule type="cellIs" dxfId="18611" priority="3936" operator="between">
      <formula>6</formula>
      <formula>4.5</formula>
    </cfRule>
  </conditionalFormatting>
  <conditionalFormatting sqref="N1002">
    <cfRule type="cellIs" dxfId="18610" priority="3935" operator="between">
      <formula>6</formula>
      <formula>4.495</formula>
    </cfRule>
  </conditionalFormatting>
  <conditionalFormatting sqref="N1002">
    <cfRule type="cellIs" dxfId="18609" priority="3934" operator="between">
      <formula>4.5</formula>
      <formula>3.495</formula>
    </cfRule>
  </conditionalFormatting>
  <conditionalFormatting sqref="N1002">
    <cfRule type="cellIs" dxfId="18608" priority="3932" operator="between">
      <formula>3.5</formula>
      <formula>2.495</formula>
    </cfRule>
    <cfRule type="cellIs" dxfId="18607" priority="3933" operator="between">
      <formula>3.5</formula>
      <formula>2.495</formula>
    </cfRule>
  </conditionalFormatting>
  <conditionalFormatting sqref="N1002">
    <cfRule type="cellIs" dxfId="18606" priority="3931" operator="between">
      <formula>3.5</formula>
      <formula>2.495</formula>
    </cfRule>
  </conditionalFormatting>
  <conditionalFormatting sqref="N1002">
    <cfRule type="cellIs" dxfId="18605" priority="3930" operator="between">
      <formula>3.5</formula>
      <formula>2.494</formula>
    </cfRule>
  </conditionalFormatting>
  <conditionalFormatting sqref="N1002">
    <cfRule type="cellIs" dxfId="18604" priority="3929" operator="between">
      <formula>2.5</formula>
      <formula>0</formula>
    </cfRule>
  </conditionalFormatting>
  <conditionalFormatting sqref="N1002">
    <cfRule type="cellIs" dxfId="18603" priority="3925" operator="between">
      <formula>4.501</formula>
      <formula>6</formula>
    </cfRule>
    <cfRule type="cellIs" dxfId="18602" priority="3926" operator="between">
      <formula>3.001</formula>
      <formula>4.5</formula>
    </cfRule>
    <cfRule type="cellIs" dxfId="18601" priority="3927" operator="between">
      <formula>2.001</formula>
      <formula>3</formula>
    </cfRule>
    <cfRule type="cellIs" dxfId="18600" priority="3928" operator="between">
      <formula>0</formula>
      <formula>2</formula>
    </cfRule>
  </conditionalFormatting>
  <conditionalFormatting sqref="N1000">
    <cfRule type="cellIs" dxfId="18599" priority="3924" operator="between">
      <formula>6</formula>
      <formula>4.5</formula>
    </cfRule>
  </conditionalFormatting>
  <conditionalFormatting sqref="N1000">
    <cfRule type="cellIs" dxfId="18598" priority="3923" operator="between">
      <formula>6</formula>
      <formula>4.495</formula>
    </cfRule>
  </conditionalFormatting>
  <conditionalFormatting sqref="N1000">
    <cfRule type="cellIs" dxfId="18597" priority="3922" operator="between">
      <formula>4.5</formula>
      <formula>3.495</formula>
    </cfRule>
  </conditionalFormatting>
  <conditionalFormatting sqref="N1000">
    <cfRule type="cellIs" dxfId="18596" priority="3920" operator="between">
      <formula>3.5</formula>
      <formula>2.495</formula>
    </cfRule>
    <cfRule type="cellIs" dxfId="18595" priority="3921" operator="between">
      <formula>3.5</formula>
      <formula>2.495</formula>
    </cfRule>
  </conditionalFormatting>
  <conditionalFormatting sqref="N1000">
    <cfRule type="cellIs" dxfId="18594" priority="3919" operator="between">
      <formula>3.5</formula>
      <formula>2.495</formula>
    </cfRule>
  </conditionalFormatting>
  <conditionalFormatting sqref="N1000">
    <cfRule type="cellIs" dxfId="18593" priority="3918" operator="between">
      <formula>3.5</formula>
      <formula>2.494</formula>
    </cfRule>
  </conditionalFormatting>
  <conditionalFormatting sqref="N1000">
    <cfRule type="cellIs" dxfId="18592" priority="3917" operator="between">
      <formula>2.5</formula>
      <formula>0</formula>
    </cfRule>
  </conditionalFormatting>
  <conditionalFormatting sqref="N1000">
    <cfRule type="cellIs" dxfId="18591" priority="3913" operator="between">
      <formula>4.501</formula>
      <formula>6</formula>
    </cfRule>
    <cfRule type="cellIs" dxfId="18590" priority="3914" operator="between">
      <formula>3.001</formula>
      <formula>4.5</formula>
    </cfRule>
    <cfRule type="cellIs" dxfId="18589" priority="3915" operator="between">
      <formula>2.001</formula>
      <formula>3</formula>
    </cfRule>
    <cfRule type="cellIs" dxfId="18588" priority="3916" operator="between">
      <formula>0</formula>
      <formula>2</formula>
    </cfRule>
  </conditionalFormatting>
  <conditionalFormatting sqref="N1009">
    <cfRule type="cellIs" dxfId="18587" priority="3900" operator="between">
      <formula>6</formula>
      <formula>4.5</formula>
    </cfRule>
  </conditionalFormatting>
  <conditionalFormatting sqref="N1009">
    <cfRule type="cellIs" dxfId="18586" priority="3899" operator="between">
      <formula>6</formula>
      <formula>4.495</formula>
    </cfRule>
  </conditionalFormatting>
  <conditionalFormatting sqref="N1009">
    <cfRule type="cellIs" dxfId="18585" priority="3898" operator="between">
      <formula>4.5</formula>
      <formula>3.495</formula>
    </cfRule>
  </conditionalFormatting>
  <conditionalFormatting sqref="N1009">
    <cfRule type="cellIs" dxfId="18584" priority="3896" operator="between">
      <formula>3.5</formula>
      <formula>2.495</formula>
    </cfRule>
    <cfRule type="cellIs" dxfId="18583" priority="3897" operator="between">
      <formula>3.5</formula>
      <formula>2.495</formula>
    </cfRule>
  </conditionalFormatting>
  <conditionalFormatting sqref="N1009">
    <cfRule type="cellIs" dxfId="18582" priority="3895" operator="between">
      <formula>3.5</formula>
      <formula>2.495</formula>
    </cfRule>
  </conditionalFormatting>
  <conditionalFormatting sqref="N1009">
    <cfRule type="cellIs" dxfId="18581" priority="3894" operator="between">
      <formula>3.5</formula>
      <formula>2.494</formula>
    </cfRule>
  </conditionalFormatting>
  <conditionalFormatting sqref="N1009">
    <cfRule type="cellIs" dxfId="18580" priority="3893" operator="between">
      <formula>2.5</formula>
      <formula>0</formula>
    </cfRule>
  </conditionalFormatting>
  <conditionalFormatting sqref="N1009">
    <cfRule type="cellIs" dxfId="18579" priority="3889" operator="between">
      <formula>4.501</formula>
      <formula>6</formula>
    </cfRule>
    <cfRule type="cellIs" dxfId="18578" priority="3890" operator="between">
      <formula>3.001</formula>
      <formula>4.5</formula>
    </cfRule>
    <cfRule type="cellIs" dxfId="18577" priority="3891" operator="between">
      <formula>2.001</formula>
      <formula>3</formula>
    </cfRule>
    <cfRule type="cellIs" dxfId="18576" priority="3892" operator="between">
      <formula>0</formula>
      <formula>2</formula>
    </cfRule>
  </conditionalFormatting>
  <conditionalFormatting sqref="N1004">
    <cfRule type="cellIs" dxfId="18575" priority="3888" operator="between">
      <formula>6</formula>
      <formula>4.5</formula>
    </cfRule>
  </conditionalFormatting>
  <conditionalFormatting sqref="N1004">
    <cfRule type="cellIs" dxfId="18574" priority="3887" operator="between">
      <formula>6</formula>
      <formula>4.495</formula>
    </cfRule>
  </conditionalFormatting>
  <conditionalFormatting sqref="N1004">
    <cfRule type="cellIs" dxfId="18573" priority="3886" operator="between">
      <formula>4.5</formula>
      <formula>3.495</formula>
    </cfRule>
  </conditionalFormatting>
  <conditionalFormatting sqref="N1004">
    <cfRule type="cellIs" dxfId="18572" priority="3884" operator="between">
      <formula>3.5</formula>
      <formula>2.495</formula>
    </cfRule>
    <cfRule type="cellIs" dxfId="18571" priority="3885" operator="between">
      <formula>3.5</formula>
      <formula>2.495</formula>
    </cfRule>
  </conditionalFormatting>
  <conditionalFormatting sqref="N1004">
    <cfRule type="cellIs" dxfId="18570" priority="3883" operator="between">
      <formula>3.5</formula>
      <formula>2.495</formula>
    </cfRule>
  </conditionalFormatting>
  <conditionalFormatting sqref="N1004">
    <cfRule type="cellIs" dxfId="18569" priority="3882" operator="between">
      <formula>3.5</formula>
      <formula>2.494</formula>
    </cfRule>
  </conditionalFormatting>
  <conditionalFormatting sqref="N1004">
    <cfRule type="cellIs" dxfId="18568" priority="3881" operator="between">
      <formula>2.5</formula>
      <formula>0</formula>
    </cfRule>
  </conditionalFormatting>
  <conditionalFormatting sqref="N1004">
    <cfRule type="cellIs" dxfId="18567" priority="3877" operator="between">
      <formula>4.501</formula>
      <formula>6</formula>
    </cfRule>
    <cfRule type="cellIs" dxfId="18566" priority="3878" operator="between">
      <formula>3.001</formula>
      <formula>4.5</formula>
    </cfRule>
    <cfRule type="cellIs" dxfId="18565" priority="3879" operator="between">
      <formula>2.001</formula>
      <formula>3</formula>
    </cfRule>
    <cfRule type="cellIs" dxfId="18564" priority="3880" operator="between">
      <formula>0</formula>
      <formula>2</formula>
    </cfRule>
  </conditionalFormatting>
  <conditionalFormatting sqref="N1006">
    <cfRule type="cellIs" dxfId="18563" priority="3876" operator="between">
      <formula>6</formula>
      <formula>4.5</formula>
    </cfRule>
  </conditionalFormatting>
  <conditionalFormatting sqref="N1006">
    <cfRule type="cellIs" dxfId="18562" priority="3875" operator="between">
      <formula>6</formula>
      <formula>4.495</formula>
    </cfRule>
  </conditionalFormatting>
  <conditionalFormatting sqref="N1006">
    <cfRule type="cellIs" dxfId="18561" priority="3874" operator="between">
      <formula>4.5</formula>
      <formula>3.495</formula>
    </cfRule>
  </conditionalFormatting>
  <conditionalFormatting sqref="N1006">
    <cfRule type="cellIs" dxfId="18560" priority="3872" operator="between">
      <formula>3.5</formula>
      <formula>2.495</formula>
    </cfRule>
    <cfRule type="cellIs" dxfId="18559" priority="3873" operator="between">
      <formula>3.5</formula>
      <formula>2.495</formula>
    </cfRule>
  </conditionalFormatting>
  <conditionalFormatting sqref="N1006">
    <cfRule type="cellIs" dxfId="18558" priority="3871" operator="between">
      <formula>3.5</formula>
      <formula>2.495</formula>
    </cfRule>
  </conditionalFormatting>
  <conditionalFormatting sqref="N1006">
    <cfRule type="cellIs" dxfId="18557" priority="3870" operator="between">
      <formula>3.5</formula>
      <formula>2.494</formula>
    </cfRule>
  </conditionalFormatting>
  <conditionalFormatting sqref="N1006">
    <cfRule type="cellIs" dxfId="18556" priority="3869" operator="between">
      <formula>2.5</formula>
      <formula>0</formula>
    </cfRule>
  </conditionalFormatting>
  <conditionalFormatting sqref="N1006">
    <cfRule type="cellIs" dxfId="18555" priority="3865" operator="between">
      <formula>4.501</formula>
      <formula>6</formula>
    </cfRule>
    <cfRule type="cellIs" dxfId="18554" priority="3866" operator="between">
      <formula>3.001</formula>
      <formula>4.5</formula>
    </cfRule>
    <cfRule type="cellIs" dxfId="18553" priority="3867" operator="between">
      <formula>2.001</formula>
      <formula>3</formula>
    </cfRule>
    <cfRule type="cellIs" dxfId="18552" priority="3868" operator="between">
      <formula>0</formula>
      <formula>2</formula>
    </cfRule>
  </conditionalFormatting>
  <conditionalFormatting sqref="N1008">
    <cfRule type="cellIs" dxfId="18551" priority="3864" operator="between">
      <formula>6</formula>
      <formula>4.5</formula>
    </cfRule>
  </conditionalFormatting>
  <conditionalFormatting sqref="N1008">
    <cfRule type="cellIs" dxfId="18550" priority="3863" operator="between">
      <formula>6</formula>
      <formula>4.495</formula>
    </cfRule>
  </conditionalFormatting>
  <conditionalFormatting sqref="N1008">
    <cfRule type="cellIs" dxfId="18549" priority="3862" operator="between">
      <formula>4.5</formula>
      <formula>3.495</formula>
    </cfRule>
  </conditionalFormatting>
  <conditionalFormatting sqref="N1008">
    <cfRule type="cellIs" dxfId="18548" priority="3860" operator="between">
      <formula>3.5</formula>
      <formula>2.495</formula>
    </cfRule>
    <cfRule type="cellIs" dxfId="18547" priority="3861" operator="between">
      <formula>3.5</formula>
      <formula>2.495</formula>
    </cfRule>
  </conditionalFormatting>
  <conditionalFormatting sqref="N1008">
    <cfRule type="cellIs" dxfId="18546" priority="3859" operator="between">
      <formula>3.5</formula>
      <formula>2.495</formula>
    </cfRule>
  </conditionalFormatting>
  <conditionalFormatting sqref="N1008">
    <cfRule type="cellIs" dxfId="18545" priority="3858" operator="between">
      <formula>3.5</formula>
      <formula>2.494</formula>
    </cfRule>
  </conditionalFormatting>
  <conditionalFormatting sqref="N1008">
    <cfRule type="cellIs" dxfId="18544" priority="3857" operator="between">
      <formula>2.5</formula>
      <formula>0</formula>
    </cfRule>
  </conditionalFormatting>
  <conditionalFormatting sqref="N1008">
    <cfRule type="cellIs" dxfId="18543" priority="3853" operator="between">
      <formula>4.501</formula>
      <formula>6</formula>
    </cfRule>
    <cfRule type="cellIs" dxfId="18542" priority="3854" operator="between">
      <formula>3.001</formula>
      <formula>4.5</formula>
    </cfRule>
    <cfRule type="cellIs" dxfId="18541" priority="3855" operator="between">
      <formula>2.001</formula>
      <formula>3</formula>
    </cfRule>
    <cfRule type="cellIs" dxfId="18540" priority="3856" operator="between">
      <formula>0</formula>
      <formula>2</formula>
    </cfRule>
  </conditionalFormatting>
  <conditionalFormatting sqref="N1005">
    <cfRule type="cellIs" dxfId="18539" priority="3852" operator="between">
      <formula>6</formula>
      <formula>4.5</formula>
    </cfRule>
  </conditionalFormatting>
  <conditionalFormatting sqref="N1005">
    <cfRule type="cellIs" dxfId="18538" priority="3851" operator="between">
      <formula>6</formula>
      <formula>4.495</formula>
    </cfRule>
  </conditionalFormatting>
  <conditionalFormatting sqref="N1005">
    <cfRule type="cellIs" dxfId="18537" priority="3850" operator="between">
      <formula>4.5</formula>
      <formula>3.495</formula>
    </cfRule>
  </conditionalFormatting>
  <conditionalFormatting sqref="N1005">
    <cfRule type="cellIs" dxfId="18536" priority="3848" operator="between">
      <formula>3.5</formula>
      <formula>2.495</formula>
    </cfRule>
    <cfRule type="cellIs" dxfId="18535" priority="3849" operator="between">
      <formula>3.5</formula>
      <formula>2.495</formula>
    </cfRule>
  </conditionalFormatting>
  <conditionalFormatting sqref="N1005">
    <cfRule type="cellIs" dxfId="18534" priority="3847" operator="between">
      <formula>3.5</formula>
      <formula>2.495</formula>
    </cfRule>
  </conditionalFormatting>
  <conditionalFormatting sqref="N1005">
    <cfRule type="cellIs" dxfId="18533" priority="3846" operator="between">
      <formula>3.5</formula>
      <formula>2.494</formula>
    </cfRule>
  </conditionalFormatting>
  <conditionalFormatting sqref="N1005">
    <cfRule type="cellIs" dxfId="18532" priority="3845" operator="between">
      <formula>2.5</formula>
      <formula>0</formula>
    </cfRule>
  </conditionalFormatting>
  <conditionalFormatting sqref="N1005">
    <cfRule type="cellIs" dxfId="18531" priority="3841" operator="between">
      <formula>4.501</formula>
      <formula>6</formula>
    </cfRule>
    <cfRule type="cellIs" dxfId="18530" priority="3842" operator="between">
      <formula>3.001</formula>
      <formula>4.5</formula>
    </cfRule>
    <cfRule type="cellIs" dxfId="18529" priority="3843" operator="between">
      <formula>2.001</formula>
      <formula>3</formula>
    </cfRule>
    <cfRule type="cellIs" dxfId="18528" priority="3844" operator="between">
      <formula>0</formula>
      <formula>2</formula>
    </cfRule>
  </conditionalFormatting>
  <conditionalFormatting sqref="N1007">
    <cfRule type="cellIs" dxfId="18527" priority="3840" operator="between">
      <formula>6</formula>
      <formula>4.5</formula>
    </cfRule>
  </conditionalFormatting>
  <conditionalFormatting sqref="N1007">
    <cfRule type="cellIs" dxfId="18526" priority="3839" operator="between">
      <formula>6</formula>
      <formula>4.495</formula>
    </cfRule>
  </conditionalFormatting>
  <conditionalFormatting sqref="N1007">
    <cfRule type="cellIs" dxfId="18525" priority="3838" operator="between">
      <formula>4.5</formula>
      <formula>3.495</formula>
    </cfRule>
  </conditionalFormatting>
  <conditionalFormatting sqref="N1007">
    <cfRule type="cellIs" dxfId="18524" priority="3836" operator="between">
      <formula>3.5</formula>
      <formula>2.495</formula>
    </cfRule>
    <cfRule type="cellIs" dxfId="18523" priority="3837" operator="between">
      <formula>3.5</formula>
      <formula>2.495</formula>
    </cfRule>
  </conditionalFormatting>
  <conditionalFormatting sqref="N1007">
    <cfRule type="cellIs" dxfId="18522" priority="3835" operator="between">
      <formula>3.5</formula>
      <formula>2.495</formula>
    </cfRule>
  </conditionalFormatting>
  <conditionalFormatting sqref="N1007">
    <cfRule type="cellIs" dxfId="18521" priority="3834" operator="between">
      <formula>3.5</formula>
      <formula>2.494</formula>
    </cfRule>
  </conditionalFormatting>
  <conditionalFormatting sqref="N1007">
    <cfRule type="cellIs" dxfId="18520" priority="3833" operator="between">
      <formula>2.5</formula>
      <formula>0</formula>
    </cfRule>
  </conditionalFormatting>
  <conditionalFormatting sqref="N1007">
    <cfRule type="cellIs" dxfId="18519" priority="3829" operator="between">
      <formula>4.501</formula>
      <formula>6</formula>
    </cfRule>
    <cfRule type="cellIs" dxfId="18518" priority="3830" operator="between">
      <formula>3.001</formula>
      <formula>4.5</formula>
    </cfRule>
    <cfRule type="cellIs" dxfId="18517" priority="3831" operator="between">
      <formula>2.001</formula>
      <formula>3</formula>
    </cfRule>
    <cfRule type="cellIs" dxfId="18516" priority="3832" operator="between">
      <formula>0</formula>
      <formula>2</formula>
    </cfRule>
  </conditionalFormatting>
  <conditionalFormatting sqref="N1016">
    <cfRule type="cellIs" dxfId="18515" priority="3828" operator="between">
      <formula>6</formula>
      <formula>4.5</formula>
    </cfRule>
  </conditionalFormatting>
  <conditionalFormatting sqref="N1016">
    <cfRule type="cellIs" dxfId="18514" priority="3827" operator="between">
      <formula>6</formula>
      <formula>4.495</formula>
    </cfRule>
  </conditionalFormatting>
  <conditionalFormatting sqref="N1016">
    <cfRule type="cellIs" dxfId="18513" priority="3826" operator="between">
      <formula>4.5</formula>
      <formula>3.495</formula>
    </cfRule>
  </conditionalFormatting>
  <conditionalFormatting sqref="N1016">
    <cfRule type="cellIs" dxfId="18512" priority="3824" operator="between">
      <formula>3.5</formula>
      <formula>2.495</formula>
    </cfRule>
    <cfRule type="cellIs" dxfId="18511" priority="3825" operator="between">
      <formula>3.5</formula>
      <formula>2.495</formula>
    </cfRule>
  </conditionalFormatting>
  <conditionalFormatting sqref="N1016">
    <cfRule type="cellIs" dxfId="18510" priority="3823" operator="between">
      <formula>3.5</formula>
      <formula>2.495</formula>
    </cfRule>
  </conditionalFormatting>
  <conditionalFormatting sqref="N1016">
    <cfRule type="cellIs" dxfId="18509" priority="3822" operator="between">
      <formula>3.5</formula>
      <formula>2.494</formula>
    </cfRule>
  </conditionalFormatting>
  <conditionalFormatting sqref="N1016">
    <cfRule type="cellIs" dxfId="18508" priority="3821" operator="between">
      <formula>2.5</formula>
      <formula>0</formula>
    </cfRule>
  </conditionalFormatting>
  <conditionalFormatting sqref="N1016">
    <cfRule type="cellIs" dxfId="18507" priority="3817" operator="between">
      <formula>4.501</formula>
      <formula>6</formula>
    </cfRule>
    <cfRule type="cellIs" dxfId="18506" priority="3818" operator="between">
      <formula>3.001</formula>
      <formula>4.5</formula>
    </cfRule>
    <cfRule type="cellIs" dxfId="18505" priority="3819" operator="between">
      <formula>2.001</formula>
      <formula>3</formula>
    </cfRule>
    <cfRule type="cellIs" dxfId="18504" priority="3820" operator="between">
      <formula>0</formula>
      <formula>2</formula>
    </cfRule>
  </conditionalFormatting>
  <conditionalFormatting sqref="N1010">
    <cfRule type="cellIs" dxfId="18503" priority="3816" operator="between">
      <formula>6</formula>
      <formula>4.5</formula>
    </cfRule>
  </conditionalFormatting>
  <conditionalFormatting sqref="N1010">
    <cfRule type="cellIs" dxfId="18502" priority="3815" operator="between">
      <formula>6</formula>
      <formula>4.495</formula>
    </cfRule>
  </conditionalFormatting>
  <conditionalFormatting sqref="N1010">
    <cfRule type="cellIs" dxfId="18501" priority="3814" operator="between">
      <formula>4.5</formula>
      <formula>3.495</formula>
    </cfRule>
  </conditionalFormatting>
  <conditionalFormatting sqref="N1010">
    <cfRule type="cellIs" dxfId="18500" priority="3812" operator="between">
      <formula>3.5</formula>
      <formula>2.495</formula>
    </cfRule>
    <cfRule type="cellIs" dxfId="18499" priority="3813" operator="between">
      <formula>3.5</formula>
      <formula>2.495</formula>
    </cfRule>
  </conditionalFormatting>
  <conditionalFormatting sqref="N1010">
    <cfRule type="cellIs" dxfId="18498" priority="3811" operator="between">
      <formula>3.5</formula>
      <formula>2.495</formula>
    </cfRule>
  </conditionalFormatting>
  <conditionalFormatting sqref="N1010">
    <cfRule type="cellIs" dxfId="18497" priority="3810" operator="between">
      <formula>3.5</formula>
      <formula>2.494</formula>
    </cfRule>
  </conditionalFormatting>
  <conditionalFormatting sqref="N1010">
    <cfRule type="cellIs" dxfId="18496" priority="3809" operator="between">
      <formula>2.5</formula>
      <formula>0</formula>
    </cfRule>
  </conditionalFormatting>
  <conditionalFormatting sqref="N1010">
    <cfRule type="cellIs" dxfId="18495" priority="3805" operator="between">
      <formula>4.501</formula>
      <formula>6</formula>
    </cfRule>
    <cfRule type="cellIs" dxfId="18494" priority="3806" operator="between">
      <formula>3.001</formula>
      <formula>4.5</formula>
    </cfRule>
    <cfRule type="cellIs" dxfId="18493" priority="3807" operator="between">
      <formula>2.001</formula>
      <formula>3</formula>
    </cfRule>
    <cfRule type="cellIs" dxfId="18492" priority="3808" operator="between">
      <formula>0</formula>
      <formula>2</formula>
    </cfRule>
  </conditionalFormatting>
  <conditionalFormatting sqref="N1012">
    <cfRule type="cellIs" dxfId="18491" priority="3804" operator="between">
      <formula>6</formula>
      <formula>4.5</formula>
    </cfRule>
  </conditionalFormatting>
  <conditionalFormatting sqref="N1012">
    <cfRule type="cellIs" dxfId="18490" priority="3803" operator="between">
      <formula>6</formula>
      <formula>4.495</formula>
    </cfRule>
  </conditionalFormatting>
  <conditionalFormatting sqref="N1012">
    <cfRule type="cellIs" dxfId="18489" priority="3802" operator="between">
      <formula>4.5</formula>
      <formula>3.495</formula>
    </cfRule>
  </conditionalFormatting>
  <conditionalFormatting sqref="N1012">
    <cfRule type="cellIs" dxfId="18488" priority="3800" operator="between">
      <formula>3.5</formula>
      <formula>2.495</formula>
    </cfRule>
    <cfRule type="cellIs" dxfId="18487" priority="3801" operator="between">
      <formula>3.5</formula>
      <formula>2.495</formula>
    </cfRule>
  </conditionalFormatting>
  <conditionalFormatting sqref="N1012">
    <cfRule type="cellIs" dxfId="18486" priority="3799" operator="between">
      <formula>3.5</formula>
      <formula>2.495</formula>
    </cfRule>
  </conditionalFormatting>
  <conditionalFormatting sqref="N1012">
    <cfRule type="cellIs" dxfId="18485" priority="3798" operator="between">
      <formula>3.5</formula>
      <formula>2.494</formula>
    </cfRule>
  </conditionalFormatting>
  <conditionalFormatting sqref="N1012">
    <cfRule type="cellIs" dxfId="18484" priority="3797" operator="between">
      <formula>2.5</formula>
      <formula>0</formula>
    </cfRule>
  </conditionalFormatting>
  <conditionalFormatting sqref="N1012">
    <cfRule type="cellIs" dxfId="18483" priority="3793" operator="between">
      <formula>4.501</formula>
      <formula>6</formula>
    </cfRule>
    <cfRule type="cellIs" dxfId="18482" priority="3794" operator="between">
      <formula>3.001</formula>
      <formula>4.5</formula>
    </cfRule>
    <cfRule type="cellIs" dxfId="18481" priority="3795" operator="between">
      <formula>2.001</formula>
      <formula>3</formula>
    </cfRule>
    <cfRule type="cellIs" dxfId="18480" priority="3796" operator="between">
      <formula>0</formula>
      <formula>2</formula>
    </cfRule>
  </conditionalFormatting>
  <conditionalFormatting sqref="N1015">
    <cfRule type="cellIs" dxfId="18479" priority="3792" operator="between">
      <formula>6</formula>
      <formula>4.5</formula>
    </cfRule>
  </conditionalFormatting>
  <conditionalFormatting sqref="N1015">
    <cfRule type="cellIs" dxfId="18478" priority="3791" operator="between">
      <formula>6</formula>
      <formula>4.495</formula>
    </cfRule>
  </conditionalFormatting>
  <conditionalFormatting sqref="N1015">
    <cfRule type="cellIs" dxfId="18477" priority="3790" operator="between">
      <formula>4.5</formula>
      <formula>3.495</formula>
    </cfRule>
  </conditionalFormatting>
  <conditionalFormatting sqref="N1015">
    <cfRule type="cellIs" dxfId="18476" priority="3788" operator="between">
      <formula>3.5</formula>
      <formula>2.495</formula>
    </cfRule>
    <cfRule type="cellIs" dxfId="18475" priority="3789" operator="between">
      <formula>3.5</formula>
      <formula>2.495</formula>
    </cfRule>
  </conditionalFormatting>
  <conditionalFormatting sqref="N1015">
    <cfRule type="cellIs" dxfId="18474" priority="3787" operator="between">
      <formula>3.5</formula>
      <formula>2.495</formula>
    </cfRule>
  </conditionalFormatting>
  <conditionalFormatting sqref="N1015">
    <cfRule type="cellIs" dxfId="18473" priority="3786" operator="between">
      <formula>3.5</formula>
      <formula>2.494</formula>
    </cfRule>
  </conditionalFormatting>
  <conditionalFormatting sqref="N1015">
    <cfRule type="cellIs" dxfId="18472" priority="3785" operator="between">
      <formula>2.5</formula>
      <formula>0</formula>
    </cfRule>
  </conditionalFormatting>
  <conditionalFormatting sqref="N1015">
    <cfRule type="cellIs" dxfId="18471" priority="3781" operator="between">
      <formula>4.501</formula>
      <formula>6</formula>
    </cfRule>
    <cfRule type="cellIs" dxfId="18470" priority="3782" operator="between">
      <formula>3.001</formula>
      <formula>4.5</formula>
    </cfRule>
    <cfRule type="cellIs" dxfId="18469" priority="3783" operator="between">
      <formula>2.001</formula>
      <formula>3</formula>
    </cfRule>
    <cfRule type="cellIs" dxfId="18468" priority="3784" operator="between">
      <formula>0</formula>
      <formula>2</formula>
    </cfRule>
  </conditionalFormatting>
  <conditionalFormatting sqref="N1011">
    <cfRule type="cellIs" dxfId="18467" priority="3780" operator="between">
      <formula>6</formula>
      <formula>4.5</formula>
    </cfRule>
  </conditionalFormatting>
  <conditionalFormatting sqref="N1011">
    <cfRule type="cellIs" dxfId="18466" priority="3779" operator="between">
      <formula>6</formula>
      <formula>4.495</formula>
    </cfRule>
  </conditionalFormatting>
  <conditionalFormatting sqref="N1011">
    <cfRule type="cellIs" dxfId="18465" priority="3778" operator="between">
      <formula>4.5</formula>
      <formula>3.495</formula>
    </cfRule>
  </conditionalFormatting>
  <conditionalFormatting sqref="N1011">
    <cfRule type="cellIs" dxfId="18464" priority="3776" operator="between">
      <formula>3.5</formula>
      <formula>2.495</formula>
    </cfRule>
    <cfRule type="cellIs" dxfId="18463" priority="3777" operator="between">
      <formula>3.5</formula>
      <formula>2.495</formula>
    </cfRule>
  </conditionalFormatting>
  <conditionalFormatting sqref="N1011">
    <cfRule type="cellIs" dxfId="18462" priority="3775" operator="between">
      <formula>3.5</formula>
      <formula>2.495</formula>
    </cfRule>
  </conditionalFormatting>
  <conditionalFormatting sqref="N1011">
    <cfRule type="cellIs" dxfId="18461" priority="3774" operator="between">
      <formula>3.5</formula>
      <formula>2.494</formula>
    </cfRule>
  </conditionalFormatting>
  <conditionalFormatting sqref="N1011">
    <cfRule type="cellIs" dxfId="18460" priority="3773" operator="between">
      <formula>2.5</formula>
      <formula>0</formula>
    </cfRule>
  </conditionalFormatting>
  <conditionalFormatting sqref="N1011">
    <cfRule type="cellIs" dxfId="18459" priority="3769" operator="between">
      <formula>4.501</formula>
      <formula>6</formula>
    </cfRule>
    <cfRule type="cellIs" dxfId="18458" priority="3770" operator="between">
      <formula>3.001</formula>
      <formula>4.5</formula>
    </cfRule>
    <cfRule type="cellIs" dxfId="18457" priority="3771" operator="between">
      <formula>2.001</formula>
      <formula>3</formula>
    </cfRule>
    <cfRule type="cellIs" dxfId="18456" priority="3772" operator="between">
      <formula>0</formula>
      <formula>2</formula>
    </cfRule>
  </conditionalFormatting>
  <conditionalFormatting sqref="N1013">
    <cfRule type="cellIs" dxfId="18455" priority="3768" operator="between">
      <formula>6</formula>
      <formula>4.5</formula>
    </cfRule>
  </conditionalFormatting>
  <conditionalFormatting sqref="N1013">
    <cfRule type="cellIs" dxfId="18454" priority="3767" operator="between">
      <formula>6</formula>
      <formula>4.495</formula>
    </cfRule>
  </conditionalFormatting>
  <conditionalFormatting sqref="N1013">
    <cfRule type="cellIs" dxfId="18453" priority="3766" operator="between">
      <formula>4.5</formula>
      <formula>3.495</formula>
    </cfRule>
  </conditionalFormatting>
  <conditionalFormatting sqref="N1013">
    <cfRule type="cellIs" dxfId="18452" priority="3764" operator="between">
      <formula>3.5</formula>
      <formula>2.495</formula>
    </cfRule>
    <cfRule type="cellIs" dxfId="18451" priority="3765" operator="between">
      <formula>3.5</formula>
      <formula>2.495</formula>
    </cfRule>
  </conditionalFormatting>
  <conditionalFormatting sqref="N1013">
    <cfRule type="cellIs" dxfId="18450" priority="3763" operator="between">
      <formula>3.5</formula>
      <formula>2.495</formula>
    </cfRule>
  </conditionalFormatting>
  <conditionalFormatting sqref="N1013">
    <cfRule type="cellIs" dxfId="18449" priority="3762" operator="between">
      <formula>3.5</formula>
      <formula>2.494</formula>
    </cfRule>
  </conditionalFormatting>
  <conditionalFormatting sqref="N1013">
    <cfRule type="cellIs" dxfId="18448" priority="3761" operator="between">
      <formula>2.5</formula>
      <formula>0</formula>
    </cfRule>
  </conditionalFormatting>
  <conditionalFormatting sqref="N1013">
    <cfRule type="cellIs" dxfId="18447" priority="3757" operator="between">
      <formula>4.501</formula>
      <formula>6</formula>
    </cfRule>
    <cfRule type="cellIs" dxfId="18446" priority="3758" operator="between">
      <formula>3.001</formula>
      <formula>4.5</formula>
    </cfRule>
    <cfRule type="cellIs" dxfId="18445" priority="3759" operator="between">
      <formula>2.001</formula>
      <formula>3</formula>
    </cfRule>
    <cfRule type="cellIs" dxfId="18444" priority="3760" operator="between">
      <formula>0</formula>
      <formula>2</formula>
    </cfRule>
  </conditionalFormatting>
  <conditionalFormatting sqref="N1014">
    <cfRule type="cellIs" dxfId="18443" priority="3756" operator="between">
      <formula>6</formula>
      <formula>4.5</formula>
    </cfRule>
  </conditionalFormatting>
  <conditionalFormatting sqref="N1014">
    <cfRule type="cellIs" dxfId="18442" priority="3755" operator="between">
      <formula>6</formula>
      <formula>4.495</formula>
    </cfRule>
  </conditionalFormatting>
  <conditionalFormatting sqref="N1014">
    <cfRule type="cellIs" dxfId="18441" priority="3754" operator="between">
      <formula>4.5</formula>
      <formula>3.495</formula>
    </cfRule>
  </conditionalFormatting>
  <conditionalFormatting sqref="N1014">
    <cfRule type="cellIs" dxfId="18440" priority="3752" operator="between">
      <formula>3.5</formula>
      <formula>2.495</formula>
    </cfRule>
    <cfRule type="cellIs" dxfId="18439" priority="3753" operator="between">
      <formula>3.5</formula>
      <formula>2.495</formula>
    </cfRule>
  </conditionalFormatting>
  <conditionalFormatting sqref="N1014">
    <cfRule type="cellIs" dxfId="18438" priority="3751" operator="between">
      <formula>3.5</formula>
      <formula>2.495</formula>
    </cfRule>
  </conditionalFormatting>
  <conditionalFormatting sqref="N1014">
    <cfRule type="cellIs" dxfId="18437" priority="3750" operator="between">
      <formula>3.5</formula>
      <formula>2.494</formula>
    </cfRule>
  </conditionalFormatting>
  <conditionalFormatting sqref="N1014">
    <cfRule type="cellIs" dxfId="18436" priority="3749" operator="between">
      <formula>2.5</formula>
      <formula>0</formula>
    </cfRule>
  </conditionalFormatting>
  <conditionalFormatting sqref="N1014">
    <cfRule type="cellIs" dxfId="18435" priority="3745" operator="between">
      <formula>4.501</formula>
      <formula>6</formula>
    </cfRule>
    <cfRule type="cellIs" dxfId="18434" priority="3746" operator="between">
      <formula>3.001</formula>
      <formula>4.5</formula>
    </cfRule>
    <cfRule type="cellIs" dxfId="18433" priority="3747" operator="between">
      <formula>2.001</formula>
      <formula>3</formula>
    </cfRule>
    <cfRule type="cellIs" dxfId="18432" priority="3748" operator="between">
      <formula>0</formula>
      <formula>2</formula>
    </cfRule>
  </conditionalFormatting>
  <conditionalFormatting sqref="N1023">
    <cfRule type="cellIs" dxfId="18431" priority="3744" operator="between">
      <formula>6</formula>
      <formula>4.5</formula>
    </cfRule>
  </conditionalFormatting>
  <conditionalFormatting sqref="N1023">
    <cfRule type="cellIs" dxfId="18430" priority="3743" operator="between">
      <formula>6</formula>
      <formula>4.495</formula>
    </cfRule>
  </conditionalFormatting>
  <conditionalFormatting sqref="N1023">
    <cfRule type="cellIs" dxfId="18429" priority="3742" operator="between">
      <formula>4.5</formula>
      <formula>3.495</formula>
    </cfRule>
  </conditionalFormatting>
  <conditionalFormatting sqref="N1023">
    <cfRule type="cellIs" dxfId="18428" priority="3740" operator="between">
      <formula>3.5</formula>
      <formula>2.495</formula>
    </cfRule>
    <cfRule type="cellIs" dxfId="18427" priority="3741" operator="between">
      <formula>3.5</formula>
      <formula>2.495</formula>
    </cfRule>
  </conditionalFormatting>
  <conditionalFormatting sqref="N1023">
    <cfRule type="cellIs" dxfId="18426" priority="3739" operator="between">
      <formula>3.5</formula>
      <formula>2.495</formula>
    </cfRule>
  </conditionalFormatting>
  <conditionalFormatting sqref="N1023">
    <cfRule type="cellIs" dxfId="18425" priority="3738" operator="between">
      <formula>3.5</formula>
      <formula>2.494</formula>
    </cfRule>
  </conditionalFormatting>
  <conditionalFormatting sqref="N1023">
    <cfRule type="cellIs" dxfId="18424" priority="3737" operator="between">
      <formula>2.5</formula>
      <formula>0</formula>
    </cfRule>
  </conditionalFormatting>
  <conditionalFormatting sqref="N1023">
    <cfRule type="cellIs" dxfId="18423" priority="3733" operator="between">
      <formula>4.501</formula>
      <formula>6</formula>
    </cfRule>
    <cfRule type="cellIs" dxfId="18422" priority="3734" operator="between">
      <formula>3.001</formula>
      <formula>4.5</formula>
    </cfRule>
    <cfRule type="cellIs" dxfId="18421" priority="3735" operator="between">
      <formula>2.001</formula>
      <formula>3</formula>
    </cfRule>
    <cfRule type="cellIs" dxfId="18420" priority="3736" operator="between">
      <formula>0</formula>
      <formula>2</formula>
    </cfRule>
  </conditionalFormatting>
  <conditionalFormatting sqref="N1017">
    <cfRule type="cellIs" dxfId="18419" priority="3732" operator="between">
      <formula>6</formula>
      <formula>4.5</formula>
    </cfRule>
  </conditionalFormatting>
  <conditionalFormatting sqref="N1017">
    <cfRule type="cellIs" dxfId="18418" priority="3731" operator="between">
      <formula>6</formula>
      <formula>4.495</formula>
    </cfRule>
  </conditionalFormatting>
  <conditionalFormatting sqref="N1017">
    <cfRule type="cellIs" dxfId="18417" priority="3730" operator="between">
      <formula>4.5</formula>
      <formula>3.495</formula>
    </cfRule>
  </conditionalFormatting>
  <conditionalFormatting sqref="N1017">
    <cfRule type="cellIs" dxfId="18416" priority="3728" operator="between">
      <formula>3.5</formula>
      <formula>2.495</formula>
    </cfRule>
    <cfRule type="cellIs" dxfId="18415" priority="3729" operator="between">
      <formula>3.5</formula>
      <formula>2.495</formula>
    </cfRule>
  </conditionalFormatting>
  <conditionalFormatting sqref="N1017">
    <cfRule type="cellIs" dxfId="18414" priority="3727" operator="between">
      <formula>3.5</formula>
      <formula>2.495</formula>
    </cfRule>
  </conditionalFormatting>
  <conditionalFormatting sqref="N1017">
    <cfRule type="cellIs" dxfId="18413" priority="3726" operator="between">
      <formula>3.5</formula>
      <formula>2.494</formula>
    </cfRule>
  </conditionalFormatting>
  <conditionalFormatting sqref="N1017">
    <cfRule type="cellIs" dxfId="18412" priority="3725" operator="between">
      <formula>2.5</formula>
      <formula>0</formula>
    </cfRule>
  </conditionalFormatting>
  <conditionalFormatting sqref="N1017">
    <cfRule type="cellIs" dxfId="18411" priority="3721" operator="between">
      <formula>4.501</formula>
      <formula>6</formula>
    </cfRule>
    <cfRule type="cellIs" dxfId="18410" priority="3722" operator="between">
      <formula>3.001</formula>
      <formula>4.5</formula>
    </cfRule>
    <cfRule type="cellIs" dxfId="18409" priority="3723" operator="between">
      <formula>2.001</formula>
      <formula>3</formula>
    </cfRule>
    <cfRule type="cellIs" dxfId="18408" priority="3724" operator="between">
      <formula>0</formula>
      <formula>2</formula>
    </cfRule>
  </conditionalFormatting>
  <conditionalFormatting sqref="N1019">
    <cfRule type="cellIs" dxfId="18407" priority="3720" operator="between">
      <formula>6</formula>
      <formula>4.5</formula>
    </cfRule>
  </conditionalFormatting>
  <conditionalFormatting sqref="N1019">
    <cfRule type="cellIs" dxfId="18406" priority="3719" operator="between">
      <formula>6</formula>
      <formula>4.495</formula>
    </cfRule>
  </conditionalFormatting>
  <conditionalFormatting sqref="N1019">
    <cfRule type="cellIs" dxfId="18405" priority="3718" operator="between">
      <formula>4.5</formula>
      <formula>3.495</formula>
    </cfRule>
  </conditionalFormatting>
  <conditionalFormatting sqref="N1019">
    <cfRule type="cellIs" dxfId="18404" priority="3716" operator="between">
      <formula>3.5</formula>
      <formula>2.495</formula>
    </cfRule>
    <cfRule type="cellIs" dxfId="18403" priority="3717" operator="between">
      <formula>3.5</formula>
      <formula>2.495</formula>
    </cfRule>
  </conditionalFormatting>
  <conditionalFormatting sqref="N1019">
    <cfRule type="cellIs" dxfId="18402" priority="3715" operator="between">
      <formula>3.5</formula>
      <formula>2.495</formula>
    </cfRule>
  </conditionalFormatting>
  <conditionalFormatting sqref="N1019">
    <cfRule type="cellIs" dxfId="18401" priority="3714" operator="between">
      <formula>3.5</formula>
      <formula>2.494</formula>
    </cfRule>
  </conditionalFormatting>
  <conditionalFormatting sqref="N1019">
    <cfRule type="cellIs" dxfId="18400" priority="3713" operator="between">
      <formula>2.5</formula>
      <formula>0</formula>
    </cfRule>
  </conditionalFormatting>
  <conditionalFormatting sqref="N1019">
    <cfRule type="cellIs" dxfId="18399" priority="3709" operator="between">
      <formula>4.501</formula>
      <formula>6</formula>
    </cfRule>
    <cfRule type="cellIs" dxfId="18398" priority="3710" operator="between">
      <formula>3.001</formula>
      <formula>4.5</formula>
    </cfRule>
    <cfRule type="cellIs" dxfId="18397" priority="3711" operator="between">
      <formula>2.001</formula>
      <formula>3</formula>
    </cfRule>
    <cfRule type="cellIs" dxfId="18396" priority="3712" operator="between">
      <formula>0</formula>
      <formula>2</formula>
    </cfRule>
  </conditionalFormatting>
  <conditionalFormatting sqref="N1022">
    <cfRule type="cellIs" dxfId="18395" priority="3708" operator="between">
      <formula>6</formula>
      <formula>4.5</formula>
    </cfRule>
  </conditionalFormatting>
  <conditionalFormatting sqref="N1022">
    <cfRule type="cellIs" dxfId="18394" priority="3707" operator="between">
      <formula>6</formula>
      <formula>4.495</formula>
    </cfRule>
  </conditionalFormatting>
  <conditionalFormatting sqref="N1022">
    <cfRule type="cellIs" dxfId="18393" priority="3706" operator="between">
      <formula>4.5</formula>
      <formula>3.495</formula>
    </cfRule>
  </conditionalFormatting>
  <conditionalFormatting sqref="N1022">
    <cfRule type="cellIs" dxfId="18392" priority="3704" operator="between">
      <formula>3.5</formula>
      <formula>2.495</formula>
    </cfRule>
    <cfRule type="cellIs" dxfId="18391" priority="3705" operator="between">
      <formula>3.5</formula>
      <formula>2.495</formula>
    </cfRule>
  </conditionalFormatting>
  <conditionalFormatting sqref="N1022">
    <cfRule type="cellIs" dxfId="18390" priority="3703" operator="between">
      <formula>3.5</formula>
      <formula>2.495</formula>
    </cfRule>
  </conditionalFormatting>
  <conditionalFormatting sqref="N1022">
    <cfRule type="cellIs" dxfId="18389" priority="3702" operator="between">
      <formula>3.5</formula>
      <formula>2.494</formula>
    </cfRule>
  </conditionalFormatting>
  <conditionalFormatting sqref="N1022">
    <cfRule type="cellIs" dxfId="18388" priority="3701" operator="between">
      <formula>2.5</formula>
      <formula>0</formula>
    </cfRule>
  </conditionalFormatting>
  <conditionalFormatting sqref="N1022">
    <cfRule type="cellIs" dxfId="18387" priority="3697" operator="between">
      <formula>4.501</formula>
      <formula>6</formula>
    </cfRule>
    <cfRule type="cellIs" dxfId="18386" priority="3698" operator="between">
      <formula>3.001</formula>
      <formula>4.5</formula>
    </cfRule>
    <cfRule type="cellIs" dxfId="18385" priority="3699" operator="between">
      <formula>2.001</formula>
      <formula>3</formula>
    </cfRule>
    <cfRule type="cellIs" dxfId="18384" priority="3700" operator="between">
      <formula>0</formula>
      <formula>2</formula>
    </cfRule>
  </conditionalFormatting>
  <conditionalFormatting sqref="N1018">
    <cfRule type="cellIs" dxfId="18383" priority="3696" operator="between">
      <formula>6</formula>
      <formula>4.5</formula>
    </cfRule>
  </conditionalFormatting>
  <conditionalFormatting sqref="N1018">
    <cfRule type="cellIs" dxfId="18382" priority="3695" operator="between">
      <formula>6</formula>
      <formula>4.495</formula>
    </cfRule>
  </conditionalFormatting>
  <conditionalFormatting sqref="N1018">
    <cfRule type="cellIs" dxfId="18381" priority="3694" operator="between">
      <formula>4.5</formula>
      <formula>3.495</formula>
    </cfRule>
  </conditionalFormatting>
  <conditionalFormatting sqref="N1018">
    <cfRule type="cellIs" dxfId="18380" priority="3692" operator="between">
      <formula>3.5</formula>
      <formula>2.495</formula>
    </cfRule>
    <cfRule type="cellIs" dxfId="18379" priority="3693" operator="between">
      <formula>3.5</formula>
      <formula>2.495</formula>
    </cfRule>
  </conditionalFormatting>
  <conditionalFormatting sqref="N1018">
    <cfRule type="cellIs" dxfId="18378" priority="3691" operator="between">
      <formula>3.5</formula>
      <formula>2.495</formula>
    </cfRule>
  </conditionalFormatting>
  <conditionalFormatting sqref="N1018">
    <cfRule type="cellIs" dxfId="18377" priority="3690" operator="between">
      <formula>3.5</formula>
      <formula>2.494</formula>
    </cfRule>
  </conditionalFormatting>
  <conditionalFormatting sqref="N1018">
    <cfRule type="cellIs" dxfId="18376" priority="3689" operator="between">
      <formula>2.5</formula>
      <formula>0</formula>
    </cfRule>
  </conditionalFormatting>
  <conditionalFormatting sqref="N1018">
    <cfRule type="cellIs" dxfId="18375" priority="3685" operator="between">
      <formula>4.501</formula>
      <formula>6</formula>
    </cfRule>
    <cfRule type="cellIs" dxfId="18374" priority="3686" operator="between">
      <formula>3.001</formula>
      <formula>4.5</formula>
    </cfRule>
    <cfRule type="cellIs" dxfId="18373" priority="3687" operator="between">
      <formula>2.001</formula>
      <formula>3</formula>
    </cfRule>
    <cfRule type="cellIs" dxfId="18372" priority="3688" operator="between">
      <formula>0</formula>
      <formula>2</formula>
    </cfRule>
  </conditionalFormatting>
  <conditionalFormatting sqref="N1020">
    <cfRule type="cellIs" dxfId="18371" priority="3684" operator="between">
      <formula>6</formula>
      <formula>4.5</formula>
    </cfRule>
  </conditionalFormatting>
  <conditionalFormatting sqref="N1020">
    <cfRule type="cellIs" dxfId="18370" priority="3683" operator="between">
      <formula>6</formula>
      <formula>4.495</formula>
    </cfRule>
  </conditionalFormatting>
  <conditionalFormatting sqref="N1020">
    <cfRule type="cellIs" dxfId="18369" priority="3682" operator="between">
      <formula>4.5</formula>
      <formula>3.495</formula>
    </cfRule>
  </conditionalFormatting>
  <conditionalFormatting sqref="N1020">
    <cfRule type="cellIs" dxfId="18368" priority="3680" operator="between">
      <formula>3.5</formula>
      <formula>2.495</formula>
    </cfRule>
    <cfRule type="cellIs" dxfId="18367" priority="3681" operator="between">
      <formula>3.5</formula>
      <formula>2.495</formula>
    </cfRule>
  </conditionalFormatting>
  <conditionalFormatting sqref="N1020">
    <cfRule type="cellIs" dxfId="18366" priority="3679" operator="between">
      <formula>3.5</formula>
      <formula>2.495</formula>
    </cfRule>
  </conditionalFormatting>
  <conditionalFormatting sqref="N1020">
    <cfRule type="cellIs" dxfId="18365" priority="3678" operator="between">
      <formula>3.5</formula>
      <formula>2.494</formula>
    </cfRule>
  </conditionalFormatting>
  <conditionalFormatting sqref="N1020">
    <cfRule type="cellIs" dxfId="18364" priority="3677" operator="between">
      <formula>2.5</formula>
      <formula>0</formula>
    </cfRule>
  </conditionalFormatting>
  <conditionalFormatting sqref="N1020">
    <cfRule type="cellIs" dxfId="18363" priority="3673" operator="between">
      <formula>4.501</formula>
      <formula>6</formula>
    </cfRule>
    <cfRule type="cellIs" dxfId="18362" priority="3674" operator="between">
      <formula>3.001</formula>
      <formula>4.5</formula>
    </cfRule>
    <cfRule type="cellIs" dxfId="18361" priority="3675" operator="between">
      <formula>2.001</formula>
      <formula>3</formula>
    </cfRule>
    <cfRule type="cellIs" dxfId="18360" priority="3676" operator="between">
      <formula>0</formula>
      <formula>2</formula>
    </cfRule>
  </conditionalFormatting>
  <conditionalFormatting sqref="N1021">
    <cfRule type="cellIs" dxfId="18359" priority="3672" operator="between">
      <formula>6</formula>
      <formula>4.5</formula>
    </cfRule>
  </conditionalFormatting>
  <conditionalFormatting sqref="N1021">
    <cfRule type="cellIs" dxfId="18358" priority="3671" operator="between">
      <formula>6</formula>
      <formula>4.495</formula>
    </cfRule>
  </conditionalFormatting>
  <conditionalFormatting sqref="N1021">
    <cfRule type="cellIs" dxfId="18357" priority="3670" operator="between">
      <formula>4.5</formula>
      <formula>3.495</formula>
    </cfRule>
  </conditionalFormatting>
  <conditionalFormatting sqref="N1021">
    <cfRule type="cellIs" dxfId="18356" priority="3668" operator="between">
      <formula>3.5</formula>
      <formula>2.495</formula>
    </cfRule>
    <cfRule type="cellIs" dxfId="18355" priority="3669" operator="between">
      <formula>3.5</formula>
      <formula>2.495</formula>
    </cfRule>
  </conditionalFormatting>
  <conditionalFormatting sqref="N1021">
    <cfRule type="cellIs" dxfId="18354" priority="3667" operator="between">
      <formula>3.5</formula>
      <formula>2.495</formula>
    </cfRule>
  </conditionalFormatting>
  <conditionalFormatting sqref="N1021">
    <cfRule type="cellIs" dxfId="18353" priority="3666" operator="between">
      <formula>3.5</formula>
      <formula>2.494</formula>
    </cfRule>
  </conditionalFormatting>
  <conditionalFormatting sqref="N1021">
    <cfRule type="cellIs" dxfId="18352" priority="3665" operator="between">
      <formula>2.5</formula>
      <formula>0</formula>
    </cfRule>
  </conditionalFormatting>
  <conditionalFormatting sqref="N1021">
    <cfRule type="cellIs" dxfId="18351" priority="3661" operator="between">
      <formula>4.501</formula>
      <formula>6</formula>
    </cfRule>
    <cfRule type="cellIs" dxfId="18350" priority="3662" operator="between">
      <formula>3.001</formula>
      <formula>4.5</formula>
    </cfRule>
    <cfRule type="cellIs" dxfId="18349" priority="3663" operator="between">
      <formula>2.001</formula>
      <formula>3</formula>
    </cfRule>
    <cfRule type="cellIs" dxfId="18348" priority="3664" operator="between">
      <formula>0</formula>
      <formula>2</formula>
    </cfRule>
  </conditionalFormatting>
  <conditionalFormatting sqref="N1031">
    <cfRule type="cellIs" dxfId="18347" priority="3660" operator="between">
      <formula>6</formula>
      <formula>4.5</formula>
    </cfRule>
  </conditionalFormatting>
  <conditionalFormatting sqref="N1031">
    <cfRule type="cellIs" dxfId="18346" priority="3659" operator="between">
      <formula>6</formula>
      <formula>4.495</formula>
    </cfRule>
  </conditionalFormatting>
  <conditionalFormatting sqref="N1031">
    <cfRule type="cellIs" dxfId="18345" priority="3658" operator="between">
      <formula>4.5</formula>
      <formula>3.495</formula>
    </cfRule>
  </conditionalFormatting>
  <conditionalFormatting sqref="N1031">
    <cfRule type="cellIs" dxfId="18344" priority="3656" operator="between">
      <formula>3.5</formula>
      <formula>2.495</formula>
    </cfRule>
    <cfRule type="cellIs" dxfId="18343" priority="3657" operator="between">
      <formula>3.5</formula>
      <formula>2.495</formula>
    </cfRule>
  </conditionalFormatting>
  <conditionalFormatting sqref="N1031">
    <cfRule type="cellIs" dxfId="18342" priority="3655" operator="between">
      <formula>3.5</formula>
      <formula>2.495</formula>
    </cfRule>
  </conditionalFormatting>
  <conditionalFormatting sqref="N1031">
    <cfRule type="cellIs" dxfId="18341" priority="3654" operator="between">
      <formula>3.5</formula>
      <formula>2.494</formula>
    </cfRule>
  </conditionalFormatting>
  <conditionalFormatting sqref="N1031">
    <cfRule type="cellIs" dxfId="18340" priority="3653" operator="between">
      <formula>2.5</formula>
      <formula>0</formula>
    </cfRule>
  </conditionalFormatting>
  <conditionalFormatting sqref="N1031">
    <cfRule type="cellIs" dxfId="18339" priority="3649" operator="between">
      <formula>4.501</formula>
      <formula>6</formula>
    </cfRule>
    <cfRule type="cellIs" dxfId="18338" priority="3650" operator="between">
      <formula>3.001</formula>
      <formula>4.5</formula>
    </cfRule>
    <cfRule type="cellIs" dxfId="18337" priority="3651" operator="between">
      <formula>2.001</formula>
      <formula>3</formula>
    </cfRule>
    <cfRule type="cellIs" dxfId="18336" priority="3652" operator="between">
      <formula>0</formula>
      <formula>2</formula>
    </cfRule>
  </conditionalFormatting>
  <conditionalFormatting sqref="N1024">
    <cfRule type="cellIs" dxfId="18335" priority="3648" operator="between">
      <formula>6</formula>
      <formula>4.5</formula>
    </cfRule>
  </conditionalFormatting>
  <conditionalFormatting sqref="N1024">
    <cfRule type="cellIs" dxfId="18334" priority="3647" operator="between">
      <formula>6</formula>
      <formula>4.495</formula>
    </cfRule>
  </conditionalFormatting>
  <conditionalFormatting sqref="N1024">
    <cfRule type="cellIs" dxfId="18333" priority="3646" operator="between">
      <formula>4.5</formula>
      <formula>3.495</formula>
    </cfRule>
  </conditionalFormatting>
  <conditionalFormatting sqref="N1024">
    <cfRule type="cellIs" dxfId="18332" priority="3644" operator="between">
      <formula>3.5</formula>
      <formula>2.495</formula>
    </cfRule>
    <cfRule type="cellIs" dxfId="18331" priority="3645" operator="between">
      <formula>3.5</formula>
      <formula>2.495</formula>
    </cfRule>
  </conditionalFormatting>
  <conditionalFormatting sqref="N1024">
    <cfRule type="cellIs" dxfId="18330" priority="3643" operator="between">
      <formula>3.5</formula>
      <formula>2.495</formula>
    </cfRule>
  </conditionalFormatting>
  <conditionalFormatting sqref="N1024">
    <cfRule type="cellIs" dxfId="18329" priority="3642" operator="between">
      <formula>3.5</formula>
      <formula>2.494</formula>
    </cfRule>
  </conditionalFormatting>
  <conditionalFormatting sqref="N1024">
    <cfRule type="cellIs" dxfId="18328" priority="3641" operator="between">
      <formula>2.5</formula>
      <formula>0</formula>
    </cfRule>
  </conditionalFormatting>
  <conditionalFormatting sqref="N1024">
    <cfRule type="cellIs" dxfId="18327" priority="3637" operator="between">
      <formula>4.501</formula>
      <formula>6</formula>
    </cfRule>
    <cfRule type="cellIs" dxfId="18326" priority="3638" operator="between">
      <formula>3.001</formula>
      <formula>4.5</formula>
    </cfRule>
    <cfRule type="cellIs" dxfId="18325" priority="3639" operator="between">
      <formula>2.001</formula>
      <formula>3</formula>
    </cfRule>
    <cfRule type="cellIs" dxfId="18324" priority="3640" operator="between">
      <formula>0</formula>
      <formula>2</formula>
    </cfRule>
  </conditionalFormatting>
  <conditionalFormatting sqref="N1026">
    <cfRule type="cellIs" dxfId="18323" priority="3636" operator="between">
      <formula>6</formula>
      <formula>4.5</formula>
    </cfRule>
  </conditionalFormatting>
  <conditionalFormatting sqref="N1026">
    <cfRule type="cellIs" dxfId="18322" priority="3635" operator="between">
      <formula>6</formula>
      <formula>4.495</formula>
    </cfRule>
  </conditionalFormatting>
  <conditionalFormatting sqref="N1026">
    <cfRule type="cellIs" dxfId="18321" priority="3634" operator="between">
      <formula>4.5</formula>
      <formula>3.495</formula>
    </cfRule>
  </conditionalFormatting>
  <conditionalFormatting sqref="N1026">
    <cfRule type="cellIs" dxfId="18320" priority="3632" operator="between">
      <formula>3.5</formula>
      <formula>2.495</formula>
    </cfRule>
    <cfRule type="cellIs" dxfId="18319" priority="3633" operator="between">
      <formula>3.5</formula>
      <formula>2.495</formula>
    </cfRule>
  </conditionalFormatting>
  <conditionalFormatting sqref="N1026">
    <cfRule type="cellIs" dxfId="18318" priority="3631" operator="between">
      <formula>3.5</formula>
      <formula>2.495</formula>
    </cfRule>
  </conditionalFormatting>
  <conditionalFormatting sqref="N1026">
    <cfRule type="cellIs" dxfId="18317" priority="3630" operator="between">
      <formula>3.5</formula>
      <formula>2.494</formula>
    </cfRule>
  </conditionalFormatting>
  <conditionalFormatting sqref="N1026">
    <cfRule type="cellIs" dxfId="18316" priority="3629" operator="between">
      <formula>2.5</formula>
      <formula>0</formula>
    </cfRule>
  </conditionalFormatting>
  <conditionalFormatting sqref="N1026">
    <cfRule type="cellIs" dxfId="18315" priority="3625" operator="between">
      <formula>4.501</formula>
      <formula>6</formula>
    </cfRule>
    <cfRule type="cellIs" dxfId="18314" priority="3626" operator="between">
      <formula>3.001</formula>
      <formula>4.5</formula>
    </cfRule>
    <cfRule type="cellIs" dxfId="18313" priority="3627" operator="between">
      <formula>2.001</formula>
      <formula>3</formula>
    </cfRule>
    <cfRule type="cellIs" dxfId="18312" priority="3628" operator="between">
      <formula>0</formula>
      <formula>2</formula>
    </cfRule>
  </conditionalFormatting>
  <conditionalFormatting sqref="N1030">
    <cfRule type="cellIs" dxfId="18311" priority="3624" operator="between">
      <formula>6</formula>
      <formula>4.5</formula>
    </cfRule>
  </conditionalFormatting>
  <conditionalFormatting sqref="N1030">
    <cfRule type="cellIs" dxfId="18310" priority="3623" operator="between">
      <formula>6</formula>
      <formula>4.495</formula>
    </cfRule>
  </conditionalFormatting>
  <conditionalFormatting sqref="N1030">
    <cfRule type="cellIs" dxfId="18309" priority="3622" operator="between">
      <formula>4.5</formula>
      <formula>3.495</formula>
    </cfRule>
  </conditionalFormatting>
  <conditionalFormatting sqref="N1030">
    <cfRule type="cellIs" dxfId="18308" priority="3620" operator="between">
      <formula>3.5</formula>
      <formula>2.495</formula>
    </cfRule>
    <cfRule type="cellIs" dxfId="18307" priority="3621" operator="between">
      <formula>3.5</formula>
      <formula>2.495</formula>
    </cfRule>
  </conditionalFormatting>
  <conditionalFormatting sqref="N1030">
    <cfRule type="cellIs" dxfId="18306" priority="3619" operator="between">
      <formula>3.5</formula>
      <formula>2.495</formula>
    </cfRule>
  </conditionalFormatting>
  <conditionalFormatting sqref="N1030">
    <cfRule type="cellIs" dxfId="18305" priority="3618" operator="between">
      <formula>3.5</formula>
      <formula>2.494</formula>
    </cfRule>
  </conditionalFormatting>
  <conditionalFormatting sqref="N1030">
    <cfRule type="cellIs" dxfId="18304" priority="3617" operator="between">
      <formula>2.5</formula>
      <formula>0</formula>
    </cfRule>
  </conditionalFormatting>
  <conditionalFormatting sqref="N1030">
    <cfRule type="cellIs" dxfId="18303" priority="3613" operator="between">
      <formula>4.501</formula>
      <formula>6</formula>
    </cfRule>
    <cfRule type="cellIs" dxfId="18302" priority="3614" operator="between">
      <formula>3.001</formula>
      <formula>4.5</formula>
    </cfRule>
    <cfRule type="cellIs" dxfId="18301" priority="3615" operator="between">
      <formula>2.001</formula>
      <formula>3</formula>
    </cfRule>
    <cfRule type="cellIs" dxfId="18300" priority="3616" operator="between">
      <formula>0</formula>
      <formula>2</formula>
    </cfRule>
  </conditionalFormatting>
  <conditionalFormatting sqref="N1025">
    <cfRule type="cellIs" dxfId="18299" priority="3612" operator="between">
      <formula>6</formula>
      <formula>4.5</formula>
    </cfRule>
  </conditionalFormatting>
  <conditionalFormatting sqref="N1025">
    <cfRule type="cellIs" dxfId="18298" priority="3611" operator="between">
      <formula>6</formula>
      <formula>4.495</formula>
    </cfRule>
  </conditionalFormatting>
  <conditionalFormatting sqref="N1025">
    <cfRule type="cellIs" dxfId="18297" priority="3610" operator="between">
      <formula>4.5</formula>
      <formula>3.495</formula>
    </cfRule>
  </conditionalFormatting>
  <conditionalFormatting sqref="N1025">
    <cfRule type="cellIs" dxfId="18296" priority="3608" operator="between">
      <formula>3.5</formula>
      <formula>2.495</formula>
    </cfRule>
    <cfRule type="cellIs" dxfId="18295" priority="3609" operator="between">
      <formula>3.5</formula>
      <formula>2.495</formula>
    </cfRule>
  </conditionalFormatting>
  <conditionalFormatting sqref="N1025">
    <cfRule type="cellIs" dxfId="18294" priority="3607" operator="between">
      <formula>3.5</formula>
      <formula>2.495</formula>
    </cfRule>
  </conditionalFormatting>
  <conditionalFormatting sqref="N1025">
    <cfRule type="cellIs" dxfId="18293" priority="3606" operator="between">
      <formula>3.5</formula>
      <formula>2.494</formula>
    </cfRule>
  </conditionalFormatting>
  <conditionalFormatting sqref="N1025">
    <cfRule type="cellIs" dxfId="18292" priority="3605" operator="between">
      <formula>2.5</formula>
      <formula>0</formula>
    </cfRule>
  </conditionalFormatting>
  <conditionalFormatting sqref="N1025">
    <cfRule type="cellIs" dxfId="18291" priority="3601" operator="between">
      <formula>4.501</formula>
      <formula>6</formula>
    </cfRule>
    <cfRule type="cellIs" dxfId="18290" priority="3602" operator="between">
      <formula>3.001</formula>
      <formula>4.5</formula>
    </cfRule>
    <cfRule type="cellIs" dxfId="18289" priority="3603" operator="between">
      <formula>2.001</formula>
      <formula>3</formula>
    </cfRule>
    <cfRule type="cellIs" dxfId="18288" priority="3604" operator="between">
      <formula>0</formula>
      <formula>2</formula>
    </cfRule>
  </conditionalFormatting>
  <conditionalFormatting sqref="N1027">
    <cfRule type="cellIs" dxfId="18287" priority="3600" operator="between">
      <formula>6</formula>
      <formula>4.5</formula>
    </cfRule>
  </conditionalFormatting>
  <conditionalFormatting sqref="N1027">
    <cfRule type="cellIs" dxfId="18286" priority="3599" operator="between">
      <formula>6</formula>
      <formula>4.495</formula>
    </cfRule>
  </conditionalFormatting>
  <conditionalFormatting sqref="N1027">
    <cfRule type="cellIs" dxfId="18285" priority="3598" operator="between">
      <formula>4.5</formula>
      <formula>3.495</formula>
    </cfRule>
  </conditionalFormatting>
  <conditionalFormatting sqref="N1027">
    <cfRule type="cellIs" dxfId="18284" priority="3596" operator="between">
      <formula>3.5</formula>
      <formula>2.495</formula>
    </cfRule>
    <cfRule type="cellIs" dxfId="18283" priority="3597" operator="between">
      <formula>3.5</formula>
      <formula>2.495</formula>
    </cfRule>
  </conditionalFormatting>
  <conditionalFormatting sqref="N1027">
    <cfRule type="cellIs" dxfId="18282" priority="3595" operator="between">
      <formula>3.5</formula>
      <formula>2.495</formula>
    </cfRule>
  </conditionalFormatting>
  <conditionalFormatting sqref="N1027">
    <cfRule type="cellIs" dxfId="18281" priority="3594" operator="between">
      <formula>3.5</formula>
      <formula>2.494</formula>
    </cfRule>
  </conditionalFormatting>
  <conditionalFormatting sqref="N1027">
    <cfRule type="cellIs" dxfId="18280" priority="3593" operator="between">
      <formula>2.5</formula>
      <formula>0</formula>
    </cfRule>
  </conditionalFormatting>
  <conditionalFormatting sqref="N1027">
    <cfRule type="cellIs" dxfId="18279" priority="3589" operator="between">
      <formula>4.501</formula>
      <formula>6</formula>
    </cfRule>
    <cfRule type="cellIs" dxfId="18278" priority="3590" operator="between">
      <formula>3.001</formula>
      <formula>4.5</formula>
    </cfRule>
    <cfRule type="cellIs" dxfId="18277" priority="3591" operator="between">
      <formula>2.001</formula>
      <formula>3</formula>
    </cfRule>
    <cfRule type="cellIs" dxfId="18276" priority="3592" operator="between">
      <formula>0</formula>
      <formula>2</formula>
    </cfRule>
  </conditionalFormatting>
  <conditionalFormatting sqref="N1028">
    <cfRule type="cellIs" dxfId="18275" priority="3588" operator="between">
      <formula>6</formula>
      <formula>4.5</formula>
    </cfRule>
  </conditionalFormatting>
  <conditionalFormatting sqref="N1028">
    <cfRule type="cellIs" dxfId="18274" priority="3587" operator="between">
      <formula>6</formula>
      <formula>4.495</formula>
    </cfRule>
  </conditionalFormatting>
  <conditionalFormatting sqref="N1028">
    <cfRule type="cellIs" dxfId="18273" priority="3586" operator="between">
      <formula>4.5</formula>
      <formula>3.495</formula>
    </cfRule>
  </conditionalFormatting>
  <conditionalFormatting sqref="N1028">
    <cfRule type="cellIs" dxfId="18272" priority="3584" operator="between">
      <formula>3.5</formula>
      <formula>2.495</formula>
    </cfRule>
    <cfRule type="cellIs" dxfId="18271" priority="3585" operator="between">
      <formula>3.5</formula>
      <formula>2.495</formula>
    </cfRule>
  </conditionalFormatting>
  <conditionalFormatting sqref="N1028">
    <cfRule type="cellIs" dxfId="18270" priority="3583" operator="between">
      <formula>3.5</formula>
      <formula>2.495</formula>
    </cfRule>
  </conditionalFormatting>
  <conditionalFormatting sqref="N1028">
    <cfRule type="cellIs" dxfId="18269" priority="3582" operator="between">
      <formula>3.5</formula>
      <formula>2.494</formula>
    </cfRule>
  </conditionalFormatting>
  <conditionalFormatting sqref="N1028">
    <cfRule type="cellIs" dxfId="18268" priority="3581" operator="between">
      <formula>2.5</formula>
      <formula>0</formula>
    </cfRule>
  </conditionalFormatting>
  <conditionalFormatting sqref="N1028">
    <cfRule type="cellIs" dxfId="18267" priority="3577" operator="between">
      <formula>4.501</formula>
      <formula>6</formula>
    </cfRule>
    <cfRule type="cellIs" dxfId="18266" priority="3578" operator="between">
      <formula>3.001</formula>
      <formula>4.5</formula>
    </cfRule>
    <cfRule type="cellIs" dxfId="18265" priority="3579" operator="between">
      <formula>2.001</formula>
      <formula>3</formula>
    </cfRule>
    <cfRule type="cellIs" dxfId="18264" priority="3580" operator="between">
      <formula>0</formula>
      <formula>2</formula>
    </cfRule>
  </conditionalFormatting>
  <conditionalFormatting sqref="N1040">
    <cfRule type="cellIs" dxfId="18263" priority="3576" operator="between">
      <formula>6</formula>
      <formula>4.5</formula>
    </cfRule>
  </conditionalFormatting>
  <conditionalFormatting sqref="N1040">
    <cfRule type="cellIs" dxfId="18262" priority="3575" operator="between">
      <formula>6</formula>
      <formula>4.495</formula>
    </cfRule>
  </conditionalFormatting>
  <conditionalFormatting sqref="N1040">
    <cfRule type="cellIs" dxfId="18261" priority="3574" operator="between">
      <formula>4.5</formula>
      <formula>3.495</formula>
    </cfRule>
  </conditionalFormatting>
  <conditionalFormatting sqref="N1040">
    <cfRule type="cellIs" dxfId="18260" priority="3572" operator="between">
      <formula>3.5</formula>
      <formula>2.495</formula>
    </cfRule>
    <cfRule type="cellIs" dxfId="18259" priority="3573" operator="between">
      <formula>3.5</formula>
      <formula>2.495</formula>
    </cfRule>
  </conditionalFormatting>
  <conditionalFormatting sqref="N1040">
    <cfRule type="cellIs" dxfId="18258" priority="3571" operator="between">
      <formula>3.5</formula>
      <formula>2.495</formula>
    </cfRule>
  </conditionalFormatting>
  <conditionalFormatting sqref="N1040">
    <cfRule type="cellIs" dxfId="18257" priority="3570" operator="between">
      <formula>3.5</formula>
      <formula>2.494</formula>
    </cfRule>
  </conditionalFormatting>
  <conditionalFormatting sqref="N1040">
    <cfRule type="cellIs" dxfId="18256" priority="3569" operator="between">
      <formula>2.5</formula>
      <formula>0</formula>
    </cfRule>
  </conditionalFormatting>
  <conditionalFormatting sqref="N1040">
    <cfRule type="cellIs" dxfId="18255" priority="3565" operator="between">
      <formula>4.501</formula>
      <formula>6</formula>
    </cfRule>
    <cfRule type="cellIs" dxfId="18254" priority="3566" operator="between">
      <formula>3.001</formula>
      <formula>4.5</formula>
    </cfRule>
    <cfRule type="cellIs" dxfId="18253" priority="3567" operator="between">
      <formula>2.001</formula>
      <formula>3</formula>
    </cfRule>
    <cfRule type="cellIs" dxfId="18252" priority="3568" operator="between">
      <formula>0</formula>
      <formula>2</formula>
    </cfRule>
  </conditionalFormatting>
  <conditionalFormatting sqref="N1032">
    <cfRule type="cellIs" dxfId="18251" priority="3564" operator="between">
      <formula>6</formula>
      <formula>4.5</formula>
    </cfRule>
  </conditionalFormatting>
  <conditionalFormatting sqref="N1032">
    <cfRule type="cellIs" dxfId="18250" priority="3563" operator="between">
      <formula>6</formula>
      <formula>4.495</formula>
    </cfRule>
  </conditionalFormatting>
  <conditionalFormatting sqref="N1032">
    <cfRule type="cellIs" dxfId="18249" priority="3562" operator="between">
      <formula>4.5</formula>
      <formula>3.495</formula>
    </cfRule>
  </conditionalFormatting>
  <conditionalFormatting sqref="N1032">
    <cfRule type="cellIs" dxfId="18248" priority="3560" operator="between">
      <formula>3.5</formula>
      <formula>2.495</formula>
    </cfRule>
    <cfRule type="cellIs" dxfId="18247" priority="3561" operator="between">
      <formula>3.5</formula>
      <formula>2.495</formula>
    </cfRule>
  </conditionalFormatting>
  <conditionalFormatting sqref="N1032">
    <cfRule type="cellIs" dxfId="18246" priority="3559" operator="between">
      <formula>3.5</formula>
      <formula>2.495</formula>
    </cfRule>
  </conditionalFormatting>
  <conditionalFormatting sqref="N1032">
    <cfRule type="cellIs" dxfId="18245" priority="3558" operator="between">
      <formula>3.5</formula>
      <formula>2.494</formula>
    </cfRule>
  </conditionalFormatting>
  <conditionalFormatting sqref="N1032">
    <cfRule type="cellIs" dxfId="18244" priority="3557" operator="between">
      <formula>2.5</formula>
      <formula>0</formula>
    </cfRule>
  </conditionalFormatting>
  <conditionalFormatting sqref="N1032">
    <cfRule type="cellIs" dxfId="18243" priority="3553" operator="between">
      <formula>4.501</formula>
      <formula>6</formula>
    </cfRule>
    <cfRule type="cellIs" dxfId="18242" priority="3554" operator="between">
      <formula>3.001</formula>
      <formula>4.5</formula>
    </cfRule>
    <cfRule type="cellIs" dxfId="18241" priority="3555" operator="between">
      <formula>2.001</formula>
      <formula>3</formula>
    </cfRule>
    <cfRule type="cellIs" dxfId="18240" priority="3556" operator="between">
      <formula>0</formula>
      <formula>2</formula>
    </cfRule>
  </conditionalFormatting>
  <conditionalFormatting sqref="N1035">
    <cfRule type="cellIs" dxfId="18239" priority="3552" operator="between">
      <formula>6</formula>
      <formula>4.5</formula>
    </cfRule>
  </conditionalFormatting>
  <conditionalFormatting sqref="N1035">
    <cfRule type="cellIs" dxfId="18238" priority="3551" operator="between">
      <formula>6</formula>
      <formula>4.495</formula>
    </cfRule>
  </conditionalFormatting>
  <conditionalFormatting sqref="N1035">
    <cfRule type="cellIs" dxfId="18237" priority="3550" operator="between">
      <formula>4.5</formula>
      <formula>3.495</formula>
    </cfRule>
  </conditionalFormatting>
  <conditionalFormatting sqref="N1035">
    <cfRule type="cellIs" dxfId="18236" priority="3548" operator="between">
      <formula>3.5</formula>
      <formula>2.495</formula>
    </cfRule>
    <cfRule type="cellIs" dxfId="18235" priority="3549" operator="between">
      <formula>3.5</formula>
      <formula>2.495</formula>
    </cfRule>
  </conditionalFormatting>
  <conditionalFormatting sqref="N1035">
    <cfRule type="cellIs" dxfId="18234" priority="3547" operator="between">
      <formula>3.5</formula>
      <formula>2.495</formula>
    </cfRule>
  </conditionalFormatting>
  <conditionalFormatting sqref="N1035">
    <cfRule type="cellIs" dxfId="18233" priority="3546" operator="between">
      <formula>3.5</formula>
      <formula>2.494</formula>
    </cfRule>
  </conditionalFormatting>
  <conditionalFormatting sqref="N1035">
    <cfRule type="cellIs" dxfId="18232" priority="3545" operator="between">
      <formula>2.5</formula>
      <formula>0</formula>
    </cfRule>
  </conditionalFormatting>
  <conditionalFormatting sqref="N1035">
    <cfRule type="cellIs" dxfId="18231" priority="3541" operator="between">
      <formula>4.501</formula>
      <formula>6</formula>
    </cfRule>
    <cfRule type="cellIs" dxfId="18230" priority="3542" operator="between">
      <formula>3.001</formula>
      <formula>4.5</formula>
    </cfRule>
    <cfRule type="cellIs" dxfId="18229" priority="3543" operator="between">
      <formula>2.001</formula>
      <formula>3</formula>
    </cfRule>
    <cfRule type="cellIs" dxfId="18228" priority="3544" operator="between">
      <formula>0</formula>
      <formula>2</formula>
    </cfRule>
  </conditionalFormatting>
  <conditionalFormatting sqref="N1039">
    <cfRule type="cellIs" dxfId="18227" priority="3540" operator="between">
      <formula>6</formula>
      <formula>4.5</formula>
    </cfRule>
  </conditionalFormatting>
  <conditionalFormatting sqref="N1039">
    <cfRule type="cellIs" dxfId="18226" priority="3539" operator="between">
      <formula>6</formula>
      <formula>4.495</formula>
    </cfRule>
  </conditionalFormatting>
  <conditionalFormatting sqref="N1039">
    <cfRule type="cellIs" dxfId="18225" priority="3538" operator="between">
      <formula>4.5</formula>
      <formula>3.495</formula>
    </cfRule>
  </conditionalFormatting>
  <conditionalFormatting sqref="N1039">
    <cfRule type="cellIs" dxfId="18224" priority="3536" operator="between">
      <formula>3.5</formula>
      <formula>2.495</formula>
    </cfRule>
    <cfRule type="cellIs" dxfId="18223" priority="3537" operator="between">
      <formula>3.5</formula>
      <formula>2.495</formula>
    </cfRule>
  </conditionalFormatting>
  <conditionalFormatting sqref="N1039">
    <cfRule type="cellIs" dxfId="18222" priority="3535" operator="between">
      <formula>3.5</formula>
      <formula>2.495</formula>
    </cfRule>
  </conditionalFormatting>
  <conditionalFormatting sqref="N1039">
    <cfRule type="cellIs" dxfId="18221" priority="3534" operator="between">
      <formula>3.5</formula>
      <formula>2.494</formula>
    </cfRule>
  </conditionalFormatting>
  <conditionalFormatting sqref="N1039">
    <cfRule type="cellIs" dxfId="18220" priority="3533" operator="between">
      <formula>2.5</formula>
      <formula>0</formula>
    </cfRule>
  </conditionalFormatting>
  <conditionalFormatting sqref="N1039">
    <cfRule type="cellIs" dxfId="18219" priority="3529" operator="between">
      <formula>4.501</formula>
      <formula>6</formula>
    </cfRule>
    <cfRule type="cellIs" dxfId="18218" priority="3530" operator="between">
      <formula>3.001</formula>
      <formula>4.5</formula>
    </cfRule>
    <cfRule type="cellIs" dxfId="18217" priority="3531" operator="between">
      <formula>2.001</formula>
      <formula>3</formula>
    </cfRule>
    <cfRule type="cellIs" dxfId="18216" priority="3532" operator="between">
      <formula>0</formula>
      <formula>2</formula>
    </cfRule>
  </conditionalFormatting>
  <conditionalFormatting sqref="N1033">
    <cfRule type="cellIs" dxfId="18215" priority="3528" operator="between">
      <formula>6</formula>
      <formula>4.5</formula>
    </cfRule>
  </conditionalFormatting>
  <conditionalFormatting sqref="N1033">
    <cfRule type="cellIs" dxfId="18214" priority="3527" operator="between">
      <formula>6</formula>
      <formula>4.495</formula>
    </cfRule>
  </conditionalFormatting>
  <conditionalFormatting sqref="N1033">
    <cfRule type="cellIs" dxfId="18213" priority="3526" operator="between">
      <formula>4.5</formula>
      <formula>3.495</formula>
    </cfRule>
  </conditionalFormatting>
  <conditionalFormatting sqref="N1033">
    <cfRule type="cellIs" dxfId="18212" priority="3524" operator="between">
      <formula>3.5</formula>
      <formula>2.495</formula>
    </cfRule>
    <cfRule type="cellIs" dxfId="18211" priority="3525" operator="between">
      <formula>3.5</formula>
      <formula>2.495</formula>
    </cfRule>
  </conditionalFormatting>
  <conditionalFormatting sqref="N1033">
    <cfRule type="cellIs" dxfId="18210" priority="3523" operator="between">
      <formula>3.5</formula>
      <formula>2.495</formula>
    </cfRule>
  </conditionalFormatting>
  <conditionalFormatting sqref="N1033">
    <cfRule type="cellIs" dxfId="18209" priority="3522" operator="between">
      <formula>3.5</formula>
      <formula>2.494</formula>
    </cfRule>
  </conditionalFormatting>
  <conditionalFormatting sqref="N1033">
    <cfRule type="cellIs" dxfId="18208" priority="3521" operator="between">
      <formula>2.5</formula>
      <formula>0</formula>
    </cfRule>
  </conditionalFormatting>
  <conditionalFormatting sqref="N1033">
    <cfRule type="cellIs" dxfId="18207" priority="3517" operator="between">
      <formula>4.501</formula>
      <formula>6</formula>
    </cfRule>
    <cfRule type="cellIs" dxfId="18206" priority="3518" operator="between">
      <formula>3.001</formula>
      <formula>4.5</formula>
    </cfRule>
    <cfRule type="cellIs" dxfId="18205" priority="3519" operator="between">
      <formula>2.001</formula>
      <formula>3</formula>
    </cfRule>
    <cfRule type="cellIs" dxfId="18204" priority="3520" operator="between">
      <formula>0</formula>
      <formula>2</formula>
    </cfRule>
  </conditionalFormatting>
  <conditionalFormatting sqref="N1036">
    <cfRule type="cellIs" dxfId="18203" priority="3516" operator="between">
      <formula>6</formula>
      <formula>4.5</formula>
    </cfRule>
  </conditionalFormatting>
  <conditionalFormatting sqref="N1036">
    <cfRule type="cellIs" dxfId="18202" priority="3515" operator="between">
      <formula>6</formula>
      <formula>4.495</formula>
    </cfRule>
  </conditionalFormatting>
  <conditionalFormatting sqref="N1036">
    <cfRule type="cellIs" dxfId="18201" priority="3514" operator="between">
      <formula>4.5</formula>
      <formula>3.495</formula>
    </cfRule>
  </conditionalFormatting>
  <conditionalFormatting sqref="N1036">
    <cfRule type="cellIs" dxfId="18200" priority="3512" operator="between">
      <formula>3.5</formula>
      <formula>2.495</formula>
    </cfRule>
    <cfRule type="cellIs" dxfId="18199" priority="3513" operator="between">
      <formula>3.5</formula>
      <formula>2.495</formula>
    </cfRule>
  </conditionalFormatting>
  <conditionalFormatting sqref="N1036">
    <cfRule type="cellIs" dxfId="18198" priority="3511" operator="between">
      <formula>3.5</formula>
      <formula>2.495</formula>
    </cfRule>
  </conditionalFormatting>
  <conditionalFormatting sqref="N1036">
    <cfRule type="cellIs" dxfId="18197" priority="3510" operator="between">
      <formula>3.5</formula>
      <formula>2.494</formula>
    </cfRule>
  </conditionalFormatting>
  <conditionalFormatting sqref="N1036">
    <cfRule type="cellIs" dxfId="18196" priority="3509" operator="between">
      <formula>2.5</formula>
      <formula>0</formula>
    </cfRule>
  </conditionalFormatting>
  <conditionalFormatting sqref="N1036">
    <cfRule type="cellIs" dxfId="18195" priority="3505" operator="between">
      <formula>4.501</formula>
      <formula>6</formula>
    </cfRule>
    <cfRule type="cellIs" dxfId="18194" priority="3506" operator="between">
      <formula>3.001</formula>
      <formula>4.5</formula>
    </cfRule>
    <cfRule type="cellIs" dxfId="18193" priority="3507" operator="between">
      <formula>2.001</formula>
      <formula>3</formula>
    </cfRule>
    <cfRule type="cellIs" dxfId="18192" priority="3508" operator="between">
      <formula>0</formula>
      <formula>2</formula>
    </cfRule>
  </conditionalFormatting>
  <conditionalFormatting sqref="N1037">
    <cfRule type="cellIs" dxfId="18191" priority="3504" operator="between">
      <formula>6</formula>
      <formula>4.5</formula>
    </cfRule>
  </conditionalFormatting>
  <conditionalFormatting sqref="N1037">
    <cfRule type="cellIs" dxfId="18190" priority="3503" operator="between">
      <formula>6</formula>
      <formula>4.495</formula>
    </cfRule>
  </conditionalFormatting>
  <conditionalFormatting sqref="N1037">
    <cfRule type="cellIs" dxfId="18189" priority="3502" operator="between">
      <formula>4.5</formula>
      <formula>3.495</formula>
    </cfRule>
  </conditionalFormatting>
  <conditionalFormatting sqref="N1037">
    <cfRule type="cellIs" dxfId="18188" priority="3500" operator="between">
      <formula>3.5</formula>
      <formula>2.495</formula>
    </cfRule>
    <cfRule type="cellIs" dxfId="18187" priority="3501" operator="between">
      <formula>3.5</formula>
      <formula>2.495</formula>
    </cfRule>
  </conditionalFormatting>
  <conditionalFormatting sqref="N1037">
    <cfRule type="cellIs" dxfId="18186" priority="3499" operator="between">
      <formula>3.5</formula>
      <formula>2.495</formula>
    </cfRule>
  </conditionalFormatting>
  <conditionalFormatting sqref="N1037">
    <cfRule type="cellIs" dxfId="18185" priority="3498" operator="between">
      <formula>3.5</formula>
      <formula>2.494</formula>
    </cfRule>
  </conditionalFormatting>
  <conditionalFormatting sqref="N1037">
    <cfRule type="cellIs" dxfId="18184" priority="3497" operator="between">
      <formula>2.5</formula>
      <formula>0</formula>
    </cfRule>
  </conditionalFormatting>
  <conditionalFormatting sqref="N1037">
    <cfRule type="cellIs" dxfId="18183" priority="3493" operator="between">
      <formula>4.501</formula>
      <formula>6</formula>
    </cfRule>
    <cfRule type="cellIs" dxfId="18182" priority="3494" operator="between">
      <formula>3.001</formula>
      <formula>4.5</formula>
    </cfRule>
    <cfRule type="cellIs" dxfId="18181" priority="3495" operator="between">
      <formula>2.001</formula>
      <formula>3</formula>
    </cfRule>
    <cfRule type="cellIs" dxfId="18180" priority="3496" operator="between">
      <formula>0</formula>
      <formula>2</formula>
    </cfRule>
  </conditionalFormatting>
  <conditionalFormatting sqref="N1029">
    <cfRule type="cellIs" dxfId="18179" priority="3408" operator="between">
      <formula>6</formula>
      <formula>4.5</formula>
    </cfRule>
  </conditionalFormatting>
  <conditionalFormatting sqref="N1029">
    <cfRule type="cellIs" dxfId="18178" priority="3407" operator="between">
      <formula>6</formula>
      <formula>4.495</formula>
    </cfRule>
  </conditionalFormatting>
  <conditionalFormatting sqref="N1029">
    <cfRule type="cellIs" dxfId="18177" priority="3406" operator="between">
      <formula>4.5</formula>
      <formula>3.495</formula>
    </cfRule>
  </conditionalFormatting>
  <conditionalFormatting sqref="N1029">
    <cfRule type="cellIs" dxfId="18176" priority="3404" operator="between">
      <formula>3.5</formula>
      <formula>2.495</formula>
    </cfRule>
    <cfRule type="cellIs" dxfId="18175" priority="3405" operator="between">
      <formula>3.5</formula>
      <formula>2.495</formula>
    </cfRule>
  </conditionalFormatting>
  <conditionalFormatting sqref="N1029">
    <cfRule type="cellIs" dxfId="18174" priority="3403" operator="between">
      <formula>3.5</formula>
      <formula>2.495</formula>
    </cfRule>
  </conditionalFormatting>
  <conditionalFormatting sqref="N1029">
    <cfRule type="cellIs" dxfId="18173" priority="3402" operator="between">
      <formula>3.5</formula>
      <formula>2.494</formula>
    </cfRule>
  </conditionalFormatting>
  <conditionalFormatting sqref="N1029">
    <cfRule type="cellIs" dxfId="18172" priority="3401" operator="between">
      <formula>2.5</formula>
      <formula>0</formula>
    </cfRule>
  </conditionalFormatting>
  <conditionalFormatting sqref="N1029">
    <cfRule type="cellIs" dxfId="18171" priority="3397" operator="between">
      <formula>4.501</formula>
      <formula>6</formula>
    </cfRule>
    <cfRule type="cellIs" dxfId="18170" priority="3398" operator="between">
      <formula>3.001</formula>
      <formula>4.5</formula>
    </cfRule>
    <cfRule type="cellIs" dxfId="18169" priority="3399" operator="between">
      <formula>2.001</formula>
      <formula>3</formula>
    </cfRule>
    <cfRule type="cellIs" dxfId="18168" priority="3400" operator="between">
      <formula>0</formula>
      <formula>2</formula>
    </cfRule>
  </conditionalFormatting>
  <conditionalFormatting sqref="N1034">
    <cfRule type="cellIs" dxfId="18167" priority="3396" operator="between">
      <formula>6</formula>
      <formula>4.5</formula>
    </cfRule>
  </conditionalFormatting>
  <conditionalFormatting sqref="N1034">
    <cfRule type="cellIs" dxfId="18166" priority="3395" operator="between">
      <formula>6</formula>
      <formula>4.495</formula>
    </cfRule>
  </conditionalFormatting>
  <conditionalFormatting sqref="N1034">
    <cfRule type="cellIs" dxfId="18165" priority="3394" operator="between">
      <formula>4.5</formula>
      <formula>3.495</formula>
    </cfRule>
  </conditionalFormatting>
  <conditionalFormatting sqref="N1034">
    <cfRule type="cellIs" dxfId="18164" priority="3392" operator="between">
      <formula>3.5</formula>
      <formula>2.495</formula>
    </cfRule>
    <cfRule type="cellIs" dxfId="18163" priority="3393" operator="between">
      <formula>3.5</formula>
      <formula>2.495</formula>
    </cfRule>
  </conditionalFormatting>
  <conditionalFormatting sqref="N1034">
    <cfRule type="cellIs" dxfId="18162" priority="3391" operator="between">
      <formula>3.5</formula>
      <formula>2.495</formula>
    </cfRule>
  </conditionalFormatting>
  <conditionalFormatting sqref="N1034">
    <cfRule type="cellIs" dxfId="18161" priority="3390" operator="between">
      <formula>3.5</formula>
      <formula>2.494</formula>
    </cfRule>
  </conditionalFormatting>
  <conditionalFormatting sqref="N1034">
    <cfRule type="cellIs" dxfId="18160" priority="3389" operator="between">
      <formula>2.5</formula>
      <formula>0</formula>
    </cfRule>
  </conditionalFormatting>
  <conditionalFormatting sqref="N1034">
    <cfRule type="cellIs" dxfId="18159" priority="3385" operator="between">
      <formula>4.501</formula>
      <formula>6</formula>
    </cfRule>
    <cfRule type="cellIs" dxfId="18158" priority="3386" operator="between">
      <formula>3.001</formula>
      <formula>4.5</formula>
    </cfRule>
    <cfRule type="cellIs" dxfId="18157" priority="3387" operator="between">
      <formula>2.001</formula>
      <formula>3</formula>
    </cfRule>
    <cfRule type="cellIs" dxfId="18156" priority="3388" operator="between">
      <formula>0</formula>
      <formula>2</formula>
    </cfRule>
  </conditionalFormatting>
  <conditionalFormatting sqref="N1038">
    <cfRule type="cellIs" dxfId="18155" priority="3384" operator="between">
      <formula>6</formula>
      <formula>4.5</formula>
    </cfRule>
  </conditionalFormatting>
  <conditionalFormatting sqref="N1038">
    <cfRule type="cellIs" dxfId="18154" priority="3383" operator="between">
      <formula>6</formula>
      <formula>4.495</formula>
    </cfRule>
  </conditionalFormatting>
  <conditionalFormatting sqref="N1038">
    <cfRule type="cellIs" dxfId="18153" priority="3382" operator="between">
      <formula>4.5</formula>
      <formula>3.495</formula>
    </cfRule>
  </conditionalFormatting>
  <conditionalFormatting sqref="N1038">
    <cfRule type="cellIs" dxfId="18152" priority="3380" operator="between">
      <formula>3.5</formula>
      <formula>2.495</formula>
    </cfRule>
    <cfRule type="cellIs" dxfId="18151" priority="3381" operator="between">
      <formula>3.5</formula>
      <formula>2.495</formula>
    </cfRule>
  </conditionalFormatting>
  <conditionalFormatting sqref="N1038">
    <cfRule type="cellIs" dxfId="18150" priority="3379" operator="between">
      <formula>3.5</formula>
      <formula>2.495</formula>
    </cfRule>
  </conditionalFormatting>
  <conditionalFormatting sqref="N1038">
    <cfRule type="cellIs" dxfId="18149" priority="3378" operator="between">
      <formula>3.5</formula>
      <formula>2.494</formula>
    </cfRule>
  </conditionalFormatting>
  <conditionalFormatting sqref="N1038">
    <cfRule type="cellIs" dxfId="18148" priority="3377" operator="between">
      <formula>2.5</formula>
      <formula>0</formula>
    </cfRule>
  </conditionalFormatting>
  <conditionalFormatting sqref="N1038">
    <cfRule type="cellIs" dxfId="18147" priority="3373" operator="between">
      <formula>4.501</formula>
      <formula>6</formula>
    </cfRule>
    <cfRule type="cellIs" dxfId="18146" priority="3374" operator="between">
      <formula>3.001</formula>
      <formula>4.5</formula>
    </cfRule>
    <cfRule type="cellIs" dxfId="18145" priority="3375" operator="between">
      <formula>2.001</formula>
      <formula>3</formula>
    </cfRule>
    <cfRule type="cellIs" dxfId="18144" priority="3376" operator="between">
      <formula>0</formula>
      <formula>2</formula>
    </cfRule>
  </conditionalFormatting>
  <conditionalFormatting sqref="N1046">
    <cfRule type="cellIs" dxfId="18143" priority="3372" operator="between">
      <formula>6</formula>
      <formula>4.5</formula>
    </cfRule>
  </conditionalFormatting>
  <conditionalFormatting sqref="N1046">
    <cfRule type="cellIs" dxfId="18142" priority="3371" operator="between">
      <formula>6</formula>
      <formula>4.495</formula>
    </cfRule>
  </conditionalFormatting>
  <conditionalFormatting sqref="N1046">
    <cfRule type="cellIs" dxfId="18141" priority="3370" operator="between">
      <formula>4.5</formula>
      <formula>3.495</formula>
    </cfRule>
  </conditionalFormatting>
  <conditionalFormatting sqref="N1046">
    <cfRule type="cellIs" dxfId="18140" priority="3368" operator="between">
      <formula>3.5</formula>
      <formula>2.495</formula>
    </cfRule>
    <cfRule type="cellIs" dxfId="18139" priority="3369" operator="between">
      <formula>3.5</formula>
      <formula>2.495</formula>
    </cfRule>
  </conditionalFormatting>
  <conditionalFormatting sqref="N1046">
    <cfRule type="cellIs" dxfId="18138" priority="3367" operator="between">
      <formula>3.5</formula>
      <formula>2.495</formula>
    </cfRule>
  </conditionalFormatting>
  <conditionalFormatting sqref="N1046">
    <cfRule type="cellIs" dxfId="18137" priority="3366" operator="between">
      <formula>3.5</formula>
      <formula>2.494</formula>
    </cfRule>
  </conditionalFormatting>
  <conditionalFormatting sqref="N1046">
    <cfRule type="cellIs" dxfId="18136" priority="3365" operator="between">
      <formula>2.5</formula>
      <formula>0</formula>
    </cfRule>
  </conditionalFormatting>
  <conditionalFormatting sqref="N1046">
    <cfRule type="cellIs" dxfId="18135" priority="3361" operator="between">
      <formula>4.501</formula>
      <formula>6</formula>
    </cfRule>
    <cfRule type="cellIs" dxfId="18134" priority="3362" operator="between">
      <formula>3.001</formula>
      <formula>4.5</formula>
    </cfRule>
    <cfRule type="cellIs" dxfId="18133" priority="3363" operator="between">
      <formula>2.001</formula>
      <formula>3</formula>
    </cfRule>
    <cfRule type="cellIs" dxfId="18132" priority="3364" operator="between">
      <formula>0</formula>
      <formula>2</formula>
    </cfRule>
  </conditionalFormatting>
  <conditionalFormatting sqref="N1043">
    <cfRule type="cellIs" dxfId="18131" priority="3348" operator="between">
      <formula>6</formula>
      <formula>4.5</formula>
    </cfRule>
  </conditionalFormatting>
  <conditionalFormatting sqref="N1043">
    <cfRule type="cellIs" dxfId="18130" priority="3347" operator="between">
      <formula>6</formula>
      <formula>4.495</formula>
    </cfRule>
  </conditionalFormatting>
  <conditionalFormatting sqref="N1043">
    <cfRule type="cellIs" dxfId="18129" priority="3346" operator="between">
      <formula>4.5</formula>
      <formula>3.495</formula>
    </cfRule>
  </conditionalFormatting>
  <conditionalFormatting sqref="N1043">
    <cfRule type="cellIs" dxfId="18128" priority="3344" operator="between">
      <formula>3.5</formula>
      <formula>2.495</formula>
    </cfRule>
    <cfRule type="cellIs" dxfId="18127" priority="3345" operator="between">
      <formula>3.5</formula>
      <formula>2.495</formula>
    </cfRule>
  </conditionalFormatting>
  <conditionalFormatting sqref="N1043">
    <cfRule type="cellIs" dxfId="18126" priority="3343" operator="between">
      <formula>3.5</formula>
      <formula>2.495</formula>
    </cfRule>
  </conditionalFormatting>
  <conditionalFormatting sqref="N1043">
    <cfRule type="cellIs" dxfId="18125" priority="3342" operator="between">
      <formula>3.5</formula>
      <formula>2.494</formula>
    </cfRule>
  </conditionalFormatting>
  <conditionalFormatting sqref="N1043">
    <cfRule type="cellIs" dxfId="18124" priority="3341" operator="between">
      <formula>2.5</formula>
      <formula>0</formula>
    </cfRule>
  </conditionalFormatting>
  <conditionalFormatting sqref="N1043">
    <cfRule type="cellIs" dxfId="18123" priority="3337" operator="between">
      <formula>4.501</formula>
      <formula>6</formula>
    </cfRule>
    <cfRule type="cellIs" dxfId="18122" priority="3338" operator="between">
      <formula>3.001</formula>
      <formula>4.5</formula>
    </cfRule>
    <cfRule type="cellIs" dxfId="18121" priority="3339" operator="between">
      <formula>2.001</formula>
      <formula>3</formula>
    </cfRule>
    <cfRule type="cellIs" dxfId="18120" priority="3340" operator="between">
      <formula>0</formula>
      <formula>2</formula>
    </cfRule>
  </conditionalFormatting>
  <conditionalFormatting sqref="N1045">
    <cfRule type="cellIs" dxfId="18119" priority="3336" operator="between">
      <formula>6</formula>
      <formula>4.5</formula>
    </cfRule>
  </conditionalFormatting>
  <conditionalFormatting sqref="N1045">
    <cfRule type="cellIs" dxfId="18118" priority="3335" operator="between">
      <formula>6</formula>
      <formula>4.495</formula>
    </cfRule>
  </conditionalFormatting>
  <conditionalFormatting sqref="N1045">
    <cfRule type="cellIs" dxfId="18117" priority="3334" operator="between">
      <formula>4.5</formula>
      <formula>3.495</formula>
    </cfRule>
  </conditionalFormatting>
  <conditionalFormatting sqref="N1045">
    <cfRule type="cellIs" dxfId="18116" priority="3332" operator="between">
      <formula>3.5</formula>
      <formula>2.495</formula>
    </cfRule>
    <cfRule type="cellIs" dxfId="18115" priority="3333" operator="between">
      <formula>3.5</formula>
      <formula>2.495</formula>
    </cfRule>
  </conditionalFormatting>
  <conditionalFormatting sqref="N1045">
    <cfRule type="cellIs" dxfId="18114" priority="3331" operator="between">
      <formula>3.5</formula>
      <formula>2.495</formula>
    </cfRule>
  </conditionalFormatting>
  <conditionalFormatting sqref="N1045">
    <cfRule type="cellIs" dxfId="18113" priority="3330" operator="between">
      <formula>3.5</formula>
      <formula>2.494</formula>
    </cfRule>
  </conditionalFormatting>
  <conditionalFormatting sqref="N1045">
    <cfRule type="cellIs" dxfId="18112" priority="3329" operator="between">
      <formula>2.5</formula>
      <formula>0</formula>
    </cfRule>
  </conditionalFormatting>
  <conditionalFormatting sqref="N1045">
    <cfRule type="cellIs" dxfId="18111" priority="3325" operator="between">
      <formula>4.501</formula>
      <formula>6</formula>
    </cfRule>
    <cfRule type="cellIs" dxfId="18110" priority="3326" operator="between">
      <formula>3.001</formula>
      <formula>4.5</formula>
    </cfRule>
    <cfRule type="cellIs" dxfId="18109" priority="3327" operator="between">
      <formula>2.001</formula>
      <formula>3</formula>
    </cfRule>
    <cfRule type="cellIs" dxfId="18108" priority="3328" operator="between">
      <formula>0</formula>
      <formula>2</formula>
    </cfRule>
  </conditionalFormatting>
  <conditionalFormatting sqref="N1041">
    <cfRule type="cellIs" dxfId="18107" priority="3324" operator="between">
      <formula>6</formula>
      <formula>4.5</formula>
    </cfRule>
  </conditionalFormatting>
  <conditionalFormatting sqref="N1041">
    <cfRule type="cellIs" dxfId="18106" priority="3323" operator="between">
      <formula>6</formula>
      <formula>4.495</formula>
    </cfRule>
  </conditionalFormatting>
  <conditionalFormatting sqref="N1041">
    <cfRule type="cellIs" dxfId="18105" priority="3322" operator="between">
      <formula>4.5</formula>
      <formula>3.495</formula>
    </cfRule>
  </conditionalFormatting>
  <conditionalFormatting sqref="N1041">
    <cfRule type="cellIs" dxfId="18104" priority="3320" operator="between">
      <formula>3.5</formula>
      <formula>2.495</formula>
    </cfRule>
    <cfRule type="cellIs" dxfId="18103" priority="3321" operator="between">
      <formula>3.5</formula>
      <formula>2.495</formula>
    </cfRule>
  </conditionalFormatting>
  <conditionalFormatting sqref="N1041">
    <cfRule type="cellIs" dxfId="18102" priority="3319" operator="between">
      <formula>3.5</formula>
      <formula>2.495</formula>
    </cfRule>
  </conditionalFormatting>
  <conditionalFormatting sqref="N1041">
    <cfRule type="cellIs" dxfId="18101" priority="3318" operator="between">
      <formula>3.5</formula>
      <formula>2.494</formula>
    </cfRule>
  </conditionalFormatting>
  <conditionalFormatting sqref="N1041">
    <cfRule type="cellIs" dxfId="18100" priority="3317" operator="between">
      <formula>2.5</formula>
      <formula>0</formula>
    </cfRule>
  </conditionalFormatting>
  <conditionalFormatting sqref="N1041">
    <cfRule type="cellIs" dxfId="18099" priority="3313" operator="between">
      <formula>4.501</formula>
      <formula>6</formula>
    </cfRule>
    <cfRule type="cellIs" dxfId="18098" priority="3314" operator="between">
      <formula>3.001</formula>
      <formula>4.5</formula>
    </cfRule>
    <cfRule type="cellIs" dxfId="18097" priority="3315" operator="between">
      <formula>2.001</formula>
      <formula>3</formula>
    </cfRule>
    <cfRule type="cellIs" dxfId="18096" priority="3316" operator="between">
      <formula>0</formula>
      <formula>2</formula>
    </cfRule>
  </conditionalFormatting>
  <conditionalFormatting sqref="N1044">
    <cfRule type="cellIs" dxfId="18095" priority="3312" operator="between">
      <formula>6</formula>
      <formula>4.5</formula>
    </cfRule>
  </conditionalFormatting>
  <conditionalFormatting sqref="N1044">
    <cfRule type="cellIs" dxfId="18094" priority="3311" operator="between">
      <formula>6</formula>
      <formula>4.495</formula>
    </cfRule>
  </conditionalFormatting>
  <conditionalFormatting sqref="N1044">
    <cfRule type="cellIs" dxfId="18093" priority="3310" operator="between">
      <formula>4.5</formula>
      <formula>3.495</formula>
    </cfRule>
  </conditionalFormatting>
  <conditionalFormatting sqref="N1044">
    <cfRule type="cellIs" dxfId="18092" priority="3308" operator="between">
      <formula>3.5</formula>
      <formula>2.495</formula>
    </cfRule>
    <cfRule type="cellIs" dxfId="18091" priority="3309" operator="between">
      <formula>3.5</formula>
      <formula>2.495</formula>
    </cfRule>
  </conditionalFormatting>
  <conditionalFormatting sqref="N1044">
    <cfRule type="cellIs" dxfId="18090" priority="3307" operator="between">
      <formula>3.5</formula>
      <formula>2.495</formula>
    </cfRule>
  </conditionalFormatting>
  <conditionalFormatting sqref="N1044">
    <cfRule type="cellIs" dxfId="18089" priority="3306" operator="between">
      <formula>3.5</formula>
      <formula>2.494</formula>
    </cfRule>
  </conditionalFormatting>
  <conditionalFormatting sqref="N1044">
    <cfRule type="cellIs" dxfId="18088" priority="3305" operator="between">
      <formula>2.5</formula>
      <formula>0</formula>
    </cfRule>
  </conditionalFormatting>
  <conditionalFormatting sqref="N1044">
    <cfRule type="cellIs" dxfId="18087" priority="3301" operator="between">
      <formula>4.501</formula>
      <formula>6</formula>
    </cfRule>
    <cfRule type="cellIs" dxfId="18086" priority="3302" operator="between">
      <formula>3.001</formula>
      <formula>4.5</formula>
    </cfRule>
    <cfRule type="cellIs" dxfId="18085" priority="3303" operator="between">
      <formula>2.001</formula>
      <formula>3</formula>
    </cfRule>
    <cfRule type="cellIs" dxfId="18084" priority="3304" operator="between">
      <formula>0</formula>
      <formula>2</formula>
    </cfRule>
  </conditionalFormatting>
  <conditionalFormatting sqref="N1042">
    <cfRule type="cellIs" dxfId="18083" priority="3288" operator="between">
      <formula>6</formula>
      <formula>4.5</formula>
    </cfRule>
  </conditionalFormatting>
  <conditionalFormatting sqref="N1042">
    <cfRule type="cellIs" dxfId="18082" priority="3287" operator="between">
      <formula>6</formula>
      <formula>4.495</formula>
    </cfRule>
  </conditionalFormatting>
  <conditionalFormatting sqref="N1042">
    <cfRule type="cellIs" dxfId="18081" priority="3286" operator="between">
      <formula>4.5</formula>
      <formula>3.495</formula>
    </cfRule>
  </conditionalFormatting>
  <conditionalFormatting sqref="N1042">
    <cfRule type="cellIs" dxfId="18080" priority="3284" operator="between">
      <formula>3.5</formula>
      <formula>2.495</formula>
    </cfRule>
    <cfRule type="cellIs" dxfId="18079" priority="3285" operator="between">
      <formula>3.5</formula>
      <formula>2.495</formula>
    </cfRule>
  </conditionalFormatting>
  <conditionalFormatting sqref="N1042">
    <cfRule type="cellIs" dxfId="18078" priority="3283" operator="between">
      <formula>3.5</formula>
      <formula>2.495</formula>
    </cfRule>
  </conditionalFormatting>
  <conditionalFormatting sqref="N1042">
    <cfRule type="cellIs" dxfId="18077" priority="3282" operator="between">
      <formula>3.5</formula>
      <formula>2.494</formula>
    </cfRule>
  </conditionalFormatting>
  <conditionalFormatting sqref="N1042">
    <cfRule type="cellIs" dxfId="18076" priority="3281" operator="between">
      <formula>2.5</formula>
      <formula>0</formula>
    </cfRule>
  </conditionalFormatting>
  <conditionalFormatting sqref="N1042">
    <cfRule type="cellIs" dxfId="18075" priority="3277" operator="between">
      <formula>4.501</formula>
      <formula>6</formula>
    </cfRule>
    <cfRule type="cellIs" dxfId="18074" priority="3278" operator="between">
      <formula>3.001</formula>
      <formula>4.5</formula>
    </cfRule>
    <cfRule type="cellIs" dxfId="18073" priority="3279" operator="between">
      <formula>2.001</formula>
      <formula>3</formula>
    </cfRule>
    <cfRule type="cellIs" dxfId="18072" priority="3280" operator="between">
      <formula>0</formula>
      <formula>2</formula>
    </cfRule>
  </conditionalFormatting>
  <conditionalFormatting sqref="N1052">
    <cfRule type="cellIs" dxfId="18071" priority="3264" operator="between">
      <formula>6</formula>
      <formula>4.5</formula>
    </cfRule>
  </conditionalFormatting>
  <conditionalFormatting sqref="N1052">
    <cfRule type="cellIs" dxfId="18070" priority="3263" operator="between">
      <formula>6</formula>
      <formula>4.495</formula>
    </cfRule>
  </conditionalFormatting>
  <conditionalFormatting sqref="N1052">
    <cfRule type="cellIs" dxfId="18069" priority="3262" operator="between">
      <formula>4.5</formula>
      <formula>3.495</formula>
    </cfRule>
  </conditionalFormatting>
  <conditionalFormatting sqref="N1052">
    <cfRule type="cellIs" dxfId="18068" priority="3260" operator="between">
      <formula>3.5</formula>
      <formula>2.495</formula>
    </cfRule>
    <cfRule type="cellIs" dxfId="18067" priority="3261" operator="between">
      <formula>3.5</formula>
      <formula>2.495</formula>
    </cfRule>
  </conditionalFormatting>
  <conditionalFormatting sqref="N1052">
    <cfRule type="cellIs" dxfId="18066" priority="3259" operator="between">
      <formula>3.5</formula>
      <formula>2.495</formula>
    </cfRule>
  </conditionalFormatting>
  <conditionalFormatting sqref="N1052">
    <cfRule type="cellIs" dxfId="18065" priority="3258" operator="between">
      <formula>3.5</formula>
      <formula>2.494</formula>
    </cfRule>
  </conditionalFormatting>
  <conditionalFormatting sqref="N1052">
    <cfRule type="cellIs" dxfId="18064" priority="3257" operator="between">
      <formula>2.5</formula>
      <formula>0</formula>
    </cfRule>
  </conditionalFormatting>
  <conditionalFormatting sqref="N1052">
    <cfRule type="cellIs" dxfId="18063" priority="3253" operator="between">
      <formula>4.501</formula>
      <formula>6</formula>
    </cfRule>
    <cfRule type="cellIs" dxfId="18062" priority="3254" operator="between">
      <formula>3.001</formula>
      <formula>4.5</formula>
    </cfRule>
    <cfRule type="cellIs" dxfId="18061" priority="3255" operator="between">
      <formula>2.001</formula>
      <formula>3</formula>
    </cfRule>
    <cfRule type="cellIs" dxfId="18060" priority="3256" operator="between">
      <formula>0</formula>
      <formula>2</formula>
    </cfRule>
  </conditionalFormatting>
  <conditionalFormatting sqref="N1049">
    <cfRule type="cellIs" dxfId="18059" priority="3252" operator="between">
      <formula>6</formula>
      <formula>4.5</formula>
    </cfRule>
  </conditionalFormatting>
  <conditionalFormatting sqref="N1049">
    <cfRule type="cellIs" dxfId="18058" priority="3251" operator="between">
      <formula>6</formula>
      <formula>4.495</formula>
    </cfRule>
  </conditionalFormatting>
  <conditionalFormatting sqref="N1049">
    <cfRule type="cellIs" dxfId="18057" priority="3250" operator="between">
      <formula>4.5</formula>
      <formula>3.495</formula>
    </cfRule>
  </conditionalFormatting>
  <conditionalFormatting sqref="N1049">
    <cfRule type="cellIs" dxfId="18056" priority="3248" operator="between">
      <formula>3.5</formula>
      <formula>2.495</formula>
    </cfRule>
    <cfRule type="cellIs" dxfId="18055" priority="3249" operator="between">
      <formula>3.5</formula>
      <formula>2.495</formula>
    </cfRule>
  </conditionalFormatting>
  <conditionalFormatting sqref="N1049">
    <cfRule type="cellIs" dxfId="18054" priority="3247" operator="between">
      <formula>3.5</formula>
      <formula>2.495</formula>
    </cfRule>
  </conditionalFormatting>
  <conditionalFormatting sqref="N1049">
    <cfRule type="cellIs" dxfId="18053" priority="3246" operator="between">
      <formula>3.5</formula>
      <formula>2.494</formula>
    </cfRule>
  </conditionalFormatting>
  <conditionalFormatting sqref="N1049">
    <cfRule type="cellIs" dxfId="18052" priority="3245" operator="between">
      <formula>2.5</formula>
      <formula>0</formula>
    </cfRule>
  </conditionalFormatting>
  <conditionalFormatting sqref="N1049">
    <cfRule type="cellIs" dxfId="18051" priority="3241" operator="between">
      <formula>4.501</formula>
      <formula>6</formula>
    </cfRule>
    <cfRule type="cellIs" dxfId="18050" priority="3242" operator="between">
      <formula>3.001</formula>
      <formula>4.5</formula>
    </cfRule>
    <cfRule type="cellIs" dxfId="18049" priority="3243" operator="between">
      <formula>2.001</formula>
      <formula>3</formula>
    </cfRule>
    <cfRule type="cellIs" dxfId="18048" priority="3244" operator="between">
      <formula>0</formula>
      <formula>2</formula>
    </cfRule>
  </conditionalFormatting>
  <conditionalFormatting sqref="N1051">
    <cfRule type="cellIs" dxfId="18047" priority="3240" operator="between">
      <formula>6</formula>
      <formula>4.5</formula>
    </cfRule>
  </conditionalFormatting>
  <conditionalFormatting sqref="N1051">
    <cfRule type="cellIs" dxfId="18046" priority="3239" operator="between">
      <formula>6</formula>
      <formula>4.495</formula>
    </cfRule>
  </conditionalFormatting>
  <conditionalFormatting sqref="N1051">
    <cfRule type="cellIs" dxfId="18045" priority="3238" operator="between">
      <formula>4.5</formula>
      <formula>3.495</formula>
    </cfRule>
  </conditionalFormatting>
  <conditionalFormatting sqref="N1051">
    <cfRule type="cellIs" dxfId="18044" priority="3236" operator="between">
      <formula>3.5</formula>
      <formula>2.495</formula>
    </cfRule>
    <cfRule type="cellIs" dxfId="18043" priority="3237" operator="between">
      <formula>3.5</formula>
      <formula>2.495</formula>
    </cfRule>
  </conditionalFormatting>
  <conditionalFormatting sqref="N1051">
    <cfRule type="cellIs" dxfId="18042" priority="3235" operator="between">
      <formula>3.5</formula>
      <formula>2.495</formula>
    </cfRule>
  </conditionalFormatting>
  <conditionalFormatting sqref="N1051">
    <cfRule type="cellIs" dxfId="18041" priority="3234" operator="between">
      <formula>3.5</formula>
      <formula>2.494</formula>
    </cfRule>
  </conditionalFormatting>
  <conditionalFormatting sqref="N1051">
    <cfRule type="cellIs" dxfId="18040" priority="3233" operator="between">
      <formula>2.5</formula>
      <formula>0</formula>
    </cfRule>
  </conditionalFormatting>
  <conditionalFormatting sqref="N1051">
    <cfRule type="cellIs" dxfId="18039" priority="3229" operator="between">
      <formula>4.501</formula>
      <formula>6</formula>
    </cfRule>
    <cfRule type="cellIs" dxfId="18038" priority="3230" operator="between">
      <formula>3.001</formula>
      <formula>4.5</formula>
    </cfRule>
    <cfRule type="cellIs" dxfId="18037" priority="3231" operator="between">
      <formula>2.001</formula>
      <formula>3</formula>
    </cfRule>
    <cfRule type="cellIs" dxfId="18036" priority="3232" operator="between">
      <formula>0</formula>
      <formula>2</formula>
    </cfRule>
  </conditionalFormatting>
  <conditionalFormatting sqref="N1047">
    <cfRule type="cellIs" dxfId="18035" priority="3228" operator="between">
      <formula>6</formula>
      <formula>4.5</formula>
    </cfRule>
  </conditionalFormatting>
  <conditionalFormatting sqref="N1047">
    <cfRule type="cellIs" dxfId="18034" priority="3227" operator="between">
      <formula>6</formula>
      <formula>4.495</formula>
    </cfRule>
  </conditionalFormatting>
  <conditionalFormatting sqref="N1047">
    <cfRule type="cellIs" dxfId="18033" priority="3226" operator="between">
      <formula>4.5</formula>
      <formula>3.495</formula>
    </cfRule>
  </conditionalFormatting>
  <conditionalFormatting sqref="N1047">
    <cfRule type="cellIs" dxfId="18032" priority="3224" operator="between">
      <formula>3.5</formula>
      <formula>2.495</formula>
    </cfRule>
    <cfRule type="cellIs" dxfId="18031" priority="3225" operator="between">
      <formula>3.5</formula>
      <formula>2.495</formula>
    </cfRule>
  </conditionalFormatting>
  <conditionalFormatting sqref="N1047">
    <cfRule type="cellIs" dxfId="18030" priority="3223" operator="between">
      <formula>3.5</formula>
      <formula>2.495</formula>
    </cfRule>
  </conditionalFormatting>
  <conditionalFormatting sqref="N1047">
    <cfRule type="cellIs" dxfId="18029" priority="3222" operator="between">
      <formula>3.5</formula>
      <formula>2.494</formula>
    </cfRule>
  </conditionalFormatting>
  <conditionalFormatting sqref="N1047">
    <cfRule type="cellIs" dxfId="18028" priority="3221" operator="between">
      <formula>2.5</formula>
      <formula>0</formula>
    </cfRule>
  </conditionalFormatting>
  <conditionalFormatting sqref="N1047">
    <cfRule type="cellIs" dxfId="18027" priority="3217" operator="between">
      <formula>4.501</formula>
      <formula>6</formula>
    </cfRule>
    <cfRule type="cellIs" dxfId="18026" priority="3218" operator="between">
      <formula>3.001</formula>
      <formula>4.5</formula>
    </cfRule>
    <cfRule type="cellIs" dxfId="18025" priority="3219" operator="between">
      <formula>2.001</formula>
      <formula>3</formula>
    </cfRule>
    <cfRule type="cellIs" dxfId="18024" priority="3220" operator="between">
      <formula>0</formula>
      <formula>2</formula>
    </cfRule>
  </conditionalFormatting>
  <conditionalFormatting sqref="N1050">
    <cfRule type="cellIs" dxfId="18023" priority="3216" operator="between">
      <formula>6</formula>
      <formula>4.5</formula>
    </cfRule>
  </conditionalFormatting>
  <conditionalFormatting sqref="N1050">
    <cfRule type="cellIs" dxfId="18022" priority="3215" operator="between">
      <formula>6</formula>
      <formula>4.495</formula>
    </cfRule>
  </conditionalFormatting>
  <conditionalFormatting sqref="N1050">
    <cfRule type="cellIs" dxfId="18021" priority="3214" operator="between">
      <formula>4.5</formula>
      <formula>3.495</formula>
    </cfRule>
  </conditionalFormatting>
  <conditionalFormatting sqref="N1050">
    <cfRule type="cellIs" dxfId="18020" priority="3212" operator="between">
      <formula>3.5</formula>
      <formula>2.495</formula>
    </cfRule>
    <cfRule type="cellIs" dxfId="18019" priority="3213" operator="between">
      <formula>3.5</formula>
      <formula>2.495</formula>
    </cfRule>
  </conditionalFormatting>
  <conditionalFormatting sqref="N1050">
    <cfRule type="cellIs" dxfId="18018" priority="3211" operator="between">
      <formula>3.5</formula>
      <formula>2.495</formula>
    </cfRule>
  </conditionalFormatting>
  <conditionalFormatting sqref="N1050">
    <cfRule type="cellIs" dxfId="18017" priority="3210" operator="between">
      <formula>3.5</formula>
      <formula>2.494</formula>
    </cfRule>
  </conditionalFormatting>
  <conditionalFormatting sqref="N1050">
    <cfRule type="cellIs" dxfId="18016" priority="3209" operator="between">
      <formula>2.5</formula>
      <formula>0</formula>
    </cfRule>
  </conditionalFormatting>
  <conditionalFormatting sqref="N1050">
    <cfRule type="cellIs" dxfId="18015" priority="3205" operator="between">
      <formula>4.501</formula>
      <formula>6</formula>
    </cfRule>
    <cfRule type="cellIs" dxfId="18014" priority="3206" operator="between">
      <formula>3.001</formula>
      <formula>4.5</formula>
    </cfRule>
    <cfRule type="cellIs" dxfId="18013" priority="3207" operator="between">
      <formula>2.001</formula>
      <formula>3</formula>
    </cfRule>
    <cfRule type="cellIs" dxfId="18012" priority="3208" operator="between">
      <formula>0</formula>
      <formula>2</formula>
    </cfRule>
  </conditionalFormatting>
  <conditionalFormatting sqref="N1048">
    <cfRule type="cellIs" dxfId="18011" priority="3204" operator="between">
      <formula>6</formula>
      <formula>4.5</formula>
    </cfRule>
  </conditionalFormatting>
  <conditionalFormatting sqref="N1048">
    <cfRule type="cellIs" dxfId="18010" priority="3203" operator="between">
      <formula>6</formula>
      <formula>4.495</formula>
    </cfRule>
  </conditionalFormatting>
  <conditionalFormatting sqref="N1048">
    <cfRule type="cellIs" dxfId="18009" priority="3202" operator="between">
      <formula>4.5</formula>
      <formula>3.495</formula>
    </cfRule>
  </conditionalFormatting>
  <conditionalFormatting sqref="N1048">
    <cfRule type="cellIs" dxfId="18008" priority="3200" operator="between">
      <formula>3.5</formula>
      <formula>2.495</formula>
    </cfRule>
    <cfRule type="cellIs" dxfId="18007" priority="3201" operator="between">
      <formula>3.5</formula>
      <formula>2.495</formula>
    </cfRule>
  </conditionalFormatting>
  <conditionalFormatting sqref="N1048">
    <cfRule type="cellIs" dxfId="18006" priority="3199" operator="between">
      <formula>3.5</formula>
      <formula>2.495</formula>
    </cfRule>
  </conditionalFormatting>
  <conditionalFormatting sqref="N1048">
    <cfRule type="cellIs" dxfId="18005" priority="3198" operator="between">
      <formula>3.5</formula>
      <formula>2.494</formula>
    </cfRule>
  </conditionalFormatting>
  <conditionalFormatting sqref="N1048">
    <cfRule type="cellIs" dxfId="18004" priority="3197" operator="between">
      <formula>2.5</formula>
      <formula>0</formula>
    </cfRule>
  </conditionalFormatting>
  <conditionalFormatting sqref="N1048">
    <cfRule type="cellIs" dxfId="18003" priority="3193" operator="between">
      <formula>4.501</formula>
      <formula>6</formula>
    </cfRule>
    <cfRule type="cellIs" dxfId="18002" priority="3194" operator="between">
      <formula>3.001</formula>
      <formula>4.5</formula>
    </cfRule>
    <cfRule type="cellIs" dxfId="18001" priority="3195" operator="between">
      <formula>2.001</formula>
      <formula>3</formula>
    </cfRule>
    <cfRule type="cellIs" dxfId="18000" priority="3196" operator="between">
      <formula>0</formula>
      <formula>2</formula>
    </cfRule>
  </conditionalFormatting>
  <conditionalFormatting sqref="N1058">
    <cfRule type="cellIs" dxfId="17999" priority="3192" operator="between">
      <formula>6</formula>
      <formula>4.5</formula>
    </cfRule>
  </conditionalFormatting>
  <conditionalFormatting sqref="N1058">
    <cfRule type="cellIs" dxfId="17998" priority="3191" operator="between">
      <formula>6</formula>
      <formula>4.495</formula>
    </cfRule>
  </conditionalFormatting>
  <conditionalFormatting sqref="N1058">
    <cfRule type="cellIs" dxfId="17997" priority="3190" operator="between">
      <formula>4.5</formula>
      <formula>3.495</formula>
    </cfRule>
  </conditionalFormatting>
  <conditionalFormatting sqref="N1058">
    <cfRule type="cellIs" dxfId="17996" priority="3188" operator="between">
      <formula>3.5</formula>
      <formula>2.495</formula>
    </cfRule>
    <cfRule type="cellIs" dxfId="17995" priority="3189" operator="between">
      <formula>3.5</formula>
      <formula>2.495</formula>
    </cfRule>
  </conditionalFormatting>
  <conditionalFormatting sqref="N1058">
    <cfRule type="cellIs" dxfId="17994" priority="3187" operator="between">
      <formula>3.5</formula>
      <formula>2.495</formula>
    </cfRule>
  </conditionalFormatting>
  <conditionalFormatting sqref="N1058">
    <cfRule type="cellIs" dxfId="17993" priority="3186" operator="between">
      <formula>3.5</formula>
      <formula>2.494</formula>
    </cfRule>
  </conditionalFormatting>
  <conditionalFormatting sqref="N1058">
    <cfRule type="cellIs" dxfId="17992" priority="3185" operator="between">
      <formula>2.5</formula>
      <formula>0</formula>
    </cfRule>
  </conditionalFormatting>
  <conditionalFormatting sqref="N1058">
    <cfRule type="cellIs" dxfId="17991" priority="3181" operator="between">
      <formula>4.501</formula>
      <formula>6</formula>
    </cfRule>
    <cfRule type="cellIs" dxfId="17990" priority="3182" operator="between">
      <formula>3.001</formula>
      <formula>4.5</formula>
    </cfRule>
    <cfRule type="cellIs" dxfId="17989" priority="3183" operator="between">
      <formula>2.001</formula>
      <formula>3</formula>
    </cfRule>
    <cfRule type="cellIs" dxfId="17988" priority="3184" operator="between">
      <formula>0</formula>
      <formula>2</formula>
    </cfRule>
  </conditionalFormatting>
  <conditionalFormatting sqref="N1055">
    <cfRule type="cellIs" dxfId="17987" priority="3180" operator="between">
      <formula>6</formula>
      <formula>4.5</formula>
    </cfRule>
  </conditionalFormatting>
  <conditionalFormatting sqref="N1055">
    <cfRule type="cellIs" dxfId="17986" priority="3179" operator="between">
      <formula>6</formula>
      <formula>4.495</formula>
    </cfRule>
  </conditionalFormatting>
  <conditionalFormatting sqref="N1055">
    <cfRule type="cellIs" dxfId="17985" priority="3178" operator="between">
      <formula>4.5</formula>
      <formula>3.495</formula>
    </cfRule>
  </conditionalFormatting>
  <conditionalFormatting sqref="N1055">
    <cfRule type="cellIs" dxfId="17984" priority="3176" operator="between">
      <formula>3.5</formula>
      <formula>2.495</formula>
    </cfRule>
    <cfRule type="cellIs" dxfId="17983" priority="3177" operator="between">
      <formula>3.5</formula>
      <formula>2.495</formula>
    </cfRule>
  </conditionalFormatting>
  <conditionalFormatting sqref="N1055">
    <cfRule type="cellIs" dxfId="17982" priority="3175" operator="between">
      <formula>3.5</formula>
      <formula>2.495</formula>
    </cfRule>
  </conditionalFormatting>
  <conditionalFormatting sqref="N1055">
    <cfRule type="cellIs" dxfId="17981" priority="3174" operator="between">
      <formula>3.5</formula>
      <formula>2.494</formula>
    </cfRule>
  </conditionalFormatting>
  <conditionalFormatting sqref="N1055">
    <cfRule type="cellIs" dxfId="17980" priority="3173" operator="between">
      <formula>2.5</formula>
      <formula>0</formula>
    </cfRule>
  </conditionalFormatting>
  <conditionalFormatting sqref="N1055">
    <cfRule type="cellIs" dxfId="17979" priority="3169" operator="between">
      <formula>4.501</formula>
      <formula>6</formula>
    </cfRule>
    <cfRule type="cellIs" dxfId="17978" priority="3170" operator="between">
      <formula>3.001</formula>
      <formula>4.5</formula>
    </cfRule>
    <cfRule type="cellIs" dxfId="17977" priority="3171" operator="between">
      <formula>2.001</formula>
      <formula>3</formula>
    </cfRule>
    <cfRule type="cellIs" dxfId="17976" priority="3172" operator="between">
      <formula>0</formula>
      <formula>2</formula>
    </cfRule>
  </conditionalFormatting>
  <conditionalFormatting sqref="N1057">
    <cfRule type="cellIs" dxfId="17975" priority="3168" operator="between">
      <formula>6</formula>
      <formula>4.5</formula>
    </cfRule>
  </conditionalFormatting>
  <conditionalFormatting sqref="N1057">
    <cfRule type="cellIs" dxfId="17974" priority="3167" operator="between">
      <formula>6</formula>
      <formula>4.495</formula>
    </cfRule>
  </conditionalFormatting>
  <conditionalFormatting sqref="N1057">
    <cfRule type="cellIs" dxfId="17973" priority="3166" operator="between">
      <formula>4.5</formula>
      <formula>3.495</formula>
    </cfRule>
  </conditionalFormatting>
  <conditionalFormatting sqref="N1057">
    <cfRule type="cellIs" dxfId="17972" priority="3164" operator="between">
      <formula>3.5</formula>
      <formula>2.495</formula>
    </cfRule>
    <cfRule type="cellIs" dxfId="17971" priority="3165" operator="between">
      <formula>3.5</formula>
      <formula>2.495</formula>
    </cfRule>
  </conditionalFormatting>
  <conditionalFormatting sqref="N1057">
    <cfRule type="cellIs" dxfId="17970" priority="3163" operator="between">
      <formula>3.5</formula>
      <formula>2.495</formula>
    </cfRule>
  </conditionalFormatting>
  <conditionalFormatting sqref="N1057">
    <cfRule type="cellIs" dxfId="17969" priority="3162" operator="between">
      <formula>3.5</formula>
      <formula>2.494</formula>
    </cfRule>
  </conditionalFormatting>
  <conditionalFormatting sqref="N1057">
    <cfRule type="cellIs" dxfId="17968" priority="3161" operator="between">
      <formula>2.5</formula>
      <formula>0</formula>
    </cfRule>
  </conditionalFormatting>
  <conditionalFormatting sqref="N1057">
    <cfRule type="cellIs" dxfId="17967" priority="3157" operator="between">
      <formula>4.501</formula>
      <formula>6</formula>
    </cfRule>
    <cfRule type="cellIs" dxfId="17966" priority="3158" operator="between">
      <formula>3.001</formula>
      <formula>4.5</formula>
    </cfRule>
    <cfRule type="cellIs" dxfId="17965" priority="3159" operator="between">
      <formula>2.001</formula>
      <formula>3</formula>
    </cfRule>
    <cfRule type="cellIs" dxfId="17964" priority="3160" operator="between">
      <formula>0</formula>
      <formula>2</formula>
    </cfRule>
  </conditionalFormatting>
  <conditionalFormatting sqref="N1053">
    <cfRule type="cellIs" dxfId="17963" priority="3156" operator="between">
      <formula>6</formula>
      <formula>4.5</formula>
    </cfRule>
  </conditionalFormatting>
  <conditionalFormatting sqref="N1053">
    <cfRule type="cellIs" dxfId="17962" priority="3155" operator="between">
      <formula>6</formula>
      <formula>4.495</formula>
    </cfRule>
  </conditionalFormatting>
  <conditionalFormatting sqref="N1053">
    <cfRule type="cellIs" dxfId="17961" priority="3154" operator="between">
      <formula>4.5</formula>
      <formula>3.495</formula>
    </cfRule>
  </conditionalFormatting>
  <conditionalFormatting sqref="N1053">
    <cfRule type="cellIs" dxfId="17960" priority="3152" operator="between">
      <formula>3.5</formula>
      <formula>2.495</formula>
    </cfRule>
    <cfRule type="cellIs" dxfId="17959" priority="3153" operator="between">
      <formula>3.5</formula>
      <formula>2.495</formula>
    </cfRule>
  </conditionalFormatting>
  <conditionalFormatting sqref="N1053">
    <cfRule type="cellIs" dxfId="17958" priority="3151" operator="between">
      <formula>3.5</formula>
      <formula>2.495</formula>
    </cfRule>
  </conditionalFormatting>
  <conditionalFormatting sqref="N1053">
    <cfRule type="cellIs" dxfId="17957" priority="3150" operator="between">
      <formula>3.5</formula>
      <formula>2.494</formula>
    </cfRule>
  </conditionalFormatting>
  <conditionalFormatting sqref="N1053">
    <cfRule type="cellIs" dxfId="17956" priority="3149" operator="between">
      <formula>2.5</formula>
      <formula>0</formula>
    </cfRule>
  </conditionalFormatting>
  <conditionalFormatting sqref="N1053">
    <cfRule type="cellIs" dxfId="17955" priority="3145" operator="between">
      <formula>4.501</formula>
      <formula>6</formula>
    </cfRule>
    <cfRule type="cellIs" dxfId="17954" priority="3146" operator="between">
      <formula>3.001</formula>
      <formula>4.5</formula>
    </cfRule>
    <cfRule type="cellIs" dxfId="17953" priority="3147" operator="between">
      <formula>2.001</formula>
      <formula>3</formula>
    </cfRule>
    <cfRule type="cellIs" dxfId="17952" priority="3148" operator="between">
      <formula>0</formula>
      <formula>2</formula>
    </cfRule>
  </conditionalFormatting>
  <conditionalFormatting sqref="N1056">
    <cfRule type="cellIs" dxfId="17951" priority="3144" operator="between">
      <formula>6</formula>
      <formula>4.5</formula>
    </cfRule>
  </conditionalFormatting>
  <conditionalFormatting sqref="N1056">
    <cfRule type="cellIs" dxfId="17950" priority="3143" operator="between">
      <formula>6</formula>
      <formula>4.495</formula>
    </cfRule>
  </conditionalFormatting>
  <conditionalFormatting sqref="N1056">
    <cfRule type="cellIs" dxfId="17949" priority="3142" operator="between">
      <formula>4.5</formula>
      <formula>3.495</formula>
    </cfRule>
  </conditionalFormatting>
  <conditionalFormatting sqref="N1056">
    <cfRule type="cellIs" dxfId="17948" priority="3140" operator="between">
      <formula>3.5</formula>
      <formula>2.495</formula>
    </cfRule>
    <cfRule type="cellIs" dxfId="17947" priority="3141" operator="between">
      <formula>3.5</formula>
      <formula>2.495</formula>
    </cfRule>
  </conditionalFormatting>
  <conditionalFormatting sqref="N1056">
    <cfRule type="cellIs" dxfId="17946" priority="3139" operator="between">
      <formula>3.5</formula>
      <formula>2.495</formula>
    </cfRule>
  </conditionalFormatting>
  <conditionalFormatting sqref="N1056">
    <cfRule type="cellIs" dxfId="17945" priority="3138" operator="between">
      <formula>3.5</formula>
      <formula>2.494</formula>
    </cfRule>
  </conditionalFormatting>
  <conditionalFormatting sqref="N1056">
    <cfRule type="cellIs" dxfId="17944" priority="3137" operator="between">
      <formula>2.5</formula>
      <formula>0</formula>
    </cfRule>
  </conditionalFormatting>
  <conditionalFormatting sqref="N1056">
    <cfRule type="cellIs" dxfId="17943" priority="3133" operator="between">
      <formula>4.501</formula>
      <formula>6</formula>
    </cfRule>
    <cfRule type="cellIs" dxfId="17942" priority="3134" operator="between">
      <formula>3.001</formula>
      <formula>4.5</formula>
    </cfRule>
    <cfRule type="cellIs" dxfId="17941" priority="3135" operator="between">
      <formula>2.001</formula>
      <formula>3</formula>
    </cfRule>
    <cfRule type="cellIs" dxfId="17940" priority="3136" operator="between">
      <formula>0</formula>
      <formula>2</formula>
    </cfRule>
  </conditionalFormatting>
  <conditionalFormatting sqref="N1054">
    <cfRule type="cellIs" dxfId="17939" priority="3132" operator="between">
      <formula>6</formula>
      <formula>4.5</formula>
    </cfRule>
  </conditionalFormatting>
  <conditionalFormatting sqref="N1054">
    <cfRule type="cellIs" dxfId="17938" priority="3131" operator="between">
      <formula>6</formula>
      <formula>4.495</formula>
    </cfRule>
  </conditionalFormatting>
  <conditionalFormatting sqref="N1054">
    <cfRule type="cellIs" dxfId="17937" priority="3130" operator="between">
      <formula>4.5</formula>
      <formula>3.495</formula>
    </cfRule>
  </conditionalFormatting>
  <conditionalFormatting sqref="N1054">
    <cfRule type="cellIs" dxfId="17936" priority="3128" operator="between">
      <formula>3.5</formula>
      <formula>2.495</formula>
    </cfRule>
    <cfRule type="cellIs" dxfId="17935" priority="3129" operator="between">
      <formula>3.5</formula>
      <formula>2.495</formula>
    </cfRule>
  </conditionalFormatting>
  <conditionalFormatting sqref="N1054">
    <cfRule type="cellIs" dxfId="17934" priority="3127" operator="between">
      <formula>3.5</formula>
      <formula>2.495</formula>
    </cfRule>
  </conditionalFormatting>
  <conditionalFormatting sqref="N1054">
    <cfRule type="cellIs" dxfId="17933" priority="3126" operator="between">
      <formula>3.5</formula>
      <formula>2.494</formula>
    </cfRule>
  </conditionalFormatting>
  <conditionalFormatting sqref="N1054">
    <cfRule type="cellIs" dxfId="17932" priority="3125" operator="between">
      <formula>2.5</formula>
      <formula>0</formula>
    </cfRule>
  </conditionalFormatting>
  <conditionalFormatting sqref="N1054">
    <cfRule type="cellIs" dxfId="17931" priority="3121" operator="between">
      <formula>4.501</formula>
      <formula>6</formula>
    </cfRule>
    <cfRule type="cellIs" dxfId="17930" priority="3122" operator="between">
      <formula>3.001</formula>
      <formula>4.5</formula>
    </cfRule>
    <cfRule type="cellIs" dxfId="17929" priority="3123" operator="between">
      <formula>2.001</formula>
      <formula>3</formula>
    </cfRule>
    <cfRule type="cellIs" dxfId="17928" priority="3124" operator="between">
      <formula>0</formula>
      <formula>2</formula>
    </cfRule>
  </conditionalFormatting>
  <conditionalFormatting sqref="N1063">
    <cfRule type="cellIs" dxfId="17927" priority="3120" operator="between">
      <formula>6</formula>
      <formula>4.5</formula>
    </cfRule>
  </conditionalFormatting>
  <conditionalFormatting sqref="N1063">
    <cfRule type="cellIs" dxfId="17926" priority="3119" operator="between">
      <formula>6</formula>
      <formula>4.495</formula>
    </cfRule>
  </conditionalFormatting>
  <conditionalFormatting sqref="N1063">
    <cfRule type="cellIs" dxfId="17925" priority="3118" operator="between">
      <formula>4.5</formula>
      <formula>3.495</formula>
    </cfRule>
  </conditionalFormatting>
  <conditionalFormatting sqref="N1063">
    <cfRule type="cellIs" dxfId="17924" priority="3116" operator="between">
      <formula>3.5</formula>
      <formula>2.495</formula>
    </cfRule>
    <cfRule type="cellIs" dxfId="17923" priority="3117" operator="between">
      <formula>3.5</formula>
      <formula>2.495</formula>
    </cfRule>
  </conditionalFormatting>
  <conditionalFormatting sqref="N1063">
    <cfRule type="cellIs" dxfId="17922" priority="3115" operator="between">
      <formula>3.5</formula>
      <formula>2.495</formula>
    </cfRule>
  </conditionalFormatting>
  <conditionalFormatting sqref="N1063">
    <cfRule type="cellIs" dxfId="17921" priority="3114" operator="between">
      <formula>3.5</formula>
      <formula>2.494</formula>
    </cfRule>
  </conditionalFormatting>
  <conditionalFormatting sqref="N1063">
    <cfRule type="cellIs" dxfId="17920" priority="3113" operator="between">
      <formula>2.5</formula>
      <formula>0</formula>
    </cfRule>
  </conditionalFormatting>
  <conditionalFormatting sqref="N1063">
    <cfRule type="cellIs" dxfId="17919" priority="3109" operator="between">
      <formula>4.501</formula>
      <formula>6</formula>
    </cfRule>
    <cfRule type="cellIs" dxfId="17918" priority="3110" operator="between">
      <formula>3.001</formula>
      <formula>4.5</formula>
    </cfRule>
    <cfRule type="cellIs" dxfId="17917" priority="3111" operator="between">
      <formula>2.001</formula>
      <formula>3</formula>
    </cfRule>
    <cfRule type="cellIs" dxfId="17916" priority="3112" operator="between">
      <formula>0</formula>
      <formula>2</formula>
    </cfRule>
  </conditionalFormatting>
  <conditionalFormatting sqref="N1061">
    <cfRule type="cellIs" dxfId="17915" priority="3108" operator="between">
      <formula>6</formula>
      <formula>4.5</formula>
    </cfRule>
  </conditionalFormatting>
  <conditionalFormatting sqref="N1061">
    <cfRule type="cellIs" dxfId="17914" priority="3107" operator="between">
      <formula>6</formula>
      <formula>4.495</formula>
    </cfRule>
  </conditionalFormatting>
  <conditionalFormatting sqref="N1061">
    <cfRule type="cellIs" dxfId="17913" priority="3106" operator="between">
      <formula>4.5</formula>
      <formula>3.495</formula>
    </cfRule>
  </conditionalFormatting>
  <conditionalFormatting sqref="N1061">
    <cfRule type="cellIs" dxfId="17912" priority="3104" operator="between">
      <formula>3.5</formula>
      <formula>2.495</formula>
    </cfRule>
    <cfRule type="cellIs" dxfId="17911" priority="3105" operator="between">
      <formula>3.5</formula>
      <formula>2.495</formula>
    </cfRule>
  </conditionalFormatting>
  <conditionalFormatting sqref="N1061">
    <cfRule type="cellIs" dxfId="17910" priority="3103" operator="between">
      <formula>3.5</formula>
      <formula>2.495</formula>
    </cfRule>
  </conditionalFormatting>
  <conditionalFormatting sqref="N1061">
    <cfRule type="cellIs" dxfId="17909" priority="3102" operator="between">
      <formula>3.5</formula>
      <formula>2.494</formula>
    </cfRule>
  </conditionalFormatting>
  <conditionalFormatting sqref="N1061">
    <cfRule type="cellIs" dxfId="17908" priority="3101" operator="between">
      <formula>2.5</formula>
      <formula>0</formula>
    </cfRule>
  </conditionalFormatting>
  <conditionalFormatting sqref="N1061">
    <cfRule type="cellIs" dxfId="17907" priority="3097" operator="between">
      <formula>4.501</formula>
      <formula>6</formula>
    </cfRule>
    <cfRule type="cellIs" dxfId="17906" priority="3098" operator="between">
      <formula>3.001</formula>
      <formula>4.5</formula>
    </cfRule>
    <cfRule type="cellIs" dxfId="17905" priority="3099" operator="between">
      <formula>2.001</formula>
      <formula>3</formula>
    </cfRule>
    <cfRule type="cellIs" dxfId="17904" priority="3100" operator="between">
      <formula>0</formula>
      <formula>2</formula>
    </cfRule>
  </conditionalFormatting>
  <conditionalFormatting sqref="N1059">
    <cfRule type="cellIs" dxfId="17903" priority="3084" operator="between">
      <formula>6</formula>
      <formula>4.5</formula>
    </cfRule>
  </conditionalFormatting>
  <conditionalFormatting sqref="N1059">
    <cfRule type="cellIs" dxfId="17902" priority="3083" operator="between">
      <formula>6</formula>
      <formula>4.495</formula>
    </cfRule>
  </conditionalFormatting>
  <conditionalFormatting sqref="N1059">
    <cfRule type="cellIs" dxfId="17901" priority="3082" operator="between">
      <formula>4.5</formula>
      <formula>3.495</formula>
    </cfRule>
  </conditionalFormatting>
  <conditionalFormatting sqref="N1059">
    <cfRule type="cellIs" dxfId="17900" priority="3080" operator="between">
      <formula>3.5</formula>
      <formula>2.495</formula>
    </cfRule>
    <cfRule type="cellIs" dxfId="17899" priority="3081" operator="between">
      <formula>3.5</formula>
      <formula>2.495</formula>
    </cfRule>
  </conditionalFormatting>
  <conditionalFormatting sqref="N1059">
    <cfRule type="cellIs" dxfId="17898" priority="3079" operator="between">
      <formula>3.5</formula>
      <formula>2.495</formula>
    </cfRule>
  </conditionalFormatting>
  <conditionalFormatting sqref="N1059">
    <cfRule type="cellIs" dxfId="17897" priority="3078" operator="between">
      <formula>3.5</formula>
      <formula>2.494</formula>
    </cfRule>
  </conditionalFormatting>
  <conditionalFormatting sqref="N1059">
    <cfRule type="cellIs" dxfId="17896" priority="3077" operator="between">
      <formula>2.5</formula>
      <formula>0</formula>
    </cfRule>
  </conditionalFormatting>
  <conditionalFormatting sqref="N1059">
    <cfRule type="cellIs" dxfId="17895" priority="3073" operator="between">
      <formula>4.501</formula>
      <formula>6</formula>
    </cfRule>
    <cfRule type="cellIs" dxfId="17894" priority="3074" operator="between">
      <formula>3.001</formula>
      <formula>4.5</formula>
    </cfRule>
    <cfRule type="cellIs" dxfId="17893" priority="3075" operator="between">
      <formula>2.001</formula>
      <formula>3</formula>
    </cfRule>
    <cfRule type="cellIs" dxfId="17892" priority="3076" operator="between">
      <formula>0</formula>
      <formula>2</formula>
    </cfRule>
  </conditionalFormatting>
  <conditionalFormatting sqref="N1062">
    <cfRule type="cellIs" dxfId="17891" priority="3072" operator="between">
      <formula>6</formula>
      <formula>4.5</formula>
    </cfRule>
  </conditionalFormatting>
  <conditionalFormatting sqref="N1062">
    <cfRule type="cellIs" dxfId="17890" priority="3071" operator="between">
      <formula>6</formula>
      <formula>4.495</formula>
    </cfRule>
  </conditionalFormatting>
  <conditionalFormatting sqref="N1062">
    <cfRule type="cellIs" dxfId="17889" priority="3070" operator="between">
      <formula>4.5</formula>
      <formula>3.495</formula>
    </cfRule>
  </conditionalFormatting>
  <conditionalFormatting sqref="N1062">
    <cfRule type="cellIs" dxfId="17888" priority="3068" operator="between">
      <formula>3.5</formula>
      <formula>2.495</formula>
    </cfRule>
    <cfRule type="cellIs" dxfId="17887" priority="3069" operator="between">
      <formula>3.5</formula>
      <formula>2.495</formula>
    </cfRule>
  </conditionalFormatting>
  <conditionalFormatting sqref="N1062">
    <cfRule type="cellIs" dxfId="17886" priority="3067" operator="between">
      <formula>3.5</formula>
      <formula>2.495</formula>
    </cfRule>
  </conditionalFormatting>
  <conditionalFormatting sqref="N1062">
    <cfRule type="cellIs" dxfId="17885" priority="3066" operator="between">
      <formula>3.5</formula>
      <formula>2.494</formula>
    </cfRule>
  </conditionalFormatting>
  <conditionalFormatting sqref="N1062">
    <cfRule type="cellIs" dxfId="17884" priority="3065" operator="between">
      <formula>2.5</formula>
      <formula>0</formula>
    </cfRule>
  </conditionalFormatting>
  <conditionalFormatting sqref="N1062">
    <cfRule type="cellIs" dxfId="17883" priority="3061" operator="between">
      <formula>4.501</formula>
      <formula>6</formula>
    </cfRule>
    <cfRule type="cellIs" dxfId="17882" priority="3062" operator="between">
      <formula>3.001</formula>
      <formula>4.5</formula>
    </cfRule>
    <cfRule type="cellIs" dxfId="17881" priority="3063" operator="between">
      <formula>2.001</formula>
      <formula>3</formula>
    </cfRule>
    <cfRule type="cellIs" dxfId="17880" priority="3064" operator="between">
      <formula>0</formula>
      <formula>2</formula>
    </cfRule>
  </conditionalFormatting>
  <conditionalFormatting sqref="N1060">
    <cfRule type="cellIs" dxfId="17879" priority="3060" operator="between">
      <formula>6</formula>
      <formula>4.5</formula>
    </cfRule>
  </conditionalFormatting>
  <conditionalFormatting sqref="N1060">
    <cfRule type="cellIs" dxfId="17878" priority="3059" operator="between">
      <formula>6</formula>
      <formula>4.495</formula>
    </cfRule>
  </conditionalFormatting>
  <conditionalFormatting sqref="N1060">
    <cfRule type="cellIs" dxfId="17877" priority="3058" operator="between">
      <formula>4.5</formula>
      <formula>3.495</formula>
    </cfRule>
  </conditionalFormatting>
  <conditionalFormatting sqref="N1060">
    <cfRule type="cellIs" dxfId="17876" priority="3056" operator="between">
      <formula>3.5</formula>
      <formula>2.495</formula>
    </cfRule>
    <cfRule type="cellIs" dxfId="17875" priority="3057" operator="between">
      <formula>3.5</formula>
      <formula>2.495</formula>
    </cfRule>
  </conditionalFormatting>
  <conditionalFormatting sqref="N1060">
    <cfRule type="cellIs" dxfId="17874" priority="3055" operator="between">
      <formula>3.5</formula>
      <formula>2.495</formula>
    </cfRule>
  </conditionalFormatting>
  <conditionalFormatting sqref="N1060">
    <cfRule type="cellIs" dxfId="17873" priority="3054" operator="between">
      <formula>3.5</formula>
      <formula>2.494</formula>
    </cfRule>
  </conditionalFormatting>
  <conditionalFormatting sqref="N1060">
    <cfRule type="cellIs" dxfId="17872" priority="3053" operator="between">
      <formula>2.5</formula>
      <formula>0</formula>
    </cfRule>
  </conditionalFormatting>
  <conditionalFormatting sqref="N1060">
    <cfRule type="cellIs" dxfId="17871" priority="3049" operator="between">
      <formula>4.501</formula>
      <formula>6</formula>
    </cfRule>
    <cfRule type="cellIs" dxfId="17870" priority="3050" operator="between">
      <formula>3.001</formula>
      <formula>4.5</formula>
    </cfRule>
    <cfRule type="cellIs" dxfId="17869" priority="3051" operator="between">
      <formula>2.001</formula>
      <formula>3</formula>
    </cfRule>
    <cfRule type="cellIs" dxfId="17868" priority="3052" operator="between">
      <formula>0</formula>
      <formula>2</formula>
    </cfRule>
  </conditionalFormatting>
  <conditionalFormatting sqref="N1069">
    <cfRule type="cellIs" dxfId="17867" priority="3048" operator="between">
      <formula>6</formula>
      <formula>4.5</formula>
    </cfRule>
  </conditionalFormatting>
  <conditionalFormatting sqref="N1069">
    <cfRule type="cellIs" dxfId="17866" priority="3047" operator="between">
      <formula>6</formula>
      <formula>4.495</formula>
    </cfRule>
  </conditionalFormatting>
  <conditionalFormatting sqref="N1069">
    <cfRule type="cellIs" dxfId="17865" priority="3046" operator="between">
      <formula>4.5</formula>
      <formula>3.495</formula>
    </cfRule>
  </conditionalFormatting>
  <conditionalFormatting sqref="N1069">
    <cfRule type="cellIs" dxfId="17864" priority="3044" operator="between">
      <formula>3.5</formula>
      <formula>2.495</formula>
    </cfRule>
    <cfRule type="cellIs" dxfId="17863" priority="3045" operator="between">
      <formula>3.5</formula>
      <formula>2.495</formula>
    </cfRule>
  </conditionalFormatting>
  <conditionalFormatting sqref="N1069">
    <cfRule type="cellIs" dxfId="17862" priority="3043" operator="between">
      <formula>3.5</formula>
      <formula>2.495</formula>
    </cfRule>
  </conditionalFormatting>
  <conditionalFormatting sqref="N1069">
    <cfRule type="cellIs" dxfId="17861" priority="3042" operator="between">
      <formula>3.5</formula>
      <formula>2.494</formula>
    </cfRule>
  </conditionalFormatting>
  <conditionalFormatting sqref="N1069">
    <cfRule type="cellIs" dxfId="17860" priority="3041" operator="between">
      <formula>2.5</formula>
      <formula>0</formula>
    </cfRule>
  </conditionalFormatting>
  <conditionalFormatting sqref="N1069">
    <cfRule type="cellIs" dxfId="17859" priority="3037" operator="between">
      <formula>4.501</formula>
      <formula>6</formula>
    </cfRule>
    <cfRule type="cellIs" dxfId="17858" priority="3038" operator="between">
      <formula>3.001</formula>
      <formula>4.5</formula>
    </cfRule>
    <cfRule type="cellIs" dxfId="17857" priority="3039" operator="between">
      <formula>2.001</formula>
      <formula>3</formula>
    </cfRule>
    <cfRule type="cellIs" dxfId="17856" priority="3040" operator="between">
      <formula>0</formula>
      <formula>2</formula>
    </cfRule>
  </conditionalFormatting>
  <conditionalFormatting sqref="N1067">
    <cfRule type="cellIs" dxfId="17855" priority="3036" operator="between">
      <formula>6</formula>
      <formula>4.5</formula>
    </cfRule>
  </conditionalFormatting>
  <conditionalFormatting sqref="N1067">
    <cfRule type="cellIs" dxfId="17854" priority="3035" operator="between">
      <formula>6</formula>
      <formula>4.495</formula>
    </cfRule>
  </conditionalFormatting>
  <conditionalFormatting sqref="N1067">
    <cfRule type="cellIs" dxfId="17853" priority="3034" operator="between">
      <formula>4.5</formula>
      <formula>3.495</formula>
    </cfRule>
  </conditionalFormatting>
  <conditionalFormatting sqref="N1067">
    <cfRule type="cellIs" dxfId="17852" priority="3032" operator="between">
      <formula>3.5</formula>
      <formula>2.495</formula>
    </cfRule>
    <cfRule type="cellIs" dxfId="17851" priority="3033" operator="between">
      <formula>3.5</formula>
      <formula>2.495</formula>
    </cfRule>
  </conditionalFormatting>
  <conditionalFormatting sqref="N1067">
    <cfRule type="cellIs" dxfId="17850" priority="3031" operator="between">
      <formula>3.5</formula>
      <formula>2.495</formula>
    </cfRule>
  </conditionalFormatting>
  <conditionalFormatting sqref="N1067">
    <cfRule type="cellIs" dxfId="17849" priority="3030" operator="between">
      <formula>3.5</formula>
      <formula>2.494</formula>
    </cfRule>
  </conditionalFormatting>
  <conditionalFormatting sqref="N1067">
    <cfRule type="cellIs" dxfId="17848" priority="3029" operator="between">
      <formula>2.5</formula>
      <formula>0</formula>
    </cfRule>
  </conditionalFormatting>
  <conditionalFormatting sqref="N1067">
    <cfRule type="cellIs" dxfId="17847" priority="3025" operator="between">
      <formula>4.501</formula>
      <formula>6</formula>
    </cfRule>
    <cfRule type="cellIs" dxfId="17846" priority="3026" operator="between">
      <formula>3.001</formula>
      <formula>4.5</formula>
    </cfRule>
    <cfRule type="cellIs" dxfId="17845" priority="3027" operator="between">
      <formula>2.001</formula>
      <formula>3</formula>
    </cfRule>
    <cfRule type="cellIs" dxfId="17844" priority="3028" operator="between">
      <formula>0</formula>
      <formula>2</formula>
    </cfRule>
  </conditionalFormatting>
  <conditionalFormatting sqref="N1064">
    <cfRule type="cellIs" dxfId="17843" priority="3024" operator="between">
      <formula>6</formula>
      <formula>4.5</formula>
    </cfRule>
  </conditionalFormatting>
  <conditionalFormatting sqref="N1064">
    <cfRule type="cellIs" dxfId="17842" priority="3023" operator="between">
      <formula>6</formula>
      <formula>4.495</formula>
    </cfRule>
  </conditionalFormatting>
  <conditionalFormatting sqref="N1064">
    <cfRule type="cellIs" dxfId="17841" priority="3022" operator="between">
      <formula>4.5</formula>
      <formula>3.495</formula>
    </cfRule>
  </conditionalFormatting>
  <conditionalFormatting sqref="N1064">
    <cfRule type="cellIs" dxfId="17840" priority="3020" operator="between">
      <formula>3.5</formula>
      <formula>2.495</formula>
    </cfRule>
    <cfRule type="cellIs" dxfId="17839" priority="3021" operator="between">
      <formula>3.5</formula>
      <formula>2.495</formula>
    </cfRule>
  </conditionalFormatting>
  <conditionalFormatting sqref="N1064">
    <cfRule type="cellIs" dxfId="17838" priority="3019" operator="between">
      <formula>3.5</formula>
      <formula>2.495</formula>
    </cfRule>
  </conditionalFormatting>
  <conditionalFormatting sqref="N1064">
    <cfRule type="cellIs" dxfId="17837" priority="3018" operator="between">
      <formula>3.5</formula>
      <formula>2.494</formula>
    </cfRule>
  </conditionalFormatting>
  <conditionalFormatting sqref="N1064">
    <cfRule type="cellIs" dxfId="17836" priority="3017" operator="between">
      <formula>2.5</formula>
      <formula>0</formula>
    </cfRule>
  </conditionalFormatting>
  <conditionalFormatting sqref="N1064">
    <cfRule type="cellIs" dxfId="17835" priority="3013" operator="between">
      <formula>4.501</formula>
      <formula>6</formula>
    </cfRule>
    <cfRule type="cellIs" dxfId="17834" priority="3014" operator="between">
      <formula>3.001</formula>
      <formula>4.5</formula>
    </cfRule>
    <cfRule type="cellIs" dxfId="17833" priority="3015" operator="between">
      <formula>2.001</formula>
      <formula>3</formula>
    </cfRule>
    <cfRule type="cellIs" dxfId="17832" priority="3016" operator="between">
      <formula>0</formula>
      <formula>2</formula>
    </cfRule>
  </conditionalFormatting>
  <conditionalFormatting sqref="N1068">
    <cfRule type="cellIs" dxfId="17831" priority="3012" operator="between">
      <formula>6</formula>
      <formula>4.5</formula>
    </cfRule>
  </conditionalFormatting>
  <conditionalFormatting sqref="N1068">
    <cfRule type="cellIs" dxfId="17830" priority="3011" operator="between">
      <formula>6</formula>
      <formula>4.495</formula>
    </cfRule>
  </conditionalFormatting>
  <conditionalFormatting sqref="N1068">
    <cfRule type="cellIs" dxfId="17829" priority="3010" operator="between">
      <formula>4.5</formula>
      <formula>3.495</formula>
    </cfRule>
  </conditionalFormatting>
  <conditionalFormatting sqref="N1068">
    <cfRule type="cellIs" dxfId="17828" priority="3008" operator="between">
      <formula>3.5</formula>
      <formula>2.495</formula>
    </cfRule>
    <cfRule type="cellIs" dxfId="17827" priority="3009" operator="between">
      <formula>3.5</formula>
      <formula>2.495</formula>
    </cfRule>
  </conditionalFormatting>
  <conditionalFormatting sqref="N1068">
    <cfRule type="cellIs" dxfId="17826" priority="3007" operator="between">
      <formula>3.5</formula>
      <formula>2.495</formula>
    </cfRule>
  </conditionalFormatting>
  <conditionalFormatting sqref="N1068">
    <cfRule type="cellIs" dxfId="17825" priority="3006" operator="between">
      <formula>3.5</formula>
      <formula>2.494</formula>
    </cfRule>
  </conditionalFormatting>
  <conditionalFormatting sqref="N1068">
    <cfRule type="cellIs" dxfId="17824" priority="3005" operator="between">
      <formula>2.5</formula>
      <formula>0</formula>
    </cfRule>
  </conditionalFormatting>
  <conditionalFormatting sqref="N1068">
    <cfRule type="cellIs" dxfId="17823" priority="3001" operator="between">
      <formula>4.501</formula>
      <formula>6</formula>
    </cfRule>
    <cfRule type="cellIs" dxfId="17822" priority="3002" operator="between">
      <formula>3.001</formula>
      <formula>4.5</formula>
    </cfRule>
    <cfRule type="cellIs" dxfId="17821" priority="3003" operator="between">
      <formula>2.001</formula>
      <formula>3</formula>
    </cfRule>
    <cfRule type="cellIs" dxfId="17820" priority="3004" operator="between">
      <formula>0</formula>
      <formula>2</formula>
    </cfRule>
  </conditionalFormatting>
  <conditionalFormatting sqref="N1066">
    <cfRule type="cellIs" dxfId="17819" priority="3000" operator="between">
      <formula>6</formula>
      <formula>4.5</formula>
    </cfRule>
  </conditionalFormatting>
  <conditionalFormatting sqref="N1066">
    <cfRule type="cellIs" dxfId="17818" priority="2999" operator="between">
      <formula>6</formula>
      <formula>4.495</formula>
    </cfRule>
  </conditionalFormatting>
  <conditionalFormatting sqref="N1066">
    <cfRule type="cellIs" dxfId="17817" priority="2998" operator="between">
      <formula>4.5</formula>
      <formula>3.495</formula>
    </cfRule>
  </conditionalFormatting>
  <conditionalFormatting sqref="N1066">
    <cfRule type="cellIs" dxfId="17816" priority="2996" operator="between">
      <formula>3.5</formula>
      <formula>2.495</formula>
    </cfRule>
    <cfRule type="cellIs" dxfId="17815" priority="2997" operator="between">
      <formula>3.5</formula>
      <formula>2.495</formula>
    </cfRule>
  </conditionalFormatting>
  <conditionalFormatting sqref="N1066">
    <cfRule type="cellIs" dxfId="17814" priority="2995" operator="between">
      <formula>3.5</formula>
      <formula>2.495</formula>
    </cfRule>
  </conditionalFormatting>
  <conditionalFormatting sqref="N1066">
    <cfRule type="cellIs" dxfId="17813" priority="2994" operator="between">
      <formula>3.5</formula>
      <formula>2.494</formula>
    </cfRule>
  </conditionalFormatting>
  <conditionalFormatting sqref="N1066">
    <cfRule type="cellIs" dxfId="17812" priority="2993" operator="between">
      <formula>2.5</formula>
      <formula>0</formula>
    </cfRule>
  </conditionalFormatting>
  <conditionalFormatting sqref="N1066">
    <cfRule type="cellIs" dxfId="17811" priority="2989" operator="between">
      <formula>4.501</formula>
      <formula>6</formula>
    </cfRule>
    <cfRule type="cellIs" dxfId="17810" priority="2990" operator="between">
      <formula>3.001</formula>
      <formula>4.5</formula>
    </cfRule>
    <cfRule type="cellIs" dxfId="17809" priority="2991" operator="between">
      <formula>2.001</formula>
      <formula>3</formula>
    </cfRule>
    <cfRule type="cellIs" dxfId="17808" priority="2992" operator="between">
      <formula>0</formula>
      <formula>2</formula>
    </cfRule>
  </conditionalFormatting>
  <conditionalFormatting sqref="N1076">
    <cfRule type="cellIs" dxfId="17807" priority="2988" operator="between">
      <formula>6</formula>
      <formula>4.5</formula>
    </cfRule>
  </conditionalFormatting>
  <conditionalFormatting sqref="N1076">
    <cfRule type="cellIs" dxfId="17806" priority="2987" operator="between">
      <formula>6</formula>
      <formula>4.495</formula>
    </cfRule>
  </conditionalFormatting>
  <conditionalFormatting sqref="N1076">
    <cfRule type="cellIs" dxfId="17805" priority="2986" operator="between">
      <formula>4.5</formula>
      <formula>3.495</formula>
    </cfRule>
  </conditionalFormatting>
  <conditionalFormatting sqref="N1076">
    <cfRule type="cellIs" dxfId="17804" priority="2984" operator="between">
      <formula>3.5</formula>
      <formula>2.495</formula>
    </cfRule>
    <cfRule type="cellIs" dxfId="17803" priority="2985" operator="between">
      <formula>3.5</formula>
      <formula>2.495</formula>
    </cfRule>
  </conditionalFormatting>
  <conditionalFormatting sqref="N1076">
    <cfRule type="cellIs" dxfId="17802" priority="2983" operator="between">
      <formula>3.5</formula>
      <formula>2.495</formula>
    </cfRule>
  </conditionalFormatting>
  <conditionalFormatting sqref="N1076">
    <cfRule type="cellIs" dxfId="17801" priority="2982" operator="between">
      <formula>3.5</formula>
      <formula>2.494</formula>
    </cfRule>
  </conditionalFormatting>
  <conditionalFormatting sqref="N1076">
    <cfRule type="cellIs" dxfId="17800" priority="2981" operator="between">
      <formula>2.5</formula>
      <formula>0</formula>
    </cfRule>
  </conditionalFormatting>
  <conditionalFormatting sqref="N1076">
    <cfRule type="cellIs" dxfId="17799" priority="2977" operator="between">
      <formula>4.501</formula>
      <formula>6</formula>
    </cfRule>
    <cfRule type="cellIs" dxfId="17798" priority="2978" operator="between">
      <formula>3.001</formula>
      <formula>4.5</formula>
    </cfRule>
    <cfRule type="cellIs" dxfId="17797" priority="2979" operator="between">
      <formula>2.001</formula>
      <formula>3</formula>
    </cfRule>
    <cfRule type="cellIs" dxfId="17796" priority="2980" operator="between">
      <formula>0</formula>
      <formula>2</formula>
    </cfRule>
  </conditionalFormatting>
  <conditionalFormatting sqref="N1073">
    <cfRule type="cellIs" dxfId="17795" priority="2976" operator="between">
      <formula>6</formula>
      <formula>4.5</formula>
    </cfRule>
  </conditionalFormatting>
  <conditionalFormatting sqref="N1073">
    <cfRule type="cellIs" dxfId="17794" priority="2975" operator="between">
      <formula>6</formula>
      <formula>4.495</formula>
    </cfRule>
  </conditionalFormatting>
  <conditionalFormatting sqref="N1073">
    <cfRule type="cellIs" dxfId="17793" priority="2974" operator="between">
      <formula>4.5</formula>
      <formula>3.495</formula>
    </cfRule>
  </conditionalFormatting>
  <conditionalFormatting sqref="N1073">
    <cfRule type="cellIs" dxfId="17792" priority="2972" operator="between">
      <formula>3.5</formula>
      <formula>2.495</formula>
    </cfRule>
    <cfRule type="cellIs" dxfId="17791" priority="2973" operator="between">
      <formula>3.5</formula>
      <formula>2.495</formula>
    </cfRule>
  </conditionalFormatting>
  <conditionalFormatting sqref="N1073">
    <cfRule type="cellIs" dxfId="17790" priority="2971" operator="between">
      <formula>3.5</formula>
      <formula>2.495</formula>
    </cfRule>
  </conditionalFormatting>
  <conditionalFormatting sqref="N1073">
    <cfRule type="cellIs" dxfId="17789" priority="2970" operator="between">
      <formula>3.5</formula>
      <formula>2.494</formula>
    </cfRule>
  </conditionalFormatting>
  <conditionalFormatting sqref="N1073">
    <cfRule type="cellIs" dxfId="17788" priority="2969" operator="between">
      <formula>2.5</formula>
      <formula>0</formula>
    </cfRule>
  </conditionalFormatting>
  <conditionalFormatting sqref="N1073">
    <cfRule type="cellIs" dxfId="17787" priority="2965" operator="between">
      <formula>4.501</formula>
      <formula>6</formula>
    </cfRule>
    <cfRule type="cellIs" dxfId="17786" priority="2966" operator="between">
      <formula>3.001</formula>
      <formula>4.5</formula>
    </cfRule>
    <cfRule type="cellIs" dxfId="17785" priority="2967" operator="between">
      <formula>2.001</formula>
      <formula>3</formula>
    </cfRule>
    <cfRule type="cellIs" dxfId="17784" priority="2968" operator="between">
      <formula>0</formula>
      <formula>2</formula>
    </cfRule>
  </conditionalFormatting>
  <conditionalFormatting sqref="N1070">
    <cfRule type="cellIs" dxfId="17783" priority="2964" operator="between">
      <formula>6</formula>
      <formula>4.5</formula>
    </cfRule>
  </conditionalFormatting>
  <conditionalFormatting sqref="N1070">
    <cfRule type="cellIs" dxfId="17782" priority="2963" operator="between">
      <formula>6</formula>
      <formula>4.495</formula>
    </cfRule>
  </conditionalFormatting>
  <conditionalFormatting sqref="N1070">
    <cfRule type="cellIs" dxfId="17781" priority="2962" operator="between">
      <formula>4.5</formula>
      <formula>3.495</formula>
    </cfRule>
  </conditionalFormatting>
  <conditionalFormatting sqref="N1070">
    <cfRule type="cellIs" dxfId="17780" priority="2960" operator="between">
      <formula>3.5</formula>
      <formula>2.495</formula>
    </cfRule>
    <cfRule type="cellIs" dxfId="17779" priority="2961" operator="between">
      <formula>3.5</formula>
      <formula>2.495</formula>
    </cfRule>
  </conditionalFormatting>
  <conditionalFormatting sqref="N1070">
    <cfRule type="cellIs" dxfId="17778" priority="2959" operator="between">
      <formula>3.5</formula>
      <formula>2.495</formula>
    </cfRule>
  </conditionalFormatting>
  <conditionalFormatting sqref="N1070">
    <cfRule type="cellIs" dxfId="17777" priority="2958" operator="between">
      <formula>3.5</formula>
      <formula>2.494</formula>
    </cfRule>
  </conditionalFormatting>
  <conditionalFormatting sqref="N1070">
    <cfRule type="cellIs" dxfId="17776" priority="2957" operator="between">
      <formula>2.5</formula>
      <formula>0</formula>
    </cfRule>
  </conditionalFormatting>
  <conditionalFormatting sqref="N1070">
    <cfRule type="cellIs" dxfId="17775" priority="2953" operator="between">
      <formula>4.501</formula>
      <formula>6</formula>
    </cfRule>
    <cfRule type="cellIs" dxfId="17774" priority="2954" operator="between">
      <formula>3.001</formula>
      <formula>4.5</formula>
    </cfRule>
    <cfRule type="cellIs" dxfId="17773" priority="2955" operator="between">
      <formula>2.001</formula>
      <formula>3</formula>
    </cfRule>
    <cfRule type="cellIs" dxfId="17772" priority="2956" operator="between">
      <formula>0</formula>
      <formula>2</formula>
    </cfRule>
  </conditionalFormatting>
  <conditionalFormatting sqref="N1075">
    <cfRule type="cellIs" dxfId="17771" priority="2952" operator="between">
      <formula>6</formula>
      <formula>4.5</formula>
    </cfRule>
  </conditionalFormatting>
  <conditionalFormatting sqref="N1075">
    <cfRule type="cellIs" dxfId="17770" priority="2951" operator="between">
      <formula>6</formula>
      <formula>4.495</formula>
    </cfRule>
  </conditionalFormatting>
  <conditionalFormatting sqref="N1075">
    <cfRule type="cellIs" dxfId="17769" priority="2950" operator="between">
      <formula>4.5</formula>
      <formula>3.495</formula>
    </cfRule>
  </conditionalFormatting>
  <conditionalFormatting sqref="N1075">
    <cfRule type="cellIs" dxfId="17768" priority="2948" operator="between">
      <formula>3.5</formula>
      <formula>2.495</formula>
    </cfRule>
    <cfRule type="cellIs" dxfId="17767" priority="2949" operator="between">
      <formula>3.5</formula>
      <formula>2.495</formula>
    </cfRule>
  </conditionalFormatting>
  <conditionalFormatting sqref="N1075">
    <cfRule type="cellIs" dxfId="17766" priority="2947" operator="between">
      <formula>3.5</formula>
      <formula>2.495</formula>
    </cfRule>
  </conditionalFormatting>
  <conditionalFormatting sqref="N1075">
    <cfRule type="cellIs" dxfId="17765" priority="2946" operator="between">
      <formula>3.5</formula>
      <formula>2.494</formula>
    </cfRule>
  </conditionalFormatting>
  <conditionalFormatting sqref="N1075">
    <cfRule type="cellIs" dxfId="17764" priority="2945" operator="between">
      <formula>2.5</formula>
      <formula>0</formula>
    </cfRule>
  </conditionalFormatting>
  <conditionalFormatting sqref="N1075">
    <cfRule type="cellIs" dxfId="17763" priority="2941" operator="between">
      <formula>4.501</formula>
      <formula>6</formula>
    </cfRule>
    <cfRule type="cellIs" dxfId="17762" priority="2942" operator="between">
      <formula>3.001</formula>
      <formula>4.5</formula>
    </cfRule>
    <cfRule type="cellIs" dxfId="17761" priority="2943" operator="between">
      <formula>2.001</formula>
      <formula>3</formula>
    </cfRule>
    <cfRule type="cellIs" dxfId="17760" priority="2944" operator="between">
      <formula>0</formula>
      <formula>2</formula>
    </cfRule>
  </conditionalFormatting>
  <conditionalFormatting sqref="N1071">
    <cfRule type="cellIs" dxfId="17759" priority="2940" operator="between">
      <formula>6</formula>
      <formula>4.5</formula>
    </cfRule>
  </conditionalFormatting>
  <conditionalFormatting sqref="N1071">
    <cfRule type="cellIs" dxfId="17758" priority="2939" operator="between">
      <formula>6</formula>
      <formula>4.495</formula>
    </cfRule>
  </conditionalFormatting>
  <conditionalFormatting sqref="N1071">
    <cfRule type="cellIs" dxfId="17757" priority="2938" operator="between">
      <formula>4.5</formula>
      <formula>3.495</formula>
    </cfRule>
  </conditionalFormatting>
  <conditionalFormatting sqref="N1071">
    <cfRule type="cellIs" dxfId="17756" priority="2936" operator="between">
      <formula>3.5</formula>
      <formula>2.495</formula>
    </cfRule>
    <cfRule type="cellIs" dxfId="17755" priority="2937" operator="between">
      <formula>3.5</formula>
      <formula>2.495</formula>
    </cfRule>
  </conditionalFormatting>
  <conditionalFormatting sqref="N1071">
    <cfRule type="cellIs" dxfId="17754" priority="2935" operator="between">
      <formula>3.5</formula>
      <formula>2.495</formula>
    </cfRule>
  </conditionalFormatting>
  <conditionalFormatting sqref="N1071">
    <cfRule type="cellIs" dxfId="17753" priority="2934" operator="between">
      <formula>3.5</formula>
      <formula>2.494</formula>
    </cfRule>
  </conditionalFormatting>
  <conditionalFormatting sqref="N1071">
    <cfRule type="cellIs" dxfId="17752" priority="2933" operator="between">
      <formula>2.5</formula>
      <formula>0</formula>
    </cfRule>
  </conditionalFormatting>
  <conditionalFormatting sqref="N1071">
    <cfRule type="cellIs" dxfId="17751" priority="2929" operator="between">
      <formula>4.501</formula>
      <formula>6</formula>
    </cfRule>
    <cfRule type="cellIs" dxfId="17750" priority="2930" operator="between">
      <formula>3.001</formula>
      <formula>4.5</formula>
    </cfRule>
    <cfRule type="cellIs" dxfId="17749" priority="2931" operator="between">
      <formula>2.001</formula>
      <formula>3</formula>
    </cfRule>
    <cfRule type="cellIs" dxfId="17748" priority="2932" operator="between">
      <formula>0</formula>
      <formula>2</formula>
    </cfRule>
  </conditionalFormatting>
  <conditionalFormatting sqref="N1072">
    <cfRule type="cellIs" dxfId="17747" priority="2928" operator="between">
      <formula>6</formula>
      <formula>4.5</formula>
    </cfRule>
  </conditionalFormatting>
  <conditionalFormatting sqref="N1072">
    <cfRule type="cellIs" dxfId="17746" priority="2927" operator="between">
      <formula>6</formula>
      <formula>4.495</formula>
    </cfRule>
  </conditionalFormatting>
  <conditionalFormatting sqref="N1072">
    <cfRule type="cellIs" dxfId="17745" priority="2926" operator="between">
      <formula>4.5</formula>
      <formula>3.495</formula>
    </cfRule>
  </conditionalFormatting>
  <conditionalFormatting sqref="N1072">
    <cfRule type="cellIs" dxfId="17744" priority="2924" operator="between">
      <formula>3.5</formula>
      <formula>2.495</formula>
    </cfRule>
    <cfRule type="cellIs" dxfId="17743" priority="2925" operator="between">
      <formula>3.5</formula>
      <formula>2.495</formula>
    </cfRule>
  </conditionalFormatting>
  <conditionalFormatting sqref="N1072">
    <cfRule type="cellIs" dxfId="17742" priority="2923" operator="between">
      <formula>3.5</formula>
      <formula>2.495</formula>
    </cfRule>
  </conditionalFormatting>
  <conditionalFormatting sqref="N1072">
    <cfRule type="cellIs" dxfId="17741" priority="2922" operator="between">
      <formula>3.5</formula>
      <formula>2.494</formula>
    </cfRule>
  </conditionalFormatting>
  <conditionalFormatting sqref="N1072">
    <cfRule type="cellIs" dxfId="17740" priority="2921" operator="between">
      <formula>2.5</formula>
      <formula>0</formula>
    </cfRule>
  </conditionalFormatting>
  <conditionalFormatting sqref="N1072">
    <cfRule type="cellIs" dxfId="17739" priority="2917" operator="between">
      <formula>4.501</formula>
      <formula>6</formula>
    </cfRule>
    <cfRule type="cellIs" dxfId="17738" priority="2918" operator="between">
      <formula>3.001</formula>
      <formula>4.5</formula>
    </cfRule>
    <cfRule type="cellIs" dxfId="17737" priority="2919" operator="between">
      <formula>2.001</formula>
      <formula>3</formula>
    </cfRule>
    <cfRule type="cellIs" dxfId="17736" priority="2920" operator="between">
      <formula>0</formula>
      <formula>2</formula>
    </cfRule>
  </conditionalFormatting>
  <conditionalFormatting sqref="N1074">
    <cfRule type="cellIs" dxfId="17735" priority="2916" operator="between">
      <formula>6</formula>
      <formula>4.5</formula>
    </cfRule>
  </conditionalFormatting>
  <conditionalFormatting sqref="N1074">
    <cfRule type="cellIs" dxfId="17734" priority="2915" operator="between">
      <formula>6</formula>
      <formula>4.495</formula>
    </cfRule>
  </conditionalFormatting>
  <conditionalFormatting sqref="N1074">
    <cfRule type="cellIs" dxfId="17733" priority="2914" operator="between">
      <formula>4.5</formula>
      <formula>3.495</formula>
    </cfRule>
  </conditionalFormatting>
  <conditionalFormatting sqref="N1074">
    <cfRule type="cellIs" dxfId="17732" priority="2912" operator="between">
      <formula>3.5</formula>
      <formula>2.495</formula>
    </cfRule>
    <cfRule type="cellIs" dxfId="17731" priority="2913" operator="between">
      <formula>3.5</formula>
      <formula>2.495</formula>
    </cfRule>
  </conditionalFormatting>
  <conditionalFormatting sqref="N1074">
    <cfRule type="cellIs" dxfId="17730" priority="2911" operator="between">
      <formula>3.5</formula>
      <formula>2.495</formula>
    </cfRule>
  </conditionalFormatting>
  <conditionalFormatting sqref="N1074">
    <cfRule type="cellIs" dxfId="17729" priority="2910" operator="between">
      <formula>3.5</formula>
      <formula>2.494</formula>
    </cfRule>
  </conditionalFormatting>
  <conditionalFormatting sqref="N1074">
    <cfRule type="cellIs" dxfId="17728" priority="2909" operator="between">
      <formula>2.5</formula>
      <formula>0</formula>
    </cfRule>
  </conditionalFormatting>
  <conditionalFormatting sqref="N1074">
    <cfRule type="cellIs" dxfId="17727" priority="2905" operator="between">
      <formula>4.501</formula>
      <formula>6</formula>
    </cfRule>
    <cfRule type="cellIs" dxfId="17726" priority="2906" operator="between">
      <formula>3.001</formula>
      <formula>4.5</formula>
    </cfRule>
    <cfRule type="cellIs" dxfId="17725" priority="2907" operator="between">
      <formula>2.001</formula>
      <formula>3</formula>
    </cfRule>
    <cfRule type="cellIs" dxfId="17724" priority="2908" operator="between">
      <formula>0</formula>
      <formula>2</formula>
    </cfRule>
  </conditionalFormatting>
  <conditionalFormatting sqref="N1065">
    <cfRule type="cellIs" dxfId="17723" priority="2904" operator="between">
      <formula>6</formula>
      <formula>4.5</formula>
    </cfRule>
  </conditionalFormatting>
  <conditionalFormatting sqref="N1065">
    <cfRule type="cellIs" dxfId="17722" priority="2903" operator="between">
      <formula>6</formula>
      <formula>4.495</formula>
    </cfRule>
  </conditionalFormatting>
  <conditionalFormatting sqref="N1065">
    <cfRule type="cellIs" dxfId="17721" priority="2902" operator="between">
      <formula>4.5</formula>
      <formula>3.495</formula>
    </cfRule>
  </conditionalFormatting>
  <conditionalFormatting sqref="N1065">
    <cfRule type="cellIs" dxfId="17720" priority="2900" operator="between">
      <formula>3.5</formula>
      <formula>2.495</formula>
    </cfRule>
    <cfRule type="cellIs" dxfId="17719" priority="2901" operator="between">
      <formula>3.5</formula>
      <formula>2.495</formula>
    </cfRule>
  </conditionalFormatting>
  <conditionalFormatting sqref="N1065">
    <cfRule type="cellIs" dxfId="17718" priority="2899" operator="between">
      <formula>3.5</formula>
      <formula>2.495</formula>
    </cfRule>
  </conditionalFormatting>
  <conditionalFormatting sqref="N1065">
    <cfRule type="cellIs" dxfId="17717" priority="2898" operator="between">
      <formula>3.5</formula>
      <formula>2.494</formula>
    </cfRule>
  </conditionalFormatting>
  <conditionalFormatting sqref="N1065">
    <cfRule type="cellIs" dxfId="17716" priority="2897" operator="between">
      <formula>2.5</formula>
      <formula>0</formula>
    </cfRule>
  </conditionalFormatting>
  <conditionalFormatting sqref="N1065">
    <cfRule type="cellIs" dxfId="17715" priority="2893" operator="between">
      <formula>4.501</formula>
      <formula>6</formula>
    </cfRule>
    <cfRule type="cellIs" dxfId="17714" priority="2894" operator="between">
      <formula>3.001</formula>
      <formula>4.5</formula>
    </cfRule>
    <cfRule type="cellIs" dxfId="17713" priority="2895" operator="between">
      <formula>2.001</formula>
      <formula>3</formula>
    </cfRule>
    <cfRule type="cellIs" dxfId="17712" priority="2896" operator="between">
      <formula>0</formula>
      <formula>2</formula>
    </cfRule>
  </conditionalFormatting>
  <conditionalFormatting sqref="N1082">
    <cfRule type="cellIs" dxfId="17711" priority="2892" operator="between">
      <formula>6</formula>
      <formula>4.5</formula>
    </cfRule>
  </conditionalFormatting>
  <conditionalFormatting sqref="N1082">
    <cfRule type="cellIs" dxfId="17710" priority="2891" operator="between">
      <formula>6</formula>
      <formula>4.495</formula>
    </cfRule>
  </conditionalFormatting>
  <conditionalFormatting sqref="N1082">
    <cfRule type="cellIs" dxfId="17709" priority="2890" operator="between">
      <formula>4.5</formula>
      <formula>3.495</formula>
    </cfRule>
  </conditionalFormatting>
  <conditionalFormatting sqref="N1082">
    <cfRule type="cellIs" dxfId="17708" priority="2888" operator="between">
      <formula>3.5</formula>
      <formula>2.495</formula>
    </cfRule>
    <cfRule type="cellIs" dxfId="17707" priority="2889" operator="between">
      <formula>3.5</formula>
      <formula>2.495</formula>
    </cfRule>
  </conditionalFormatting>
  <conditionalFormatting sqref="N1082">
    <cfRule type="cellIs" dxfId="17706" priority="2887" operator="between">
      <formula>3.5</formula>
      <formula>2.495</formula>
    </cfRule>
  </conditionalFormatting>
  <conditionalFormatting sqref="N1082">
    <cfRule type="cellIs" dxfId="17705" priority="2886" operator="between">
      <formula>3.5</formula>
      <formula>2.494</formula>
    </cfRule>
  </conditionalFormatting>
  <conditionalFormatting sqref="N1082">
    <cfRule type="cellIs" dxfId="17704" priority="2885" operator="between">
      <formula>2.5</formula>
      <formula>0</formula>
    </cfRule>
  </conditionalFormatting>
  <conditionalFormatting sqref="N1082">
    <cfRule type="cellIs" dxfId="17703" priority="2881" operator="between">
      <formula>4.501</formula>
      <formula>6</formula>
    </cfRule>
    <cfRule type="cellIs" dxfId="17702" priority="2882" operator="between">
      <formula>3.001</formula>
      <formula>4.5</formula>
    </cfRule>
    <cfRule type="cellIs" dxfId="17701" priority="2883" operator="between">
      <formula>2.001</formula>
      <formula>3</formula>
    </cfRule>
    <cfRule type="cellIs" dxfId="17700" priority="2884" operator="between">
      <formula>0</formula>
      <formula>2</formula>
    </cfRule>
  </conditionalFormatting>
  <conditionalFormatting sqref="N1077">
    <cfRule type="cellIs" dxfId="17699" priority="2868" operator="between">
      <formula>6</formula>
      <formula>4.5</formula>
    </cfRule>
  </conditionalFormatting>
  <conditionalFormatting sqref="N1077">
    <cfRule type="cellIs" dxfId="17698" priority="2867" operator="between">
      <formula>6</formula>
      <formula>4.495</formula>
    </cfRule>
  </conditionalFormatting>
  <conditionalFormatting sqref="N1077">
    <cfRule type="cellIs" dxfId="17697" priority="2866" operator="between">
      <formula>4.5</formula>
      <formula>3.495</formula>
    </cfRule>
  </conditionalFormatting>
  <conditionalFormatting sqref="N1077">
    <cfRule type="cellIs" dxfId="17696" priority="2864" operator="between">
      <formula>3.5</formula>
      <formula>2.495</formula>
    </cfRule>
    <cfRule type="cellIs" dxfId="17695" priority="2865" operator="between">
      <formula>3.5</formula>
      <formula>2.495</formula>
    </cfRule>
  </conditionalFormatting>
  <conditionalFormatting sqref="N1077">
    <cfRule type="cellIs" dxfId="17694" priority="2863" operator="between">
      <formula>3.5</formula>
      <formula>2.495</formula>
    </cfRule>
  </conditionalFormatting>
  <conditionalFormatting sqref="N1077">
    <cfRule type="cellIs" dxfId="17693" priority="2862" operator="between">
      <formula>3.5</formula>
      <formula>2.494</formula>
    </cfRule>
  </conditionalFormatting>
  <conditionalFormatting sqref="N1077">
    <cfRule type="cellIs" dxfId="17692" priority="2861" operator="between">
      <formula>2.5</formula>
      <formula>0</formula>
    </cfRule>
  </conditionalFormatting>
  <conditionalFormatting sqref="N1077">
    <cfRule type="cellIs" dxfId="17691" priority="2857" operator="between">
      <formula>4.501</formula>
      <formula>6</formula>
    </cfRule>
    <cfRule type="cellIs" dxfId="17690" priority="2858" operator="between">
      <formula>3.001</formula>
      <formula>4.5</formula>
    </cfRule>
    <cfRule type="cellIs" dxfId="17689" priority="2859" operator="between">
      <formula>2.001</formula>
      <formula>3</formula>
    </cfRule>
    <cfRule type="cellIs" dxfId="17688" priority="2860" operator="between">
      <formula>0</formula>
      <formula>2</formula>
    </cfRule>
  </conditionalFormatting>
  <conditionalFormatting sqref="N1081">
    <cfRule type="cellIs" dxfId="17687" priority="2856" operator="between">
      <formula>6</formula>
      <formula>4.5</formula>
    </cfRule>
  </conditionalFormatting>
  <conditionalFormatting sqref="N1081">
    <cfRule type="cellIs" dxfId="17686" priority="2855" operator="between">
      <formula>6</formula>
      <formula>4.495</formula>
    </cfRule>
  </conditionalFormatting>
  <conditionalFormatting sqref="N1081">
    <cfRule type="cellIs" dxfId="17685" priority="2854" operator="between">
      <formula>4.5</formula>
      <formula>3.495</formula>
    </cfRule>
  </conditionalFormatting>
  <conditionalFormatting sqref="N1081">
    <cfRule type="cellIs" dxfId="17684" priority="2852" operator="between">
      <formula>3.5</formula>
      <formula>2.495</formula>
    </cfRule>
    <cfRule type="cellIs" dxfId="17683" priority="2853" operator="between">
      <formula>3.5</formula>
      <formula>2.495</formula>
    </cfRule>
  </conditionalFormatting>
  <conditionalFormatting sqref="N1081">
    <cfRule type="cellIs" dxfId="17682" priority="2851" operator="between">
      <formula>3.5</formula>
      <formula>2.495</formula>
    </cfRule>
  </conditionalFormatting>
  <conditionalFormatting sqref="N1081">
    <cfRule type="cellIs" dxfId="17681" priority="2850" operator="between">
      <formula>3.5</formula>
      <formula>2.494</formula>
    </cfRule>
  </conditionalFormatting>
  <conditionalFormatting sqref="N1081">
    <cfRule type="cellIs" dxfId="17680" priority="2849" operator="between">
      <formula>2.5</formula>
      <formula>0</formula>
    </cfRule>
  </conditionalFormatting>
  <conditionalFormatting sqref="N1081">
    <cfRule type="cellIs" dxfId="17679" priority="2845" operator="between">
      <formula>4.501</formula>
      <formula>6</formula>
    </cfRule>
    <cfRule type="cellIs" dxfId="17678" priority="2846" operator="between">
      <formula>3.001</formula>
      <formula>4.5</formula>
    </cfRule>
    <cfRule type="cellIs" dxfId="17677" priority="2847" operator="between">
      <formula>2.001</formula>
      <formula>3</formula>
    </cfRule>
    <cfRule type="cellIs" dxfId="17676" priority="2848" operator="between">
      <formula>0</formula>
      <formula>2</formula>
    </cfRule>
  </conditionalFormatting>
  <conditionalFormatting sqref="N1078">
    <cfRule type="cellIs" dxfId="17675" priority="2844" operator="between">
      <formula>6</formula>
      <formula>4.5</formula>
    </cfRule>
  </conditionalFormatting>
  <conditionalFormatting sqref="N1078">
    <cfRule type="cellIs" dxfId="17674" priority="2843" operator="between">
      <formula>6</formula>
      <formula>4.495</formula>
    </cfRule>
  </conditionalFormatting>
  <conditionalFormatting sqref="N1078">
    <cfRule type="cellIs" dxfId="17673" priority="2842" operator="between">
      <formula>4.5</formula>
      <formula>3.495</formula>
    </cfRule>
  </conditionalFormatting>
  <conditionalFormatting sqref="N1078">
    <cfRule type="cellIs" dxfId="17672" priority="2840" operator="between">
      <formula>3.5</formula>
      <formula>2.495</formula>
    </cfRule>
    <cfRule type="cellIs" dxfId="17671" priority="2841" operator="between">
      <formula>3.5</formula>
      <formula>2.495</formula>
    </cfRule>
  </conditionalFormatting>
  <conditionalFormatting sqref="N1078">
    <cfRule type="cellIs" dxfId="17670" priority="2839" operator="between">
      <formula>3.5</formula>
      <formula>2.495</formula>
    </cfRule>
  </conditionalFormatting>
  <conditionalFormatting sqref="N1078">
    <cfRule type="cellIs" dxfId="17669" priority="2838" operator="between">
      <formula>3.5</formula>
      <formula>2.494</formula>
    </cfRule>
  </conditionalFormatting>
  <conditionalFormatting sqref="N1078">
    <cfRule type="cellIs" dxfId="17668" priority="2837" operator="between">
      <formula>2.5</formula>
      <formula>0</formula>
    </cfRule>
  </conditionalFormatting>
  <conditionalFormatting sqref="N1078">
    <cfRule type="cellIs" dxfId="17667" priority="2833" operator="between">
      <formula>4.501</formula>
      <formula>6</formula>
    </cfRule>
    <cfRule type="cellIs" dxfId="17666" priority="2834" operator="between">
      <formula>3.001</formula>
      <formula>4.5</formula>
    </cfRule>
    <cfRule type="cellIs" dxfId="17665" priority="2835" operator="between">
      <formula>2.001</formula>
      <formula>3</formula>
    </cfRule>
    <cfRule type="cellIs" dxfId="17664" priority="2836" operator="between">
      <formula>0</formula>
      <formula>2</formula>
    </cfRule>
  </conditionalFormatting>
  <conditionalFormatting sqref="N1079">
    <cfRule type="cellIs" dxfId="17663" priority="2832" operator="between">
      <formula>6</formula>
      <formula>4.5</formula>
    </cfRule>
  </conditionalFormatting>
  <conditionalFormatting sqref="N1079">
    <cfRule type="cellIs" dxfId="17662" priority="2831" operator="between">
      <formula>6</formula>
      <formula>4.495</formula>
    </cfRule>
  </conditionalFormatting>
  <conditionalFormatting sqref="N1079">
    <cfRule type="cellIs" dxfId="17661" priority="2830" operator="between">
      <formula>4.5</formula>
      <formula>3.495</formula>
    </cfRule>
  </conditionalFormatting>
  <conditionalFormatting sqref="N1079">
    <cfRule type="cellIs" dxfId="17660" priority="2828" operator="between">
      <formula>3.5</formula>
      <formula>2.495</formula>
    </cfRule>
    <cfRule type="cellIs" dxfId="17659" priority="2829" operator="between">
      <formula>3.5</formula>
      <formula>2.495</formula>
    </cfRule>
  </conditionalFormatting>
  <conditionalFormatting sqref="N1079">
    <cfRule type="cellIs" dxfId="17658" priority="2827" operator="between">
      <formula>3.5</formula>
      <formula>2.495</formula>
    </cfRule>
  </conditionalFormatting>
  <conditionalFormatting sqref="N1079">
    <cfRule type="cellIs" dxfId="17657" priority="2826" operator="between">
      <formula>3.5</formula>
      <formula>2.494</formula>
    </cfRule>
  </conditionalFormatting>
  <conditionalFormatting sqref="N1079">
    <cfRule type="cellIs" dxfId="17656" priority="2825" operator="between">
      <formula>2.5</formula>
      <formula>0</formula>
    </cfRule>
  </conditionalFormatting>
  <conditionalFormatting sqref="N1079">
    <cfRule type="cellIs" dxfId="17655" priority="2821" operator="between">
      <formula>4.501</formula>
      <formula>6</formula>
    </cfRule>
    <cfRule type="cellIs" dxfId="17654" priority="2822" operator="between">
      <formula>3.001</formula>
      <formula>4.5</formula>
    </cfRule>
    <cfRule type="cellIs" dxfId="17653" priority="2823" operator="between">
      <formula>2.001</formula>
      <formula>3</formula>
    </cfRule>
    <cfRule type="cellIs" dxfId="17652" priority="2824" operator="between">
      <formula>0</formula>
      <formula>2</formula>
    </cfRule>
  </conditionalFormatting>
  <conditionalFormatting sqref="N1080">
    <cfRule type="cellIs" dxfId="17651" priority="2820" operator="between">
      <formula>6</formula>
      <formula>4.5</formula>
    </cfRule>
  </conditionalFormatting>
  <conditionalFormatting sqref="N1080">
    <cfRule type="cellIs" dxfId="17650" priority="2819" operator="between">
      <formula>6</formula>
      <formula>4.495</formula>
    </cfRule>
  </conditionalFormatting>
  <conditionalFormatting sqref="N1080">
    <cfRule type="cellIs" dxfId="17649" priority="2818" operator="between">
      <formula>4.5</formula>
      <formula>3.495</formula>
    </cfRule>
  </conditionalFormatting>
  <conditionalFormatting sqref="N1080">
    <cfRule type="cellIs" dxfId="17648" priority="2816" operator="between">
      <formula>3.5</formula>
      <formula>2.495</formula>
    </cfRule>
    <cfRule type="cellIs" dxfId="17647" priority="2817" operator="between">
      <formula>3.5</formula>
      <formula>2.495</formula>
    </cfRule>
  </conditionalFormatting>
  <conditionalFormatting sqref="N1080">
    <cfRule type="cellIs" dxfId="17646" priority="2815" operator="between">
      <formula>3.5</formula>
      <formula>2.495</formula>
    </cfRule>
  </conditionalFormatting>
  <conditionalFormatting sqref="N1080">
    <cfRule type="cellIs" dxfId="17645" priority="2814" operator="between">
      <formula>3.5</formula>
      <formula>2.494</formula>
    </cfRule>
  </conditionalFormatting>
  <conditionalFormatting sqref="N1080">
    <cfRule type="cellIs" dxfId="17644" priority="2813" operator="between">
      <formula>2.5</formula>
      <formula>0</formula>
    </cfRule>
  </conditionalFormatting>
  <conditionalFormatting sqref="N1080">
    <cfRule type="cellIs" dxfId="17643" priority="2809" operator="between">
      <formula>4.501</formula>
      <formula>6</formula>
    </cfRule>
    <cfRule type="cellIs" dxfId="17642" priority="2810" operator="between">
      <formula>3.001</formula>
      <formula>4.5</formula>
    </cfRule>
    <cfRule type="cellIs" dxfId="17641" priority="2811" operator="between">
      <formula>2.001</formula>
      <formula>3</formula>
    </cfRule>
    <cfRule type="cellIs" dxfId="17640" priority="2812" operator="between">
      <formula>0</formula>
      <formula>2</formula>
    </cfRule>
  </conditionalFormatting>
  <conditionalFormatting sqref="N1090">
    <cfRule type="cellIs" dxfId="17639" priority="2808" operator="between">
      <formula>6</formula>
      <formula>4.5</formula>
    </cfRule>
  </conditionalFormatting>
  <conditionalFormatting sqref="N1090">
    <cfRule type="cellIs" dxfId="17638" priority="2807" operator="between">
      <formula>6</formula>
      <formula>4.495</formula>
    </cfRule>
  </conditionalFormatting>
  <conditionalFormatting sqref="N1090">
    <cfRule type="cellIs" dxfId="17637" priority="2806" operator="between">
      <formula>4.5</formula>
      <formula>3.495</formula>
    </cfRule>
  </conditionalFormatting>
  <conditionalFormatting sqref="N1090">
    <cfRule type="cellIs" dxfId="17636" priority="2804" operator="between">
      <formula>3.5</formula>
      <formula>2.495</formula>
    </cfRule>
    <cfRule type="cellIs" dxfId="17635" priority="2805" operator="between">
      <formula>3.5</formula>
      <formula>2.495</formula>
    </cfRule>
  </conditionalFormatting>
  <conditionalFormatting sqref="N1090">
    <cfRule type="cellIs" dxfId="17634" priority="2803" operator="between">
      <formula>3.5</formula>
      <formula>2.495</formula>
    </cfRule>
  </conditionalFormatting>
  <conditionalFormatting sqref="N1090">
    <cfRule type="cellIs" dxfId="17633" priority="2802" operator="between">
      <formula>3.5</formula>
      <formula>2.494</formula>
    </cfRule>
  </conditionalFormatting>
  <conditionalFormatting sqref="N1090">
    <cfRule type="cellIs" dxfId="17632" priority="2801" operator="between">
      <formula>2.5</formula>
      <formula>0</formula>
    </cfRule>
  </conditionalFormatting>
  <conditionalFormatting sqref="N1090">
    <cfRule type="cellIs" dxfId="17631" priority="2797" operator="between">
      <formula>4.501</formula>
      <formula>6</formula>
    </cfRule>
    <cfRule type="cellIs" dxfId="17630" priority="2798" operator="between">
      <formula>3.001</formula>
      <formula>4.5</formula>
    </cfRule>
    <cfRule type="cellIs" dxfId="17629" priority="2799" operator="between">
      <formula>2.001</formula>
      <formula>3</formula>
    </cfRule>
    <cfRule type="cellIs" dxfId="17628" priority="2800" operator="between">
      <formula>0</formula>
      <formula>2</formula>
    </cfRule>
  </conditionalFormatting>
  <conditionalFormatting sqref="N1083">
    <cfRule type="cellIs" dxfId="17627" priority="2796" operator="between">
      <formula>6</formula>
      <formula>4.5</formula>
    </cfRule>
  </conditionalFormatting>
  <conditionalFormatting sqref="N1083">
    <cfRule type="cellIs" dxfId="17626" priority="2795" operator="between">
      <formula>6</formula>
      <formula>4.495</formula>
    </cfRule>
  </conditionalFormatting>
  <conditionalFormatting sqref="N1083">
    <cfRule type="cellIs" dxfId="17625" priority="2794" operator="between">
      <formula>4.5</formula>
      <formula>3.495</formula>
    </cfRule>
  </conditionalFormatting>
  <conditionalFormatting sqref="N1083">
    <cfRule type="cellIs" dxfId="17624" priority="2792" operator="between">
      <formula>3.5</formula>
      <formula>2.495</formula>
    </cfRule>
    <cfRule type="cellIs" dxfId="17623" priority="2793" operator="between">
      <formula>3.5</formula>
      <formula>2.495</formula>
    </cfRule>
  </conditionalFormatting>
  <conditionalFormatting sqref="N1083">
    <cfRule type="cellIs" dxfId="17622" priority="2791" operator="between">
      <formula>3.5</formula>
      <formula>2.495</formula>
    </cfRule>
  </conditionalFormatting>
  <conditionalFormatting sqref="N1083">
    <cfRule type="cellIs" dxfId="17621" priority="2790" operator="between">
      <formula>3.5</formula>
      <formula>2.494</formula>
    </cfRule>
  </conditionalFormatting>
  <conditionalFormatting sqref="N1083">
    <cfRule type="cellIs" dxfId="17620" priority="2789" operator="between">
      <formula>2.5</formula>
      <formula>0</formula>
    </cfRule>
  </conditionalFormatting>
  <conditionalFormatting sqref="N1083">
    <cfRule type="cellIs" dxfId="17619" priority="2785" operator="between">
      <formula>4.501</formula>
      <formula>6</formula>
    </cfRule>
    <cfRule type="cellIs" dxfId="17618" priority="2786" operator="between">
      <formula>3.001</formula>
      <formula>4.5</formula>
    </cfRule>
    <cfRule type="cellIs" dxfId="17617" priority="2787" operator="between">
      <formula>2.001</formula>
      <formula>3</formula>
    </cfRule>
    <cfRule type="cellIs" dxfId="17616" priority="2788" operator="between">
      <formula>0</formula>
      <formula>2</formula>
    </cfRule>
  </conditionalFormatting>
  <conditionalFormatting sqref="N1089">
    <cfRule type="cellIs" dxfId="17615" priority="2784" operator="between">
      <formula>6</formula>
      <formula>4.5</formula>
    </cfRule>
  </conditionalFormatting>
  <conditionalFormatting sqref="N1089">
    <cfRule type="cellIs" dxfId="17614" priority="2783" operator="between">
      <formula>6</formula>
      <formula>4.495</formula>
    </cfRule>
  </conditionalFormatting>
  <conditionalFormatting sqref="N1089">
    <cfRule type="cellIs" dxfId="17613" priority="2782" operator="between">
      <formula>4.5</formula>
      <formula>3.495</formula>
    </cfRule>
  </conditionalFormatting>
  <conditionalFormatting sqref="N1089">
    <cfRule type="cellIs" dxfId="17612" priority="2780" operator="between">
      <formula>3.5</formula>
      <formula>2.495</formula>
    </cfRule>
    <cfRule type="cellIs" dxfId="17611" priority="2781" operator="between">
      <formula>3.5</formula>
      <formula>2.495</formula>
    </cfRule>
  </conditionalFormatting>
  <conditionalFormatting sqref="N1089">
    <cfRule type="cellIs" dxfId="17610" priority="2779" operator="between">
      <formula>3.5</formula>
      <formula>2.495</formula>
    </cfRule>
  </conditionalFormatting>
  <conditionalFormatting sqref="N1089">
    <cfRule type="cellIs" dxfId="17609" priority="2778" operator="between">
      <formula>3.5</formula>
      <formula>2.494</formula>
    </cfRule>
  </conditionalFormatting>
  <conditionalFormatting sqref="N1089">
    <cfRule type="cellIs" dxfId="17608" priority="2777" operator="between">
      <formula>2.5</formula>
      <formula>0</formula>
    </cfRule>
  </conditionalFormatting>
  <conditionalFormatting sqref="N1089">
    <cfRule type="cellIs" dxfId="17607" priority="2773" operator="between">
      <formula>4.501</formula>
      <formula>6</formula>
    </cfRule>
    <cfRule type="cellIs" dxfId="17606" priority="2774" operator="between">
      <formula>3.001</formula>
      <formula>4.5</formula>
    </cfRule>
    <cfRule type="cellIs" dxfId="17605" priority="2775" operator="between">
      <formula>2.001</formula>
      <formula>3</formula>
    </cfRule>
    <cfRule type="cellIs" dxfId="17604" priority="2776" operator="between">
      <formula>0</formula>
      <formula>2</formula>
    </cfRule>
  </conditionalFormatting>
  <conditionalFormatting sqref="N1085">
    <cfRule type="cellIs" dxfId="17603" priority="2772" operator="between">
      <formula>6</formula>
      <formula>4.5</formula>
    </cfRule>
  </conditionalFormatting>
  <conditionalFormatting sqref="N1085">
    <cfRule type="cellIs" dxfId="17602" priority="2771" operator="between">
      <formula>6</formula>
      <formula>4.495</formula>
    </cfRule>
  </conditionalFormatting>
  <conditionalFormatting sqref="N1085">
    <cfRule type="cellIs" dxfId="17601" priority="2770" operator="between">
      <formula>4.5</formula>
      <formula>3.495</formula>
    </cfRule>
  </conditionalFormatting>
  <conditionalFormatting sqref="N1085">
    <cfRule type="cellIs" dxfId="17600" priority="2768" operator="between">
      <formula>3.5</formula>
      <formula>2.495</formula>
    </cfRule>
    <cfRule type="cellIs" dxfId="17599" priority="2769" operator="between">
      <formula>3.5</formula>
      <formula>2.495</formula>
    </cfRule>
  </conditionalFormatting>
  <conditionalFormatting sqref="N1085">
    <cfRule type="cellIs" dxfId="17598" priority="2767" operator="between">
      <formula>3.5</formula>
      <formula>2.495</formula>
    </cfRule>
  </conditionalFormatting>
  <conditionalFormatting sqref="N1085">
    <cfRule type="cellIs" dxfId="17597" priority="2766" operator="between">
      <formula>3.5</formula>
      <formula>2.494</formula>
    </cfRule>
  </conditionalFormatting>
  <conditionalFormatting sqref="N1085">
    <cfRule type="cellIs" dxfId="17596" priority="2765" operator="between">
      <formula>2.5</formula>
      <formula>0</formula>
    </cfRule>
  </conditionalFormatting>
  <conditionalFormatting sqref="N1085">
    <cfRule type="cellIs" dxfId="17595" priority="2761" operator="between">
      <formula>4.501</formula>
      <formula>6</formula>
    </cfRule>
    <cfRule type="cellIs" dxfId="17594" priority="2762" operator="between">
      <formula>3.001</formula>
      <formula>4.5</formula>
    </cfRule>
    <cfRule type="cellIs" dxfId="17593" priority="2763" operator="between">
      <formula>2.001</formula>
      <formula>3</formula>
    </cfRule>
    <cfRule type="cellIs" dxfId="17592" priority="2764" operator="between">
      <formula>0</formula>
      <formula>2</formula>
    </cfRule>
  </conditionalFormatting>
  <conditionalFormatting sqref="N1086">
    <cfRule type="cellIs" dxfId="17591" priority="2760" operator="between">
      <formula>6</formula>
      <formula>4.5</formula>
    </cfRule>
  </conditionalFormatting>
  <conditionalFormatting sqref="N1086">
    <cfRule type="cellIs" dxfId="17590" priority="2759" operator="between">
      <formula>6</formula>
      <formula>4.495</formula>
    </cfRule>
  </conditionalFormatting>
  <conditionalFormatting sqref="N1086">
    <cfRule type="cellIs" dxfId="17589" priority="2758" operator="between">
      <formula>4.5</formula>
      <formula>3.495</formula>
    </cfRule>
  </conditionalFormatting>
  <conditionalFormatting sqref="N1086">
    <cfRule type="cellIs" dxfId="17588" priority="2756" operator="between">
      <formula>3.5</formula>
      <formula>2.495</formula>
    </cfRule>
    <cfRule type="cellIs" dxfId="17587" priority="2757" operator="between">
      <formula>3.5</formula>
      <formula>2.495</formula>
    </cfRule>
  </conditionalFormatting>
  <conditionalFormatting sqref="N1086">
    <cfRule type="cellIs" dxfId="17586" priority="2755" operator="between">
      <formula>3.5</formula>
      <formula>2.495</formula>
    </cfRule>
  </conditionalFormatting>
  <conditionalFormatting sqref="N1086">
    <cfRule type="cellIs" dxfId="17585" priority="2754" operator="between">
      <formula>3.5</formula>
      <formula>2.494</formula>
    </cfRule>
  </conditionalFormatting>
  <conditionalFormatting sqref="N1086">
    <cfRule type="cellIs" dxfId="17584" priority="2753" operator="between">
      <formula>2.5</formula>
      <formula>0</formula>
    </cfRule>
  </conditionalFormatting>
  <conditionalFormatting sqref="N1086">
    <cfRule type="cellIs" dxfId="17583" priority="2749" operator="between">
      <formula>4.501</formula>
      <formula>6</formula>
    </cfRule>
    <cfRule type="cellIs" dxfId="17582" priority="2750" operator="between">
      <formula>3.001</formula>
      <formula>4.5</formula>
    </cfRule>
    <cfRule type="cellIs" dxfId="17581" priority="2751" operator="between">
      <formula>2.001</formula>
      <formula>3</formula>
    </cfRule>
    <cfRule type="cellIs" dxfId="17580" priority="2752" operator="between">
      <formula>0</formula>
      <formula>2</formula>
    </cfRule>
  </conditionalFormatting>
  <conditionalFormatting sqref="N1087">
    <cfRule type="cellIs" dxfId="17579" priority="2748" operator="between">
      <formula>6</formula>
      <formula>4.5</formula>
    </cfRule>
  </conditionalFormatting>
  <conditionalFormatting sqref="N1087">
    <cfRule type="cellIs" dxfId="17578" priority="2747" operator="between">
      <formula>6</formula>
      <formula>4.495</formula>
    </cfRule>
  </conditionalFormatting>
  <conditionalFormatting sqref="N1087">
    <cfRule type="cellIs" dxfId="17577" priority="2746" operator="between">
      <formula>4.5</formula>
      <formula>3.495</formula>
    </cfRule>
  </conditionalFormatting>
  <conditionalFormatting sqref="N1087">
    <cfRule type="cellIs" dxfId="17576" priority="2744" operator="between">
      <formula>3.5</formula>
      <formula>2.495</formula>
    </cfRule>
    <cfRule type="cellIs" dxfId="17575" priority="2745" operator="between">
      <formula>3.5</formula>
      <formula>2.495</formula>
    </cfRule>
  </conditionalFormatting>
  <conditionalFormatting sqref="N1087">
    <cfRule type="cellIs" dxfId="17574" priority="2743" operator="between">
      <formula>3.5</formula>
      <formula>2.495</formula>
    </cfRule>
  </conditionalFormatting>
  <conditionalFormatting sqref="N1087">
    <cfRule type="cellIs" dxfId="17573" priority="2742" operator="between">
      <formula>3.5</formula>
      <formula>2.494</formula>
    </cfRule>
  </conditionalFormatting>
  <conditionalFormatting sqref="N1087">
    <cfRule type="cellIs" dxfId="17572" priority="2741" operator="between">
      <formula>2.5</formula>
      <formula>0</formula>
    </cfRule>
  </conditionalFormatting>
  <conditionalFormatting sqref="N1087">
    <cfRule type="cellIs" dxfId="17571" priority="2737" operator="between">
      <formula>4.501</formula>
      <formula>6</formula>
    </cfRule>
    <cfRule type="cellIs" dxfId="17570" priority="2738" operator="between">
      <formula>3.001</formula>
      <formula>4.5</formula>
    </cfRule>
    <cfRule type="cellIs" dxfId="17569" priority="2739" operator="between">
      <formula>2.001</formula>
      <formula>3</formula>
    </cfRule>
    <cfRule type="cellIs" dxfId="17568" priority="2740" operator="between">
      <formula>0</formula>
      <formula>2</formula>
    </cfRule>
  </conditionalFormatting>
  <conditionalFormatting sqref="N1084">
    <cfRule type="cellIs" dxfId="17567" priority="2736" operator="between">
      <formula>6</formula>
      <formula>4.5</formula>
    </cfRule>
  </conditionalFormatting>
  <conditionalFormatting sqref="N1084">
    <cfRule type="cellIs" dxfId="17566" priority="2735" operator="between">
      <formula>6</formula>
      <formula>4.495</formula>
    </cfRule>
  </conditionalFormatting>
  <conditionalFormatting sqref="N1084">
    <cfRule type="cellIs" dxfId="17565" priority="2734" operator="between">
      <formula>4.5</formula>
      <formula>3.495</formula>
    </cfRule>
  </conditionalFormatting>
  <conditionalFormatting sqref="N1084">
    <cfRule type="cellIs" dxfId="17564" priority="2732" operator="between">
      <formula>3.5</formula>
      <formula>2.495</formula>
    </cfRule>
    <cfRule type="cellIs" dxfId="17563" priority="2733" operator="between">
      <formula>3.5</formula>
      <formula>2.495</formula>
    </cfRule>
  </conditionalFormatting>
  <conditionalFormatting sqref="N1084">
    <cfRule type="cellIs" dxfId="17562" priority="2731" operator="between">
      <formula>3.5</formula>
      <formula>2.495</formula>
    </cfRule>
  </conditionalFormatting>
  <conditionalFormatting sqref="N1084">
    <cfRule type="cellIs" dxfId="17561" priority="2730" operator="between">
      <formula>3.5</formula>
      <formula>2.494</formula>
    </cfRule>
  </conditionalFormatting>
  <conditionalFormatting sqref="N1084">
    <cfRule type="cellIs" dxfId="17560" priority="2729" operator="between">
      <formula>2.5</formula>
      <formula>0</formula>
    </cfRule>
  </conditionalFormatting>
  <conditionalFormatting sqref="N1084">
    <cfRule type="cellIs" dxfId="17559" priority="2725" operator="between">
      <formula>4.501</formula>
      <formula>6</formula>
    </cfRule>
    <cfRule type="cellIs" dxfId="17558" priority="2726" operator="between">
      <formula>3.001</formula>
      <formula>4.5</formula>
    </cfRule>
    <cfRule type="cellIs" dxfId="17557" priority="2727" operator="between">
      <formula>2.001</formula>
      <formula>3</formula>
    </cfRule>
    <cfRule type="cellIs" dxfId="17556" priority="2728" operator="between">
      <formula>0</formula>
      <formula>2</formula>
    </cfRule>
  </conditionalFormatting>
  <conditionalFormatting sqref="N1088">
    <cfRule type="cellIs" dxfId="17555" priority="2724" operator="between">
      <formula>6</formula>
      <formula>4.5</formula>
    </cfRule>
  </conditionalFormatting>
  <conditionalFormatting sqref="N1088">
    <cfRule type="cellIs" dxfId="17554" priority="2723" operator="between">
      <formula>6</formula>
      <formula>4.495</formula>
    </cfRule>
  </conditionalFormatting>
  <conditionalFormatting sqref="N1088">
    <cfRule type="cellIs" dxfId="17553" priority="2722" operator="between">
      <formula>4.5</formula>
      <formula>3.495</formula>
    </cfRule>
  </conditionalFormatting>
  <conditionalFormatting sqref="N1088">
    <cfRule type="cellIs" dxfId="17552" priority="2720" operator="between">
      <formula>3.5</formula>
      <formula>2.495</formula>
    </cfRule>
    <cfRule type="cellIs" dxfId="17551" priority="2721" operator="between">
      <formula>3.5</formula>
      <formula>2.495</formula>
    </cfRule>
  </conditionalFormatting>
  <conditionalFormatting sqref="N1088">
    <cfRule type="cellIs" dxfId="17550" priority="2719" operator="between">
      <formula>3.5</formula>
      <formula>2.495</formula>
    </cfRule>
  </conditionalFormatting>
  <conditionalFormatting sqref="N1088">
    <cfRule type="cellIs" dxfId="17549" priority="2718" operator="between">
      <formula>3.5</formula>
      <formula>2.494</formula>
    </cfRule>
  </conditionalFormatting>
  <conditionalFormatting sqref="N1088">
    <cfRule type="cellIs" dxfId="17548" priority="2717" operator="between">
      <formula>2.5</formula>
      <formula>0</formula>
    </cfRule>
  </conditionalFormatting>
  <conditionalFormatting sqref="N1088">
    <cfRule type="cellIs" dxfId="17547" priority="2713" operator="between">
      <formula>4.501</formula>
      <formula>6</formula>
    </cfRule>
    <cfRule type="cellIs" dxfId="17546" priority="2714" operator="between">
      <formula>3.001</formula>
      <formula>4.5</formula>
    </cfRule>
    <cfRule type="cellIs" dxfId="17545" priority="2715" operator="between">
      <formula>2.001</formula>
      <formula>3</formula>
    </cfRule>
    <cfRule type="cellIs" dxfId="17544" priority="2716" operator="between">
      <formula>0</formula>
      <formula>2</formula>
    </cfRule>
  </conditionalFormatting>
  <conditionalFormatting sqref="N1099">
    <cfRule type="cellIs" dxfId="17543" priority="2712" operator="between">
      <formula>6</formula>
      <formula>4.5</formula>
    </cfRule>
  </conditionalFormatting>
  <conditionalFormatting sqref="N1099">
    <cfRule type="cellIs" dxfId="17542" priority="2711" operator="between">
      <formula>6</formula>
      <formula>4.495</formula>
    </cfRule>
  </conditionalFormatting>
  <conditionalFormatting sqref="N1099">
    <cfRule type="cellIs" dxfId="17541" priority="2710" operator="between">
      <formula>4.5</formula>
      <formula>3.495</formula>
    </cfRule>
  </conditionalFormatting>
  <conditionalFormatting sqref="N1099">
    <cfRule type="cellIs" dxfId="17540" priority="2708" operator="between">
      <formula>3.5</formula>
      <formula>2.495</formula>
    </cfRule>
    <cfRule type="cellIs" dxfId="17539" priority="2709" operator="between">
      <formula>3.5</formula>
      <formula>2.495</formula>
    </cfRule>
  </conditionalFormatting>
  <conditionalFormatting sqref="N1099">
    <cfRule type="cellIs" dxfId="17538" priority="2707" operator="between">
      <formula>3.5</formula>
      <formula>2.495</formula>
    </cfRule>
  </conditionalFormatting>
  <conditionalFormatting sqref="N1099">
    <cfRule type="cellIs" dxfId="17537" priority="2706" operator="between">
      <formula>3.5</formula>
      <formula>2.494</formula>
    </cfRule>
  </conditionalFormatting>
  <conditionalFormatting sqref="N1099">
    <cfRule type="cellIs" dxfId="17536" priority="2705" operator="between">
      <formula>2.5</formula>
      <formula>0</formula>
    </cfRule>
  </conditionalFormatting>
  <conditionalFormatting sqref="N1099">
    <cfRule type="cellIs" dxfId="17535" priority="2701" operator="between">
      <formula>4.501</formula>
      <formula>6</formula>
    </cfRule>
    <cfRule type="cellIs" dxfId="17534" priority="2702" operator="between">
      <formula>3.001</formula>
      <formula>4.5</formula>
    </cfRule>
    <cfRule type="cellIs" dxfId="17533" priority="2703" operator="between">
      <formula>2.001</formula>
      <formula>3</formula>
    </cfRule>
    <cfRule type="cellIs" dxfId="17532" priority="2704" operator="between">
      <formula>0</formula>
      <formula>2</formula>
    </cfRule>
  </conditionalFormatting>
  <conditionalFormatting sqref="N1091">
    <cfRule type="cellIs" dxfId="17531" priority="2700" operator="between">
      <formula>6</formula>
      <formula>4.5</formula>
    </cfRule>
  </conditionalFormatting>
  <conditionalFormatting sqref="N1091">
    <cfRule type="cellIs" dxfId="17530" priority="2699" operator="between">
      <formula>6</formula>
      <formula>4.495</formula>
    </cfRule>
  </conditionalFormatting>
  <conditionalFormatting sqref="N1091">
    <cfRule type="cellIs" dxfId="17529" priority="2698" operator="between">
      <formula>4.5</formula>
      <formula>3.495</formula>
    </cfRule>
  </conditionalFormatting>
  <conditionalFormatting sqref="N1091">
    <cfRule type="cellIs" dxfId="17528" priority="2696" operator="between">
      <formula>3.5</formula>
      <formula>2.495</formula>
    </cfRule>
    <cfRule type="cellIs" dxfId="17527" priority="2697" operator="between">
      <formula>3.5</formula>
      <formula>2.495</formula>
    </cfRule>
  </conditionalFormatting>
  <conditionalFormatting sqref="N1091">
    <cfRule type="cellIs" dxfId="17526" priority="2695" operator="between">
      <formula>3.5</formula>
      <formula>2.495</formula>
    </cfRule>
  </conditionalFormatting>
  <conditionalFormatting sqref="N1091">
    <cfRule type="cellIs" dxfId="17525" priority="2694" operator="between">
      <formula>3.5</formula>
      <formula>2.494</formula>
    </cfRule>
  </conditionalFormatting>
  <conditionalFormatting sqref="N1091">
    <cfRule type="cellIs" dxfId="17524" priority="2693" operator="between">
      <formula>2.5</formula>
      <formula>0</formula>
    </cfRule>
  </conditionalFormatting>
  <conditionalFormatting sqref="N1091">
    <cfRule type="cellIs" dxfId="17523" priority="2689" operator="between">
      <formula>4.501</formula>
      <formula>6</formula>
    </cfRule>
    <cfRule type="cellIs" dxfId="17522" priority="2690" operator="between">
      <formula>3.001</formula>
      <formula>4.5</formula>
    </cfRule>
    <cfRule type="cellIs" dxfId="17521" priority="2691" operator="between">
      <formula>2.001</formula>
      <formula>3</formula>
    </cfRule>
    <cfRule type="cellIs" dxfId="17520" priority="2692" operator="between">
      <formula>0</formula>
      <formula>2</formula>
    </cfRule>
  </conditionalFormatting>
  <conditionalFormatting sqref="N1098">
    <cfRule type="cellIs" dxfId="17519" priority="2688" operator="between">
      <formula>6</formula>
      <formula>4.5</formula>
    </cfRule>
  </conditionalFormatting>
  <conditionalFormatting sqref="N1098">
    <cfRule type="cellIs" dxfId="17518" priority="2687" operator="between">
      <formula>6</formula>
      <formula>4.495</formula>
    </cfRule>
  </conditionalFormatting>
  <conditionalFormatting sqref="N1098">
    <cfRule type="cellIs" dxfId="17517" priority="2686" operator="between">
      <formula>4.5</formula>
      <formula>3.495</formula>
    </cfRule>
  </conditionalFormatting>
  <conditionalFormatting sqref="N1098">
    <cfRule type="cellIs" dxfId="17516" priority="2684" operator="between">
      <formula>3.5</formula>
      <formula>2.495</formula>
    </cfRule>
    <cfRule type="cellIs" dxfId="17515" priority="2685" operator="between">
      <formula>3.5</formula>
      <formula>2.495</formula>
    </cfRule>
  </conditionalFormatting>
  <conditionalFormatting sqref="N1098">
    <cfRule type="cellIs" dxfId="17514" priority="2683" operator="between">
      <formula>3.5</formula>
      <formula>2.495</formula>
    </cfRule>
  </conditionalFormatting>
  <conditionalFormatting sqref="N1098">
    <cfRule type="cellIs" dxfId="17513" priority="2682" operator="between">
      <formula>3.5</formula>
      <formula>2.494</formula>
    </cfRule>
  </conditionalFormatting>
  <conditionalFormatting sqref="N1098">
    <cfRule type="cellIs" dxfId="17512" priority="2681" operator="between">
      <formula>2.5</formula>
      <formula>0</formula>
    </cfRule>
  </conditionalFormatting>
  <conditionalFormatting sqref="N1098">
    <cfRule type="cellIs" dxfId="17511" priority="2677" operator="between">
      <formula>4.501</formula>
      <formula>6</formula>
    </cfRule>
    <cfRule type="cellIs" dxfId="17510" priority="2678" operator="between">
      <formula>3.001</formula>
      <formula>4.5</formula>
    </cfRule>
    <cfRule type="cellIs" dxfId="17509" priority="2679" operator="between">
      <formula>2.001</formula>
      <formula>3</formula>
    </cfRule>
    <cfRule type="cellIs" dxfId="17508" priority="2680" operator="between">
      <formula>0</formula>
      <formula>2</formula>
    </cfRule>
  </conditionalFormatting>
  <conditionalFormatting sqref="N1093">
    <cfRule type="cellIs" dxfId="17507" priority="2676" operator="between">
      <formula>6</formula>
      <formula>4.5</formula>
    </cfRule>
  </conditionalFormatting>
  <conditionalFormatting sqref="N1093">
    <cfRule type="cellIs" dxfId="17506" priority="2675" operator="between">
      <formula>6</formula>
      <formula>4.495</formula>
    </cfRule>
  </conditionalFormatting>
  <conditionalFormatting sqref="N1093">
    <cfRule type="cellIs" dxfId="17505" priority="2674" operator="between">
      <formula>4.5</formula>
      <formula>3.495</formula>
    </cfRule>
  </conditionalFormatting>
  <conditionalFormatting sqref="N1093">
    <cfRule type="cellIs" dxfId="17504" priority="2672" operator="between">
      <formula>3.5</formula>
      <formula>2.495</formula>
    </cfRule>
    <cfRule type="cellIs" dxfId="17503" priority="2673" operator="between">
      <formula>3.5</formula>
      <formula>2.495</formula>
    </cfRule>
  </conditionalFormatting>
  <conditionalFormatting sqref="N1093">
    <cfRule type="cellIs" dxfId="17502" priority="2671" operator="between">
      <formula>3.5</formula>
      <formula>2.495</formula>
    </cfRule>
  </conditionalFormatting>
  <conditionalFormatting sqref="N1093">
    <cfRule type="cellIs" dxfId="17501" priority="2670" operator="between">
      <formula>3.5</formula>
      <formula>2.494</formula>
    </cfRule>
  </conditionalFormatting>
  <conditionalFormatting sqref="N1093">
    <cfRule type="cellIs" dxfId="17500" priority="2669" operator="between">
      <formula>2.5</formula>
      <formula>0</formula>
    </cfRule>
  </conditionalFormatting>
  <conditionalFormatting sqref="N1093">
    <cfRule type="cellIs" dxfId="17499" priority="2665" operator="between">
      <formula>4.501</formula>
      <formula>6</formula>
    </cfRule>
    <cfRule type="cellIs" dxfId="17498" priority="2666" operator="between">
      <formula>3.001</formula>
      <formula>4.5</formula>
    </cfRule>
    <cfRule type="cellIs" dxfId="17497" priority="2667" operator="between">
      <formula>2.001</formula>
      <formula>3</formula>
    </cfRule>
    <cfRule type="cellIs" dxfId="17496" priority="2668" operator="between">
      <formula>0</formula>
      <formula>2</formula>
    </cfRule>
  </conditionalFormatting>
  <conditionalFormatting sqref="N1094">
    <cfRule type="cellIs" dxfId="17495" priority="2664" operator="between">
      <formula>6</formula>
      <formula>4.5</formula>
    </cfRule>
  </conditionalFormatting>
  <conditionalFormatting sqref="N1094">
    <cfRule type="cellIs" dxfId="17494" priority="2663" operator="between">
      <formula>6</formula>
      <formula>4.495</formula>
    </cfRule>
  </conditionalFormatting>
  <conditionalFormatting sqref="N1094">
    <cfRule type="cellIs" dxfId="17493" priority="2662" operator="between">
      <formula>4.5</formula>
      <formula>3.495</formula>
    </cfRule>
  </conditionalFormatting>
  <conditionalFormatting sqref="N1094">
    <cfRule type="cellIs" dxfId="17492" priority="2660" operator="between">
      <formula>3.5</formula>
      <formula>2.495</formula>
    </cfRule>
    <cfRule type="cellIs" dxfId="17491" priority="2661" operator="between">
      <formula>3.5</formula>
      <formula>2.495</formula>
    </cfRule>
  </conditionalFormatting>
  <conditionalFormatting sqref="N1094">
    <cfRule type="cellIs" dxfId="17490" priority="2659" operator="between">
      <formula>3.5</formula>
      <formula>2.495</formula>
    </cfRule>
  </conditionalFormatting>
  <conditionalFormatting sqref="N1094">
    <cfRule type="cellIs" dxfId="17489" priority="2658" operator="between">
      <formula>3.5</formula>
      <formula>2.494</formula>
    </cfRule>
  </conditionalFormatting>
  <conditionalFormatting sqref="N1094">
    <cfRule type="cellIs" dxfId="17488" priority="2657" operator="between">
      <formula>2.5</formula>
      <formula>0</formula>
    </cfRule>
  </conditionalFormatting>
  <conditionalFormatting sqref="N1094">
    <cfRule type="cellIs" dxfId="17487" priority="2653" operator="between">
      <formula>4.501</formula>
      <formula>6</formula>
    </cfRule>
    <cfRule type="cellIs" dxfId="17486" priority="2654" operator="between">
      <formula>3.001</formula>
      <formula>4.5</formula>
    </cfRule>
    <cfRule type="cellIs" dxfId="17485" priority="2655" operator="between">
      <formula>2.001</formula>
      <formula>3</formula>
    </cfRule>
    <cfRule type="cellIs" dxfId="17484" priority="2656" operator="between">
      <formula>0</formula>
      <formula>2</formula>
    </cfRule>
  </conditionalFormatting>
  <conditionalFormatting sqref="N1095">
    <cfRule type="cellIs" dxfId="17483" priority="2652" operator="between">
      <formula>6</formula>
      <formula>4.5</formula>
    </cfRule>
  </conditionalFormatting>
  <conditionalFormatting sqref="N1095">
    <cfRule type="cellIs" dxfId="17482" priority="2651" operator="between">
      <formula>6</formula>
      <formula>4.495</formula>
    </cfRule>
  </conditionalFormatting>
  <conditionalFormatting sqref="N1095">
    <cfRule type="cellIs" dxfId="17481" priority="2650" operator="between">
      <formula>4.5</formula>
      <formula>3.495</formula>
    </cfRule>
  </conditionalFormatting>
  <conditionalFormatting sqref="N1095">
    <cfRule type="cellIs" dxfId="17480" priority="2648" operator="between">
      <formula>3.5</formula>
      <formula>2.495</formula>
    </cfRule>
    <cfRule type="cellIs" dxfId="17479" priority="2649" operator="between">
      <formula>3.5</formula>
      <formula>2.495</formula>
    </cfRule>
  </conditionalFormatting>
  <conditionalFormatting sqref="N1095">
    <cfRule type="cellIs" dxfId="17478" priority="2647" operator="between">
      <formula>3.5</formula>
      <formula>2.495</formula>
    </cfRule>
  </conditionalFormatting>
  <conditionalFormatting sqref="N1095">
    <cfRule type="cellIs" dxfId="17477" priority="2646" operator="between">
      <formula>3.5</formula>
      <formula>2.494</formula>
    </cfRule>
  </conditionalFormatting>
  <conditionalFormatting sqref="N1095">
    <cfRule type="cellIs" dxfId="17476" priority="2645" operator="between">
      <formula>2.5</formula>
      <formula>0</formula>
    </cfRule>
  </conditionalFormatting>
  <conditionalFormatting sqref="N1095">
    <cfRule type="cellIs" dxfId="17475" priority="2641" operator="between">
      <formula>4.501</formula>
      <formula>6</formula>
    </cfRule>
    <cfRule type="cellIs" dxfId="17474" priority="2642" operator="between">
      <formula>3.001</formula>
      <formula>4.5</formula>
    </cfRule>
    <cfRule type="cellIs" dxfId="17473" priority="2643" operator="between">
      <formula>2.001</formula>
      <formula>3</formula>
    </cfRule>
    <cfRule type="cellIs" dxfId="17472" priority="2644" operator="between">
      <formula>0</formula>
      <formula>2</formula>
    </cfRule>
  </conditionalFormatting>
  <conditionalFormatting sqref="N1092">
    <cfRule type="cellIs" dxfId="17471" priority="2640" operator="between">
      <formula>6</formula>
      <formula>4.5</formula>
    </cfRule>
  </conditionalFormatting>
  <conditionalFormatting sqref="N1092">
    <cfRule type="cellIs" dxfId="17470" priority="2639" operator="between">
      <formula>6</formula>
      <formula>4.495</formula>
    </cfRule>
  </conditionalFormatting>
  <conditionalFormatting sqref="N1092">
    <cfRule type="cellIs" dxfId="17469" priority="2638" operator="between">
      <formula>4.5</formula>
      <formula>3.495</formula>
    </cfRule>
  </conditionalFormatting>
  <conditionalFormatting sqref="N1092">
    <cfRule type="cellIs" dxfId="17468" priority="2636" operator="between">
      <formula>3.5</formula>
      <formula>2.495</formula>
    </cfRule>
    <cfRule type="cellIs" dxfId="17467" priority="2637" operator="between">
      <formula>3.5</formula>
      <formula>2.495</formula>
    </cfRule>
  </conditionalFormatting>
  <conditionalFormatting sqref="N1092">
    <cfRule type="cellIs" dxfId="17466" priority="2635" operator="between">
      <formula>3.5</formula>
      <formula>2.495</formula>
    </cfRule>
  </conditionalFormatting>
  <conditionalFormatting sqref="N1092">
    <cfRule type="cellIs" dxfId="17465" priority="2634" operator="between">
      <formula>3.5</formula>
      <formula>2.494</formula>
    </cfRule>
  </conditionalFormatting>
  <conditionalFormatting sqref="N1092">
    <cfRule type="cellIs" dxfId="17464" priority="2633" operator="between">
      <formula>2.5</formula>
      <formula>0</formula>
    </cfRule>
  </conditionalFormatting>
  <conditionalFormatting sqref="N1092">
    <cfRule type="cellIs" dxfId="17463" priority="2629" operator="between">
      <formula>4.501</formula>
      <formula>6</formula>
    </cfRule>
    <cfRule type="cellIs" dxfId="17462" priority="2630" operator="between">
      <formula>3.001</formula>
      <formula>4.5</formula>
    </cfRule>
    <cfRule type="cellIs" dxfId="17461" priority="2631" operator="between">
      <formula>2.001</formula>
      <formula>3</formula>
    </cfRule>
    <cfRule type="cellIs" dxfId="17460" priority="2632" operator="between">
      <formula>0</formula>
      <formula>2</formula>
    </cfRule>
  </conditionalFormatting>
  <conditionalFormatting sqref="N1096">
    <cfRule type="cellIs" dxfId="17459" priority="2628" operator="between">
      <formula>6</formula>
      <formula>4.5</formula>
    </cfRule>
  </conditionalFormatting>
  <conditionalFormatting sqref="N1096">
    <cfRule type="cellIs" dxfId="17458" priority="2627" operator="between">
      <formula>6</formula>
      <formula>4.495</formula>
    </cfRule>
  </conditionalFormatting>
  <conditionalFormatting sqref="N1096">
    <cfRule type="cellIs" dxfId="17457" priority="2626" operator="between">
      <formula>4.5</formula>
      <formula>3.495</formula>
    </cfRule>
  </conditionalFormatting>
  <conditionalFormatting sqref="N1096">
    <cfRule type="cellIs" dxfId="17456" priority="2624" operator="between">
      <formula>3.5</formula>
      <formula>2.495</formula>
    </cfRule>
    <cfRule type="cellIs" dxfId="17455" priority="2625" operator="between">
      <formula>3.5</formula>
      <formula>2.495</formula>
    </cfRule>
  </conditionalFormatting>
  <conditionalFormatting sqref="N1096">
    <cfRule type="cellIs" dxfId="17454" priority="2623" operator="between">
      <formula>3.5</formula>
      <formula>2.495</formula>
    </cfRule>
  </conditionalFormatting>
  <conditionalFormatting sqref="N1096">
    <cfRule type="cellIs" dxfId="17453" priority="2622" operator="between">
      <formula>3.5</formula>
      <formula>2.494</formula>
    </cfRule>
  </conditionalFormatting>
  <conditionalFormatting sqref="N1096">
    <cfRule type="cellIs" dxfId="17452" priority="2621" operator="between">
      <formula>2.5</formula>
      <formula>0</formula>
    </cfRule>
  </conditionalFormatting>
  <conditionalFormatting sqref="N1096">
    <cfRule type="cellIs" dxfId="17451" priority="2617" operator="between">
      <formula>4.501</formula>
      <formula>6</formula>
    </cfRule>
    <cfRule type="cellIs" dxfId="17450" priority="2618" operator="between">
      <formula>3.001</formula>
      <formula>4.5</formula>
    </cfRule>
    <cfRule type="cellIs" dxfId="17449" priority="2619" operator="between">
      <formula>2.001</formula>
      <formula>3</formula>
    </cfRule>
    <cfRule type="cellIs" dxfId="17448" priority="2620" operator="between">
      <formula>0</formula>
      <formula>2</formula>
    </cfRule>
  </conditionalFormatting>
  <conditionalFormatting sqref="N1097">
    <cfRule type="cellIs" dxfId="17447" priority="2616" operator="between">
      <formula>6</formula>
      <formula>4.5</formula>
    </cfRule>
  </conditionalFormatting>
  <conditionalFormatting sqref="N1097">
    <cfRule type="cellIs" dxfId="17446" priority="2615" operator="between">
      <formula>6</formula>
      <formula>4.495</formula>
    </cfRule>
  </conditionalFormatting>
  <conditionalFormatting sqref="N1097">
    <cfRule type="cellIs" dxfId="17445" priority="2614" operator="between">
      <formula>4.5</formula>
      <formula>3.495</formula>
    </cfRule>
  </conditionalFormatting>
  <conditionalFormatting sqref="N1097">
    <cfRule type="cellIs" dxfId="17444" priority="2612" operator="between">
      <formula>3.5</formula>
      <formula>2.495</formula>
    </cfRule>
    <cfRule type="cellIs" dxfId="17443" priority="2613" operator="between">
      <formula>3.5</formula>
      <formula>2.495</formula>
    </cfRule>
  </conditionalFormatting>
  <conditionalFormatting sqref="N1097">
    <cfRule type="cellIs" dxfId="17442" priority="2611" operator="between">
      <formula>3.5</formula>
      <formula>2.495</formula>
    </cfRule>
  </conditionalFormatting>
  <conditionalFormatting sqref="N1097">
    <cfRule type="cellIs" dxfId="17441" priority="2610" operator="between">
      <formula>3.5</formula>
      <formula>2.494</formula>
    </cfRule>
  </conditionalFormatting>
  <conditionalFormatting sqref="N1097">
    <cfRule type="cellIs" dxfId="17440" priority="2609" operator="between">
      <formula>2.5</formula>
      <formula>0</formula>
    </cfRule>
  </conditionalFormatting>
  <conditionalFormatting sqref="N1097">
    <cfRule type="cellIs" dxfId="17439" priority="2605" operator="between">
      <formula>4.501</formula>
      <formula>6</formula>
    </cfRule>
    <cfRule type="cellIs" dxfId="17438" priority="2606" operator="between">
      <formula>3.001</formula>
      <formula>4.5</formula>
    </cfRule>
    <cfRule type="cellIs" dxfId="17437" priority="2607" operator="between">
      <formula>2.001</formula>
      <formula>3</formula>
    </cfRule>
    <cfRule type="cellIs" dxfId="17436" priority="2608" operator="between">
      <formula>0</formula>
      <formula>2</formula>
    </cfRule>
  </conditionalFormatting>
  <conditionalFormatting sqref="N1108">
    <cfRule type="cellIs" dxfId="17435" priority="2604" operator="between">
      <formula>6</formula>
      <formula>4.5</formula>
    </cfRule>
  </conditionalFormatting>
  <conditionalFormatting sqref="N1108">
    <cfRule type="cellIs" dxfId="17434" priority="2603" operator="between">
      <formula>6</formula>
      <formula>4.495</formula>
    </cfRule>
  </conditionalFormatting>
  <conditionalFormatting sqref="N1108">
    <cfRule type="cellIs" dxfId="17433" priority="2602" operator="between">
      <formula>4.5</formula>
      <formula>3.495</formula>
    </cfRule>
  </conditionalFormatting>
  <conditionalFormatting sqref="N1108">
    <cfRule type="cellIs" dxfId="17432" priority="2600" operator="between">
      <formula>3.5</formula>
      <formula>2.495</formula>
    </cfRule>
    <cfRule type="cellIs" dxfId="17431" priority="2601" operator="between">
      <formula>3.5</formula>
      <formula>2.495</formula>
    </cfRule>
  </conditionalFormatting>
  <conditionalFormatting sqref="N1108">
    <cfRule type="cellIs" dxfId="17430" priority="2599" operator="between">
      <formula>3.5</formula>
      <formula>2.495</formula>
    </cfRule>
  </conditionalFormatting>
  <conditionalFormatting sqref="N1108">
    <cfRule type="cellIs" dxfId="17429" priority="2598" operator="between">
      <formula>3.5</formula>
      <formula>2.494</formula>
    </cfRule>
  </conditionalFormatting>
  <conditionalFormatting sqref="N1108">
    <cfRule type="cellIs" dxfId="17428" priority="2597" operator="between">
      <formula>2.5</formula>
      <formula>0</formula>
    </cfRule>
  </conditionalFormatting>
  <conditionalFormatting sqref="N1108">
    <cfRule type="cellIs" dxfId="17427" priority="2593" operator="between">
      <formula>4.501</formula>
      <formula>6</formula>
    </cfRule>
    <cfRule type="cellIs" dxfId="17426" priority="2594" operator="between">
      <formula>3.001</formula>
      <formula>4.5</formula>
    </cfRule>
    <cfRule type="cellIs" dxfId="17425" priority="2595" operator="between">
      <formula>2.001</formula>
      <formula>3</formula>
    </cfRule>
    <cfRule type="cellIs" dxfId="17424" priority="2596" operator="between">
      <formula>0</formula>
      <formula>2</formula>
    </cfRule>
  </conditionalFormatting>
  <conditionalFormatting sqref="N1100">
    <cfRule type="cellIs" dxfId="17423" priority="2592" operator="between">
      <formula>6</formula>
      <formula>4.5</formula>
    </cfRule>
  </conditionalFormatting>
  <conditionalFormatting sqref="N1100">
    <cfRule type="cellIs" dxfId="17422" priority="2591" operator="between">
      <formula>6</formula>
      <formula>4.495</formula>
    </cfRule>
  </conditionalFormatting>
  <conditionalFormatting sqref="N1100">
    <cfRule type="cellIs" dxfId="17421" priority="2590" operator="between">
      <formula>4.5</formula>
      <formula>3.495</formula>
    </cfRule>
  </conditionalFormatting>
  <conditionalFormatting sqref="N1100">
    <cfRule type="cellIs" dxfId="17420" priority="2588" operator="between">
      <formula>3.5</formula>
      <formula>2.495</formula>
    </cfRule>
    <cfRule type="cellIs" dxfId="17419" priority="2589" operator="between">
      <formula>3.5</formula>
      <formula>2.495</formula>
    </cfRule>
  </conditionalFormatting>
  <conditionalFormatting sqref="N1100">
    <cfRule type="cellIs" dxfId="17418" priority="2587" operator="between">
      <formula>3.5</formula>
      <formula>2.495</formula>
    </cfRule>
  </conditionalFormatting>
  <conditionalFormatting sqref="N1100">
    <cfRule type="cellIs" dxfId="17417" priority="2586" operator="between">
      <formula>3.5</formula>
      <formula>2.494</formula>
    </cfRule>
  </conditionalFormatting>
  <conditionalFormatting sqref="N1100">
    <cfRule type="cellIs" dxfId="17416" priority="2585" operator="between">
      <formula>2.5</formula>
      <formula>0</formula>
    </cfRule>
  </conditionalFormatting>
  <conditionalFormatting sqref="N1100">
    <cfRule type="cellIs" dxfId="17415" priority="2581" operator="between">
      <formula>4.501</formula>
      <formula>6</formula>
    </cfRule>
    <cfRule type="cellIs" dxfId="17414" priority="2582" operator="between">
      <formula>3.001</formula>
      <formula>4.5</formula>
    </cfRule>
    <cfRule type="cellIs" dxfId="17413" priority="2583" operator="between">
      <formula>2.001</formula>
      <formula>3</formula>
    </cfRule>
    <cfRule type="cellIs" dxfId="17412" priority="2584" operator="between">
      <formula>0</formula>
      <formula>2</formula>
    </cfRule>
  </conditionalFormatting>
  <conditionalFormatting sqref="N1107">
    <cfRule type="cellIs" dxfId="17411" priority="2580" operator="between">
      <formula>6</formula>
      <formula>4.5</formula>
    </cfRule>
  </conditionalFormatting>
  <conditionalFormatting sqref="N1107">
    <cfRule type="cellIs" dxfId="17410" priority="2579" operator="between">
      <formula>6</formula>
      <formula>4.495</formula>
    </cfRule>
  </conditionalFormatting>
  <conditionalFormatting sqref="N1107">
    <cfRule type="cellIs" dxfId="17409" priority="2578" operator="between">
      <formula>4.5</formula>
      <formula>3.495</formula>
    </cfRule>
  </conditionalFormatting>
  <conditionalFormatting sqref="N1107">
    <cfRule type="cellIs" dxfId="17408" priority="2576" operator="between">
      <formula>3.5</formula>
      <formula>2.495</formula>
    </cfRule>
    <cfRule type="cellIs" dxfId="17407" priority="2577" operator="between">
      <formula>3.5</formula>
      <formula>2.495</formula>
    </cfRule>
  </conditionalFormatting>
  <conditionalFormatting sqref="N1107">
    <cfRule type="cellIs" dxfId="17406" priority="2575" operator="between">
      <formula>3.5</formula>
      <formula>2.495</formula>
    </cfRule>
  </conditionalFormatting>
  <conditionalFormatting sqref="N1107">
    <cfRule type="cellIs" dxfId="17405" priority="2574" operator="between">
      <formula>3.5</formula>
      <formula>2.494</formula>
    </cfRule>
  </conditionalFormatting>
  <conditionalFormatting sqref="N1107">
    <cfRule type="cellIs" dxfId="17404" priority="2573" operator="between">
      <formula>2.5</formula>
      <formula>0</formula>
    </cfRule>
  </conditionalFormatting>
  <conditionalFormatting sqref="N1107">
    <cfRule type="cellIs" dxfId="17403" priority="2569" operator="between">
      <formula>4.501</formula>
      <formula>6</formula>
    </cfRule>
    <cfRule type="cellIs" dxfId="17402" priority="2570" operator="between">
      <formula>3.001</formula>
      <formula>4.5</formula>
    </cfRule>
    <cfRule type="cellIs" dxfId="17401" priority="2571" operator="between">
      <formula>2.001</formula>
      <formula>3</formula>
    </cfRule>
    <cfRule type="cellIs" dxfId="17400" priority="2572" operator="between">
      <formula>0</formula>
      <formula>2</formula>
    </cfRule>
  </conditionalFormatting>
  <conditionalFormatting sqref="N1102">
    <cfRule type="cellIs" dxfId="17399" priority="2568" operator="between">
      <formula>6</formula>
      <formula>4.5</formula>
    </cfRule>
  </conditionalFormatting>
  <conditionalFormatting sqref="N1102">
    <cfRule type="cellIs" dxfId="17398" priority="2567" operator="between">
      <formula>6</formula>
      <formula>4.495</formula>
    </cfRule>
  </conditionalFormatting>
  <conditionalFormatting sqref="N1102">
    <cfRule type="cellIs" dxfId="17397" priority="2566" operator="between">
      <formula>4.5</formula>
      <formula>3.495</formula>
    </cfRule>
  </conditionalFormatting>
  <conditionalFormatting sqref="N1102">
    <cfRule type="cellIs" dxfId="17396" priority="2564" operator="between">
      <formula>3.5</formula>
      <formula>2.495</formula>
    </cfRule>
    <cfRule type="cellIs" dxfId="17395" priority="2565" operator="between">
      <formula>3.5</formula>
      <formula>2.495</formula>
    </cfRule>
  </conditionalFormatting>
  <conditionalFormatting sqref="N1102">
    <cfRule type="cellIs" dxfId="17394" priority="2563" operator="between">
      <formula>3.5</formula>
      <formula>2.495</formula>
    </cfRule>
  </conditionalFormatting>
  <conditionalFormatting sqref="N1102">
    <cfRule type="cellIs" dxfId="17393" priority="2562" operator="between">
      <formula>3.5</formula>
      <formula>2.494</formula>
    </cfRule>
  </conditionalFormatting>
  <conditionalFormatting sqref="N1102">
    <cfRule type="cellIs" dxfId="17392" priority="2561" operator="between">
      <formula>2.5</formula>
      <formula>0</formula>
    </cfRule>
  </conditionalFormatting>
  <conditionalFormatting sqref="N1102">
    <cfRule type="cellIs" dxfId="17391" priority="2557" operator="between">
      <formula>4.501</formula>
      <formula>6</formula>
    </cfRule>
    <cfRule type="cellIs" dxfId="17390" priority="2558" operator="between">
      <formula>3.001</formula>
      <formula>4.5</formula>
    </cfRule>
    <cfRule type="cellIs" dxfId="17389" priority="2559" operator="between">
      <formula>2.001</formula>
      <formula>3</formula>
    </cfRule>
    <cfRule type="cellIs" dxfId="17388" priority="2560" operator="between">
      <formula>0</formula>
      <formula>2</formula>
    </cfRule>
  </conditionalFormatting>
  <conditionalFormatting sqref="N1103">
    <cfRule type="cellIs" dxfId="17387" priority="2556" operator="between">
      <formula>6</formula>
      <formula>4.5</formula>
    </cfRule>
  </conditionalFormatting>
  <conditionalFormatting sqref="N1103">
    <cfRule type="cellIs" dxfId="17386" priority="2555" operator="between">
      <formula>6</formula>
      <formula>4.495</formula>
    </cfRule>
  </conditionalFormatting>
  <conditionalFormatting sqref="N1103">
    <cfRule type="cellIs" dxfId="17385" priority="2554" operator="between">
      <formula>4.5</formula>
      <formula>3.495</formula>
    </cfRule>
  </conditionalFormatting>
  <conditionalFormatting sqref="N1103">
    <cfRule type="cellIs" dxfId="17384" priority="2552" operator="between">
      <formula>3.5</formula>
      <formula>2.495</formula>
    </cfRule>
    <cfRule type="cellIs" dxfId="17383" priority="2553" operator="between">
      <formula>3.5</formula>
      <formula>2.495</formula>
    </cfRule>
  </conditionalFormatting>
  <conditionalFormatting sqref="N1103">
    <cfRule type="cellIs" dxfId="17382" priority="2551" operator="between">
      <formula>3.5</formula>
      <formula>2.495</formula>
    </cfRule>
  </conditionalFormatting>
  <conditionalFormatting sqref="N1103">
    <cfRule type="cellIs" dxfId="17381" priority="2550" operator="between">
      <formula>3.5</formula>
      <formula>2.494</formula>
    </cfRule>
  </conditionalFormatting>
  <conditionalFormatting sqref="N1103">
    <cfRule type="cellIs" dxfId="17380" priority="2549" operator="between">
      <formula>2.5</formula>
      <formula>0</formula>
    </cfRule>
  </conditionalFormatting>
  <conditionalFormatting sqref="N1103">
    <cfRule type="cellIs" dxfId="17379" priority="2545" operator="between">
      <formula>4.501</formula>
      <formula>6</formula>
    </cfRule>
    <cfRule type="cellIs" dxfId="17378" priority="2546" operator="between">
      <formula>3.001</formula>
      <formula>4.5</formula>
    </cfRule>
    <cfRule type="cellIs" dxfId="17377" priority="2547" operator="between">
      <formula>2.001</formula>
      <formula>3</formula>
    </cfRule>
    <cfRule type="cellIs" dxfId="17376" priority="2548" operator="between">
      <formula>0</formula>
      <formula>2</formula>
    </cfRule>
  </conditionalFormatting>
  <conditionalFormatting sqref="N1104">
    <cfRule type="cellIs" dxfId="17375" priority="2544" operator="between">
      <formula>6</formula>
      <formula>4.5</formula>
    </cfRule>
  </conditionalFormatting>
  <conditionalFormatting sqref="N1104">
    <cfRule type="cellIs" dxfId="17374" priority="2543" operator="between">
      <formula>6</formula>
      <formula>4.495</formula>
    </cfRule>
  </conditionalFormatting>
  <conditionalFormatting sqref="N1104">
    <cfRule type="cellIs" dxfId="17373" priority="2542" operator="between">
      <formula>4.5</formula>
      <formula>3.495</formula>
    </cfRule>
  </conditionalFormatting>
  <conditionalFormatting sqref="N1104">
    <cfRule type="cellIs" dxfId="17372" priority="2540" operator="between">
      <formula>3.5</formula>
      <formula>2.495</formula>
    </cfRule>
    <cfRule type="cellIs" dxfId="17371" priority="2541" operator="between">
      <formula>3.5</formula>
      <formula>2.495</formula>
    </cfRule>
  </conditionalFormatting>
  <conditionalFormatting sqref="N1104">
    <cfRule type="cellIs" dxfId="17370" priority="2539" operator="between">
      <formula>3.5</formula>
      <formula>2.495</formula>
    </cfRule>
  </conditionalFormatting>
  <conditionalFormatting sqref="N1104">
    <cfRule type="cellIs" dxfId="17369" priority="2538" operator="between">
      <formula>3.5</formula>
      <formula>2.494</formula>
    </cfRule>
  </conditionalFormatting>
  <conditionalFormatting sqref="N1104">
    <cfRule type="cellIs" dxfId="17368" priority="2537" operator="between">
      <formula>2.5</formula>
      <formula>0</formula>
    </cfRule>
  </conditionalFormatting>
  <conditionalFormatting sqref="N1104">
    <cfRule type="cellIs" dxfId="17367" priority="2533" operator="between">
      <formula>4.501</formula>
      <formula>6</formula>
    </cfRule>
    <cfRule type="cellIs" dxfId="17366" priority="2534" operator="between">
      <formula>3.001</formula>
      <formula>4.5</formula>
    </cfRule>
    <cfRule type="cellIs" dxfId="17365" priority="2535" operator="between">
      <formula>2.001</formula>
      <formula>3</formula>
    </cfRule>
    <cfRule type="cellIs" dxfId="17364" priority="2536" operator="between">
      <formula>0</formula>
      <formula>2</formula>
    </cfRule>
  </conditionalFormatting>
  <conditionalFormatting sqref="N1101">
    <cfRule type="cellIs" dxfId="17363" priority="2532" operator="between">
      <formula>6</formula>
      <formula>4.5</formula>
    </cfRule>
  </conditionalFormatting>
  <conditionalFormatting sqref="N1101">
    <cfRule type="cellIs" dxfId="17362" priority="2531" operator="between">
      <formula>6</formula>
      <formula>4.495</formula>
    </cfRule>
  </conditionalFormatting>
  <conditionalFormatting sqref="N1101">
    <cfRule type="cellIs" dxfId="17361" priority="2530" operator="between">
      <formula>4.5</formula>
      <formula>3.495</formula>
    </cfRule>
  </conditionalFormatting>
  <conditionalFormatting sqref="N1101">
    <cfRule type="cellIs" dxfId="17360" priority="2528" operator="between">
      <formula>3.5</formula>
      <formula>2.495</formula>
    </cfRule>
    <cfRule type="cellIs" dxfId="17359" priority="2529" operator="between">
      <formula>3.5</formula>
      <formula>2.495</formula>
    </cfRule>
  </conditionalFormatting>
  <conditionalFormatting sqref="N1101">
    <cfRule type="cellIs" dxfId="17358" priority="2527" operator="between">
      <formula>3.5</formula>
      <formula>2.495</formula>
    </cfRule>
  </conditionalFormatting>
  <conditionalFormatting sqref="N1101">
    <cfRule type="cellIs" dxfId="17357" priority="2526" operator="between">
      <formula>3.5</formula>
      <formula>2.494</formula>
    </cfRule>
  </conditionalFormatting>
  <conditionalFormatting sqref="N1101">
    <cfRule type="cellIs" dxfId="17356" priority="2525" operator="between">
      <formula>2.5</formula>
      <formula>0</formula>
    </cfRule>
  </conditionalFormatting>
  <conditionalFormatting sqref="N1101">
    <cfRule type="cellIs" dxfId="17355" priority="2521" operator="between">
      <formula>4.501</formula>
      <formula>6</formula>
    </cfRule>
    <cfRule type="cellIs" dxfId="17354" priority="2522" operator="between">
      <formula>3.001</formula>
      <formula>4.5</formula>
    </cfRule>
    <cfRule type="cellIs" dxfId="17353" priority="2523" operator="between">
      <formula>2.001</formula>
      <formula>3</formula>
    </cfRule>
    <cfRule type="cellIs" dxfId="17352" priority="2524" operator="between">
      <formula>0</formula>
      <formula>2</formula>
    </cfRule>
  </conditionalFormatting>
  <conditionalFormatting sqref="N1105">
    <cfRule type="cellIs" dxfId="17351" priority="2520" operator="between">
      <formula>6</formula>
      <formula>4.5</formula>
    </cfRule>
  </conditionalFormatting>
  <conditionalFormatting sqref="N1105">
    <cfRule type="cellIs" dxfId="17350" priority="2519" operator="between">
      <formula>6</formula>
      <formula>4.495</formula>
    </cfRule>
  </conditionalFormatting>
  <conditionalFormatting sqref="N1105">
    <cfRule type="cellIs" dxfId="17349" priority="2518" operator="between">
      <formula>4.5</formula>
      <formula>3.495</formula>
    </cfRule>
  </conditionalFormatting>
  <conditionalFormatting sqref="N1105">
    <cfRule type="cellIs" dxfId="17348" priority="2516" operator="between">
      <formula>3.5</formula>
      <formula>2.495</formula>
    </cfRule>
    <cfRule type="cellIs" dxfId="17347" priority="2517" operator="between">
      <formula>3.5</formula>
      <formula>2.495</formula>
    </cfRule>
  </conditionalFormatting>
  <conditionalFormatting sqref="N1105">
    <cfRule type="cellIs" dxfId="17346" priority="2515" operator="between">
      <formula>3.5</formula>
      <formula>2.495</formula>
    </cfRule>
  </conditionalFormatting>
  <conditionalFormatting sqref="N1105">
    <cfRule type="cellIs" dxfId="17345" priority="2514" operator="between">
      <formula>3.5</formula>
      <formula>2.494</formula>
    </cfRule>
  </conditionalFormatting>
  <conditionalFormatting sqref="N1105">
    <cfRule type="cellIs" dxfId="17344" priority="2513" operator="between">
      <formula>2.5</formula>
      <formula>0</formula>
    </cfRule>
  </conditionalFormatting>
  <conditionalFormatting sqref="N1105">
    <cfRule type="cellIs" dxfId="17343" priority="2509" operator="between">
      <formula>4.501</formula>
      <formula>6</formula>
    </cfRule>
    <cfRule type="cellIs" dxfId="17342" priority="2510" operator="between">
      <formula>3.001</formula>
      <formula>4.5</formula>
    </cfRule>
    <cfRule type="cellIs" dxfId="17341" priority="2511" operator="between">
      <formula>2.001</formula>
      <formula>3</formula>
    </cfRule>
    <cfRule type="cellIs" dxfId="17340" priority="2512" operator="between">
      <formula>0</formula>
      <formula>2</formula>
    </cfRule>
  </conditionalFormatting>
  <conditionalFormatting sqref="N1106">
    <cfRule type="cellIs" dxfId="17339" priority="2508" operator="between">
      <formula>6</formula>
      <formula>4.5</formula>
    </cfRule>
  </conditionalFormatting>
  <conditionalFormatting sqref="N1106">
    <cfRule type="cellIs" dxfId="17338" priority="2507" operator="between">
      <formula>6</formula>
      <formula>4.495</formula>
    </cfRule>
  </conditionalFormatting>
  <conditionalFormatting sqref="N1106">
    <cfRule type="cellIs" dxfId="17337" priority="2506" operator="between">
      <formula>4.5</formula>
      <formula>3.495</formula>
    </cfRule>
  </conditionalFormatting>
  <conditionalFormatting sqref="N1106">
    <cfRule type="cellIs" dxfId="17336" priority="2504" operator="between">
      <formula>3.5</formula>
      <formula>2.495</formula>
    </cfRule>
    <cfRule type="cellIs" dxfId="17335" priority="2505" operator="between">
      <formula>3.5</formula>
      <formula>2.495</formula>
    </cfRule>
  </conditionalFormatting>
  <conditionalFormatting sqref="N1106">
    <cfRule type="cellIs" dxfId="17334" priority="2503" operator="between">
      <formula>3.5</formula>
      <formula>2.495</formula>
    </cfRule>
  </conditionalFormatting>
  <conditionalFormatting sqref="N1106">
    <cfRule type="cellIs" dxfId="17333" priority="2502" operator="between">
      <formula>3.5</formula>
      <formula>2.494</formula>
    </cfRule>
  </conditionalFormatting>
  <conditionalFormatting sqref="N1106">
    <cfRule type="cellIs" dxfId="17332" priority="2501" operator="between">
      <formula>2.5</formula>
      <formula>0</formula>
    </cfRule>
  </conditionalFormatting>
  <conditionalFormatting sqref="N1106">
    <cfRule type="cellIs" dxfId="17331" priority="2497" operator="between">
      <formula>4.501</formula>
      <formula>6</formula>
    </cfRule>
    <cfRule type="cellIs" dxfId="17330" priority="2498" operator="between">
      <formula>3.001</formula>
      <formula>4.5</formula>
    </cfRule>
    <cfRule type="cellIs" dxfId="17329" priority="2499" operator="between">
      <formula>2.001</formula>
      <formula>3</formula>
    </cfRule>
    <cfRule type="cellIs" dxfId="17328" priority="2500" operator="between">
      <formula>0</formula>
      <formula>2</formula>
    </cfRule>
  </conditionalFormatting>
  <conditionalFormatting sqref="N1116">
    <cfRule type="cellIs" dxfId="17327" priority="2496" operator="between">
      <formula>6</formula>
      <formula>4.5</formula>
    </cfRule>
  </conditionalFormatting>
  <conditionalFormatting sqref="N1116">
    <cfRule type="cellIs" dxfId="17326" priority="2495" operator="between">
      <formula>6</formula>
      <formula>4.495</formula>
    </cfRule>
  </conditionalFormatting>
  <conditionalFormatting sqref="N1116">
    <cfRule type="cellIs" dxfId="17325" priority="2494" operator="between">
      <formula>4.5</formula>
      <formula>3.495</formula>
    </cfRule>
  </conditionalFormatting>
  <conditionalFormatting sqref="N1116">
    <cfRule type="cellIs" dxfId="17324" priority="2492" operator="between">
      <formula>3.5</formula>
      <formula>2.495</formula>
    </cfRule>
    <cfRule type="cellIs" dxfId="17323" priority="2493" operator="between">
      <formula>3.5</formula>
      <formula>2.495</formula>
    </cfRule>
  </conditionalFormatting>
  <conditionalFormatting sqref="N1116">
    <cfRule type="cellIs" dxfId="17322" priority="2491" operator="between">
      <formula>3.5</formula>
      <formula>2.495</formula>
    </cfRule>
  </conditionalFormatting>
  <conditionalFormatting sqref="N1116">
    <cfRule type="cellIs" dxfId="17321" priority="2490" operator="between">
      <formula>3.5</formula>
      <formula>2.494</formula>
    </cfRule>
  </conditionalFormatting>
  <conditionalFormatting sqref="N1116">
    <cfRule type="cellIs" dxfId="17320" priority="2489" operator="between">
      <formula>2.5</formula>
      <formula>0</formula>
    </cfRule>
  </conditionalFormatting>
  <conditionalFormatting sqref="N1116">
    <cfRule type="cellIs" dxfId="17319" priority="2485" operator="between">
      <formula>4.501</formula>
      <formula>6</formula>
    </cfRule>
    <cfRule type="cellIs" dxfId="17318" priority="2486" operator="between">
      <formula>3.001</formula>
      <formula>4.5</formula>
    </cfRule>
    <cfRule type="cellIs" dxfId="17317" priority="2487" operator="between">
      <formula>2.001</formula>
      <formula>3</formula>
    </cfRule>
    <cfRule type="cellIs" dxfId="17316" priority="2488" operator="between">
      <formula>0</formula>
      <formula>2</formula>
    </cfRule>
  </conditionalFormatting>
  <conditionalFormatting sqref="N1109">
    <cfRule type="cellIs" dxfId="17315" priority="2484" operator="between">
      <formula>6</formula>
      <formula>4.5</formula>
    </cfRule>
  </conditionalFormatting>
  <conditionalFormatting sqref="N1109">
    <cfRule type="cellIs" dxfId="17314" priority="2483" operator="between">
      <formula>6</formula>
      <formula>4.495</formula>
    </cfRule>
  </conditionalFormatting>
  <conditionalFormatting sqref="N1109">
    <cfRule type="cellIs" dxfId="17313" priority="2482" operator="between">
      <formula>4.5</formula>
      <formula>3.495</formula>
    </cfRule>
  </conditionalFormatting>
  <conditionalFormatting sqref="N1109">
    <cfRule type="cellIs" dxfId="17312" priority="2480" operator="between">
      <formula>3.5</formula>
      <formula>2.495</formula>
    </cfRule>
    <cfRule type="cellIs" dxfId="17311" priority="2481" operator="between">
      <formula>3.5</formula>
      <formula>2.495</formula>
    </cfRule>
  </conditionalFormatting>
  <conditionalFormatting sqref="N1109">
    <cfRule type="cellIs" dxfId="17310" priority="2479" operator="between">
      <formula>3.5</formula>
      <formula>2.495</formula>
    </cfRule>
  </conditionalFormatting>
  <conditionalFormatting sqref="N1109">
    <cfRule type="cellIs" dxfId="17309" priority="2478" operator="between">
      <formula>3.5</formula>
      <formula>2.494</formula>
    </cfRule>
  </conditionalFormatting>
  <conditionalFormatting sqref="N1109">
    <cfRule type="cellIs" dxfId="17308" priority="2477" operator="between">
      <formula>2.5</formula>
      <formula>0</formula>
    </cfRule>
  </conditionalFormatting>
  <conditionalFormatting sqref="N1109">
    <cfRule type="cellIs" dxfId="17307" priority="2473" operator="between">
      <formula>4.501</formula>
      <formula>6</formula>
    </cfRule>
    <cfRule type="cellIs" dxfId="17306" priority="2474" operator="between">
      <formula>3.001</formula>
      <formula>4.5</formula>
    </cfRule>
    <cfRule type="cellIs" dxfId="17305" priority="2475" operator="between">
      <formula>2.001</formula>
      <formula>3</formula>
    </cfRule>
    <cfRule type="cellIs" dxfId="17304" priority="2476" operator="between">
      <formula>0</formula>
      <formula>2</formula>
    </cfRule>
  </conditionalFormatting>
  <conditionalFormatting sqref="N1115">
    <cfRule type="cellIs" dxfId="17303" priority="2472" operator="between">
      <formula>6</formula>
      <formula>4.5</formula>
    </cfRule>
  </conditionalFormatting>
  <conditionalFormatting sqref="N1115">
    <cfRule type="cellIs" dxfId="17302" priority="2471" operator="between">
      <formula>6</formula>
      <formula>4.495</formula>
    </cfRule>
  </conditionalFormatting>
  <conditionalFormatting sqref="N1115">
    <cfRule type="cellIs" dxfId="17301" priority="2470" operator="between">
      <formula>4.5</formula>
      <formula>3.495</formula>
    </cfRule>
  </conditionalFormatting>
  <conditionalFormatting sqref="N1115">
    <cfRule type="cellIs" dxfId="17300" priority="2468" operator="between">
      <formula>3.5</formula>
      <formula>2.495</formula>
    </cfRule>
    <cfRule type="cellIs" dxfId="17299" priority="2469" operator="between">
      <formula>3.5</formula>
      <formula>2.495</formula>
    </cfRule>
  </conditionalFormatting>
  <conditionalFormatting sqref="N1115">
    <cfRule type="cellIs" dxfId="17298" priority="2467" operator="between">
      <formula>3.5</formula>
      <formula>2.495</formula>
    </cfRule>
  </conditionalFormatting>
  <conditionalFormatting sqref="N1115">
    <cfRule type="cellIs" dxfId="17297" priority="2466" operator="between">
      <formula>3.5</formula>
      <formula>2.494</formula>
    </cfRule>
  </conditionalFormatting>
  <conditionalFormatting sqref="N1115">
    <cfRule type="cellIs" dxfId="17296" priority="2465" operator="between">
      <formula>2.5</formula>
      <formula>0</formula>
    </cfRule>
  </conditionalFormatting>
  <conditionalFormatting sqref="N1115">
    <cfRule type="cellIs" dxfId="17295" priority="2461" operator="between">
      <formula>4.501</formula>
      <formula>6</formula>
    </cfRule>
    <cfRule type="cellIs" dxfId="17294" priority="2462" operator="between">
      <formula>3.001</formula>
      <formula>4.5</formula>
    </cfRule>
    <cfRule type="cellIs" dxfId="17293" priority="2463" operator="between">
      <formula>2.001</formula>
      <formula>3</formula>
    </cfRule>
    <cfRule type="cellIs" dxfId="17292" priority="2464" operator="between">
      <formula>0</formula>
      <formula>2</formula>
    </cfRule>
  </conditionalFormatting>
  <conditionalFormatting sqref="N1111">
    <cfRule type="cellIs" dxfId="17291" priority="2460" operator="between">
      <formula>6</formula>
      <formula>4.5</formula>
    </cfRule>
  </conditionalFormatting>
  <conditionalFormatting sqref="N1111">
    <cfRule type="cellIs" dxfId="17290" priority="2459" operator="between">
      <formula>6</formula>
      <formula>4.495</formula>
    </cfRule>
  </conditionalFormatting>
  <conditionalFormatting sqref="N1111">
    <cfRule type="cellIs" dxfId="17289" priority="2458" operator="between">
      <formula>4.5</formula>
      <formula>3.495</formula>
    </cfRule>
  </conditionalFormatting>
  <conditionalFormatting sqref="N1111">
    <cfRule type="cellIs" dxfId="17288" priority="2456" operator="between">
      <formula>3.5</formula>
      <formula>2.495</formula>
    </cfRule>
    <cfRule type="cellIs" dxfId="17287" priority="2457" operator="between">
      <formula>3.5</formula>
      <formula>2.495</formula>
    </cfRule>
  </conditionalFormatting>
  <conditionalFormatting sqref="N1111">
    <cfRule type="cellIs" dxfId="17286" priority="2455" operator="between">
      <formula>3.5</formula>
      <formula>2.495</formula>
    </cfRule>
  </conditionalFormatting>
  <conditionalFormatting sqref="N1111">
    <cfRule type="cellIs" dxfId="17285" priority="2454" operator="between">
      <formula>3.5</formula>
      <formula>2.494</formula>
    </cfRule>
  </conditionalFormatting>
  <conditionalFormatting sqref="N1111">
    <cfRule type="cellIs" dxfId="17284" priority="2453" operator="between">
      <formula>2.5</formula>
      <formula>0</formula>
    </cfRule>
  </conditionalFormatting>
  <conditionalFormatting sqref="N1111">
    <cfRule type="cellIs" dxfId="17283" priority="2449" operator="between">
      <formula>4.501</formula>
      <formula>6</formula>
    </cfRule>
    <cfRule type="cellIs" dxfId="17282" priority="2450" operator="between">
      <formula>3.001</formula>
      <formula>4.5</formula>
    </cfRule>
    <cfRule type="cellIs" dxfId="17281" priority="2451" operator="between">
      <formula>2.001</formula>
      <formula>3</formula>
    </cfRule>
    <cfRule type="cellIs" dxfId="17280" priority="2452" operator="between">
      <formula>0</formula>
      <formula>2</formula>
    </cfRule>
  </conditionalFormatting>
  <conditionalFormatting sqref="N1112">
    <cfRule type="cellIs" dxfId="17279" priority="2448" operator="between">
      <formula>6</formula>
      <formula>4.5</formula>
    </cfRule>
  </conditionalFormatting>
  <conditionalFormatting sqref="N1112">
    <cfRule type="cellIs" dxfId="17278" priority="2447" operator="between">
      <formula>6</formula>
      <formula>4.495</formula>
    </cfRule>
  </conditionalFormatting>
  <conditionalFormatting sqref="N1112">
    <cfRule type="cellIs" dxfId="17277" priority="2446" operator="between">
      <formula>4.5</formula>
      <formula>3.495</formula>
    </cfRule>
  </conditionalFormatting>
  <conditionalFormatting sqref="N1112">
    <cfRule type="cellIs" dxfId="17276" priority="2444" operator="between">
      <formula>3.5</formula>
      <formula>2.495</formula>
    </cfRule>
    <cfRule type="cellIs" dxfId="17275" priority="2445" operator="between">
      <formula>3.5</formula>
      <formula>2.495</formula>
    </cfRule>
  </conditionalFormatting>
  <conditionalFormatting sqref="N1112">
    <cfRule type="cellIs" dxfId="17274" priority="2443" operator="between">
      <formula>3.5</formula>
      <formula>2.495</formula>
    </cfRule>
  </conditionalFormatting>
  <conditionalFormatting sqref="N1112">
    <cfRule type="cellIs" dxfId="17273" priority="2442" operator="between">
      <formula>3.5</formula>
      <formula>2.494</formula>
    </cfRule>
  </conditionalFormatting>
  <conditionalFormatting sqref="N1112">
    <cfRule type="cellIs" dxfId="17272" priority="2441" operator="between">
      <formula>2.5</formula>
      <formula>0</formula>
    </cfRule>
  </conditionalFormatting>
  <conditionalFormatting sqref="N1112">
    <cfRule type="cellIs" dxfId="17271" priority="2437" operator="between">
      <formula>4.501</formula>
      <formula>6</formula>
    </cfRule>
    <cfRule type="cellIs" dxfId="17270" priority="2438" operator="between">
      <formula>3.001</formula>
      <formula>4.5</formula>
    </cfRule>
    <cfRule type="cellIs" dxfId="17269" priority="2439" operator="between">
      <formula>2.001</formula>
      <formula>3</formula>
    </cfRule>
    <cfRule type="cellIs" dxfId="17268" priority="2440" operator="between">
      <formula>0</formula>
      <formula>2</formula>
    </cfRule>
  </conditionalFormatting>
  <conditionalFormatting sqref="N1110">
    <cfRule type="cellIs" dxfId="17267" priority="2424" operator="between">
      <formula>6</formula>
      <formula>4.5</formula>
    </cfRule>
  </conditionalFormatting>
  <conditionalFormatting sqref="N1110">
    <cfRule type="cellIs" dxfId="17266" priority="2423" operator="between">
      <formula>6</formula>
      <formula>4.495</formula>
    </cfRule>
  </conditionalFormatting>
  <conditionalFormatting sqref="N1110">
    <cfRule type="cellIs" dxfId="17265" priority="2422" operator="between">
      <formula>4.5</formula>
      <formula>3.495</formula>
    </cfRule>
  </conditionalFormatting>
  <conditionalFormatting sqref="N1110">
    <cfRule type="cellIs" dxfId="17264" priority="2420" operator="between">
      <formula>3.5</formula>
      <formula>2.495</formula>
    </cfRule>
    <cfRule type="cellIs" dxfId="17263" priority="2421" operator="between">
      <formula>3.5</formula>
      <formula>2.495</formula>
    </cfRule>
  </conditionalFormatting>
  <conditionalFormatting sqref="N1110">
    <cfRule type="cellIs" dxfId="17262" priority="2419" operator="between">
      <formula>3.5</formula>
      <formula>2.495</formula>
    </cfRule>
  </conditionalFormatting>
  <conditionalFormatting sqref="N1110">
    <cfRule type="cellIs" dxfId="17261" priority="2418" operator="between">
      <formula>3.5</formula>
      <formula>2.494</formula>
    </cfRule>
  </conditionalFormatting>
  <conditionalFormatting sqref="N1110">
    <cfRule type="cellIs" dxfId="17260" priority="2417" operator="between">
      <formula>2.5</formula>
      <formula>0</formula>
    </cfRule>
  </conditionalFormatting>
  <conditionalFormatting sqref="N1110">
    <cfRule type="cellIs" dxfId="17259" priority="2413" operator="between">
      <formula>4.501</formula>
      <formula>6</formula>
    </cfRule>
    <cfRule type="cellIs" dxfId="17258" priority="2414" operator="between">
      <formula>3.001</formula>
      <formula>4.5</formula>
    </cfRule>
    <cfRule type="cellIs" dxfId="17257" priority="2415" operator="between">
      <formula>2.001</formula>
      <formula>3</formula>
    </cfRule>
    <cfRule type="cellIs" dxfId="17256" priority="2416" operator="between">
      <formula>0</formula>
      <formula>2</formula>
    </cfRule>
  </conditionalFormatting>
  <conditionalFormatting sqref="N1113">
    <cfRule type="cellIs" dxfId="17255" priority="2412" operator="between">
      <formula>6</formula>
      <formula>4.5</formula>
    </cfRule>
  </conditionalFormatting>
  <conditionalFormatting sqref="N1113">
    <cfRule type="cellIs" dxfId="17254" priority="2411" operator="between">
      <formula>6</formula>
      <formula>4.495</formula>
    </cfRule>
  </conditionalFormatting>
  <conditionalFormatting sqref="N1113">
    <cfRule type="cellIs" dxfId="17253" priority="2410" operator="between">
      <formula>4.5</formula>
      <formula>3.495</formula>
    </cfRule>
  </conditionalFormatting>
  <conditionalFormatting sqref="N1113">
    <cfRule type="cellIs" dxfId="17252" priority="2408" operator="between">
      <formula>3.5</formula>
      <formula>2.495</formula>
    </cfRule>
    <cfRule type="cellIs" dxfId="17251" priority="2409" operator="between">
      <formula>3.5</formula>
      <formula>2.495</formula>
    </cfRule>
  </conditionalFormatting>
  <conditionalFormatting sqref="N1113">
    <cfRule type="cellIs" dxfId="17250" priority="2407" operator="between">
      <formula>3.5</formula>
      <formula>2.495</formula>
    </cfRule>
  </conditionalFormatting>
  <conditionalFormatting sqref="N1113">
    <cfRule type="cellIs" dxfId="17249" priority="2406" operator="between">
      <formula>3.5</formula>
      <formula>2.494</formula>
    </cfRule>
  </conditionalFormatting>
  <conditionalFormatting sqref="N1113">
    <cfRule type="cellIs" dxfId="17248" priority="2405" operator="between">
      <formula>2.5</formula>
      <formula>0</formula>
    </cfRule>
  </conditionalFormatting>
  <conditionalFormatting sqref="N1113">
    <cfRule type="cellIs" dxfId="17247" priority="2401" operator="between">
      <formula>4.501</formula>
      <formula>6</formula>
    </cfRule>
    <cfRule type="cellIs" dxfId="17246" priority="2402" operator="between">
      <formula>3.001</formula>
      <formula>4.5</formula>
    </cfRule>
    <cfRule type="cellIs" dxfId="17245" priority="2403" operator="between">
      <formula>2.001</formula>
      <formula>3</formula>
    </cfRule>
    <cfRule type="cellIs" dxfId="17244" priority="2404" operator="between">
      <formula>0</formula>
      <formula>2</formula>
    </cfRule>
  </conditionalFormatting>
  <conditionalFormatting sqref="N1114">
    <cfRule type="cellIs" dxfId="17243" priority="2400" operator="between">
      <formula>6</formula>
      <formula>4.5</formula>
    </cfRule>
  </conditionalFormatting>
  <conditionalFormatting sqref="N1114">
    <cfRule type="cellIs" dxfId="17242" priority="2399" operator="between">
      <formula>6</formula>
      <formula>4.495</formula>
    </cfRule>
  </conditionalFormatting>
  <conditionalFormatting sqref="N1114">
    <cfRule type="cellIs" dxfId="17241" priority="2398" operator="between">
      <formula>4.5</formula>
      <formula>3.495</formula>
    </cfRule>
  </conditionalFormatting>
  <conditionalFormatting sqref="N1114">
    <cfRule type="cellIs" dxfId="17240" priority="2396" operator="between">
      <formula>3.5</formula>
      <formula>2.495</formula>
    </cfRule>
    <cfRule type="cellIs" dxfId="17239" priority="2397" operator="between">
      <formula>3.5</formula>
      <formula>2.495</formula>
    </cfRule>
  </conditionalFormatting>
  <conditionalFormatting sqref="N1114">
    <cfRule type="cellIs" dxfId="17238" priority="2395" operator="between">
      <formula>3.5</formula>
      <formula>2.495</formula>
    </cfRule>
  </conditionalFormatting>
  <conditionalFormatting sqref="N1114">
    <cfRule type="cellIs" dxfId="17237" priority="2394" operator="between">
      <formula>3.5</formula>
      <formula>2.494</formula>
    </cfRule>
  </conditionalFormatting>
  <conditionalFormatting sqref="N1114">
    <cfRule type="cellIs" dxfId="17236" priority="2393" operator="between">
      <formula>2.5</formula>
      <formula>0</formula>
    </cfRule>
  </conditionalFormatting>
  <conditionalFormatting sqref="N1114">
    <cfRule type="cellIs" dxfId="17235" priority="2389" operator="between">
      <formula>4.501</formula>
      <formula>6</formula>
    </cfRule>
    <cfRule type="cellIs" dxfId="17234" priority="2390" operator="between">
      <formula>3.001</formula>
      <formula>4.5</formula>
    </cfRule>
    <cfRule type="cellIs" dxfId="17233" priority="2391" operator="between">
      <formula>2.001</formula>
      <formula>3</formula>
    </cfRule>
    <cfRule type="cellIs" dxfId="17232" priority="2392" operator="between">
      <formula>0</formula>
      <formula>2</formula>
    </cfRule>
  </conditionalFormatting>
  <conditionalFormatting sqref="N1123">
    <cfRule type="cellIs" dxfId="17231" priority="2388" operator="between">
      <formula>6</formula>
      <formula>4.5</formula>
    </cfRule>
  </conditionalFormatting>
  <conditionalFormatting sqref="N1123">
    <cfRule type="cellIs" dxfId="17230" priority="2387" operator="between">
      <formula>6</formula>
      <formula>4.495</formula>
    </cfRule>
  </conditionalFormatting>
  <conditionalFormatting sqref="N1123">
    <cfRule type="cellIs" dxfId="17229" priority="2386" operator="between">
      <formula>4.5</formula>
      <formula>3.495</formula>
    </cfRule>
  </conditionalFormatting>
  <conditionalFormatting sqref="N1123">
    <cfRule type="cellIs" dxfId="17228" priority="2384" operator="between">
      <formula>3.5</formula>
      <formula>2.495</formula>
    </cfRule>
    <cfRule type="cellIs" dxfId="17227" priority="2385" operator="between">
      <formula>3.5</formula>
      <formula>2.495</formula>
    </cfRule>
  </conditionalFormatting>
  <conditionalFormatting sqref="N1123">
    <cfRule type="cellIs" dxfId="17226" priority="2383" operator="between">
      <formula>3.5</formula>
      <formula>2.495</formula>
    </cfRule>
  </conditionalFormatting>
  <conditionalFormatting sqref="N1123">
    <cfRule type="cellIs" dxfId="17225" priority="2382" operator="between">
      <formula>3.5</formula>
      <formula>2.494</formula>
    </cfRule>
  </conditionalFormatting>
  <conditionalFormatting sqref="N1123">
    <cfRule type="cellIs" dxfId="17224" priority="2381" operator="between">
      <formula>2.5</formula>
      <formula>0</formula>
    </cfRule>
  </conditionalFormatting>
  <conditionalFormatting sqref="N1123">
    <cfRule type="cellIs" dxfId="17223" priority="2377" operator="between">
      <formula>4.501</formula>
      <formula>6</formula>
    </cfRule>
    <cfRule type="cellIs" dxfId="17222" priority="2378" operator="between">
      <formula>3.001</formula>
      <formula>4.5</formula>
    </cfRule>
    <cfRule type="cellIs" dxfId="17221" priority="2379" operator="between">
      <formula>2.001</formula>
      <formula>3</formula>
    </cfRule>
    <cfRule type="cellIs" dxfId="17220" priority="2380" operator="between">
      <formula>0</formula>
      <formula>2</formula>
    </cfRule>
  </conditionalFormatting>
  <conditionalFormatting sqref="N1117">
    <cfRule type="cellIs" dxfId="17219" priority="2376" operator="between">
      <formula>6</formula>
      <formula>4.5</formula>
    </cfRule>
  </conditionalFormatting>
  <conditionalFormatting sqref="N1117">
    <cfRule type="cellIs" dxfId="17218" priority="2375" operator="between">
      <formula>6</formula>
      <formula>4.495</formula>
    </cfRule>
  </conditionalFormatting>
  <conditionalFormatting sqref="N1117">
    <cfRule type="cellIs" dxfId="17217" priority="2374" operator="between">
      <formula>4.5</formula>
      <formula>3.495</formula>
    </cfRule>
  </conditionalFormatting>
  <conditionalFormatting sqref="N1117">
    <cfRule type="cellIs" dxfId="17216" priority="2372" operator="between">
      <formula>3.5</formula>
      <formula>2.495</formula>
    </cfRule>
    <cfRule type="cellIs" dxfId="17215" priority="2373" operator="between">
      <formula>3.5</formula>
      <formula>2.495</formula>
    </cfRule>
  </conditionalFormatting>
  <conditionalFormatting sqref="N1117">
    <cfRule type="cellIs" dxfId="17214" priority="2371" operator="between">
      <formula>3.5</formula>
      <formula>2.495</formula>
    </cfRule>
  </conditionalFormatting>
  <conditionalFormatting sqref="N1117">
    <cfRule type="cellIs" dxfId="17213" priority="2370" operator="between">
      <formula>3.5</formula>
      <formula>2.494</formula>
    </cfRule>
  </conditionalFormatting>
  <conditionalFormatting sqref="N1117">
    <cfRule type="cellIs" dxfId="17212" priority="2369" operator="between">
      <formula>2.5</formula>
      <formula>0</formula>
    </cfRule>
  </conditionalFormatting>
  <conditionalFormatting sqref="N1117">
    <cfRule type="cellIs" dxfId="17211" priority="2365" operator="between">
      <formula>4.501</formula>
      <formula>6</formula>
    </cfRule>
    <cfRule type="cellIs" dxfId="17210" priority="2366" operator="between">
      <formula>3.001</formula>
      <formula>4.5</formula>
    </cfRule>
    <cfRule type="cellIs" dxfId="17209" priority="2367" operator="between">
      <formula>2.001</formula>
      <formula>3</formula>
    </cfRule>
    <cfRule type="cellIs" dxfId="17208" priority="2368" operator="between">
      <formula>0</formula>
      <formula>2</formula>
    </cfRule>
  </conditionalFormatting>
  <conditionalFormatting sqref="N1122">
    <cfRule type="cellIs" dxfId="17207" priority="2364" operator="between">
      <formula>6</formula>
      <formula>4.5</formula>
    </cfRule>
  </conditionalFormatting>
  <conditionalFormatting sqref="N1122">
    <cfRule type="cellIs" dxfId="17206" priority="2363" operator="between">
      <formula>6</formula>
      <formula>4.495</formula>
    </cfRule>
  </conditionalFormatting>
  <conditionalFormatting sqref="N1122">
    <cfRule type="cellIs" dxfId="17205" priority="2362" operator="between">
      <formula>4.5</formula>
      <formula>3.495</formula>
    </cfRule>
  </conditionalFormatting>
  <conditionalFormatting sqref="N1122">
    <cfRule type="cellIs" dxfId="17204" priority="2360" operator="between">
      <formula>3.5</formula>
      <formula>2.495</formula>
    </cfRule>
    <cfRule type="cellIs" dxfId="17203" priority="2361" operator="between">
      <formula>3.5</formula>
      <formula>2.495</formula>
    </cfRule>
  </conditionalFormatting>
  <conditionalFormatting sqref="N1122">
    <cfRule type="cellIs" dxfId="17202" priority="2359" operator="between">
      <formula>3.5</formula>
      <formula>2.495</formula>
    </cfRule>
  </conditionalFormatting>
  <conditionalFormatting sqref="N1122">
    <cfRule type="cellIs" dxfId="17201" priority="2358" operator="between">
      <formula>3.5</formula>
      <formula>2.494</formula>
    </cfRule>
  </conditionalFormatting>
  <conditionalFormatting sqref="N1122">
    <cfRule type="cellIs" dxfId="17200" priority="2357" operator="between">
      <formula>2.5</formula>
      <formula>0</formula>
    </cfRule>
  </conditionalFormatting>
  <conditionalFormatting sqref="N1122">
    <cfRule type="cellIs" dxfId="17199" priority="2353" operator="between">
      <formula>4.501</formula>
      <formula>6</formula>
    </cfRule>
    <cfRule type="cellIs" dxfId="17198" priority="2354" operator="between">
      <formula>3.001</formula>
      <formula>4.5</formula>
    </cfRule>
    <cfRule type="cellIs" dxfId="17197" priority="2355" operator="between">
      <formula>2.001</formula>
      <formula>3</formula>
    </cfRule>
    <cfRule type="cellIs" dxfId="17196" priority="2356" operator="between">
      <formula>0</formula>
      <formula>2</formula>
    </cfRule>
  </conditionalFormatting>
  <conditionalFormatting sqref="N1119">
    <cfRule type="cellIs" dxfId="17195" priority="2352" operator="between">
      <formula>6</formula>
      <formula>4.5</formula>
    </cfRule>
  </conditionalFormatting>
  <conditionalFormatting sqref="N1119">
    <cfRule type="cellIs" dxfId="17194" priority="2351" operator="between">
      <formula>6</formula>
      <formula>4.495</formula>
    </cfRule>
  </conditionalFormatting>
  <conditionalFormatting sqref="N1119">
    <cfRule type="cellIs" dxfId="17193" priority="2350" operator="between">
      <formula>4.5</formula>
      <formula>3.495</formula>
    </cfRule>
  </conditionalFormatting>
  <conditionalFormatting sqref="N1119">
    <cfRule type="cellIs" dxfId="17192" priority="2348" operator="between">
      <formula>3.5</formula>
      <formula>2.495</formula>
    </cfRule>
    <cfRule type="cellIs" dxfId="17191" priority="2349" operator="between">
      <formula>3.5</formula>
      <formula>2.495</formula>
    </cfRule>
  </conditionalFormatting>
  <conditionalFormatting sqref="N1119">
    <cfRule type="cellIs" dxfId="17190" priority="2347" operator="between">
      <formula>3.5</formula>
      <formula>2.495</formula>
    </cfRule>
  </conditionalFormatting>
  <conditionalFormatting sqref="N1119">
    <cfRule type="cellIs" dxfId="17189" priority="2346" operator="between">
      <formula>3.5</formula>
      <formula>2.494</formula>
    </cfRule>
  </conditionalFormatting>
  <conditionalFormatting sqref="N1119">
    <cfRule type="cellIs" dxfId="17188" priority="2345" operator="between">
      <formula>2.5</formula>
      <formula>0</formula>
    </cfRule>
  </conditionalFormatting>
  <conditionalFormatting sqref="N1119">
    <cfRule type="cellIs" dxfId="17187" priority="2341" operator="between">
      <formula>4.501</formula>
      <formula>6</formula>
    </cfRule>
    <cfRule type="cellIs" dxfId="17186" priority="2342" operator="between">
      <formula>3.001</formula>
      <formula>4.5</formula>
    </cfRule>
    <cfRule type="cellIs" dxfId="17185" priority="2343" operator="between">
      <formula>2.001</formula>
      <formula>3</formula>
    </cfRule>
    <cfRule type="cellIs" dxfId="17184" priority="2344" operator="between">
      <formula>0</formula>
      <formula>2</formula>
    </cfRule>
  </conditionalFormatting>
  <conditionalFormatting sqref="N1120">
    <cfRule type="cellIs" dxfId="17183" priority="2340" operator="between">
      <formula>6</formula>
      <formula>4.5</formula>
    </cfRule>
  </conditionalFormatting>
  <conditionalFormatting sqref="N1120">
    <cfRule type="cellIs" dxfId="17182" priority="2339" operator="between">
      <formula>6</formula>
      <formula>4.495</formula>
    </cfRule>
  </conditionalFormatting>
  <conditionalFormatting sqref="N1120">
    <cfRule type="cellIs" dxfId="17181" priority="2338" operator="between">
      <formula>4.5</formula>
      <formula>3.495</formula>
    </cfRule>
  </conditionalFormatting>
  <conditionalFormatting sqref="N1120">
    <cfRule type="cellIs" dxfId="17180" priority="2336" operator="between">
      <formula>3.5</formula>
      <formula>2.495</formula>
    </cfRule>
    <cfRule type="cellIs" dxfId="17179" priority="2337" operator="between">
      <formula>3.5</formula>
      <formula>2.495</formula>
    </cfRule>
  </conditionalFormatting>
  <conditionalFormatting sqref="N1120">
    <cfRule type="cellIs" dxfId="17178" priority="2335" operator="between">
      <formula>3.5</formula>
      <formula>2.495</formula>
    </cfRule>
  </conditionalFormatting>
  <conditionalFormatting sqref="N1120">
    <cfRule type="cellIs" dxfId="17177" priority="2334" operator="between">
      <formula>3.5</formula>
      <formula>2.494</formula>
    </cfRule>
  </conditionalFormatting>
  <conditionalFormatting sqref="N1120">
    <cfRule type="cellIs" dxfId="17176" priority="2333" operator="between">
      <formula>2.5</formula>
      <formula>0</formula>
    </cfRule>
  </conditionalFormatting>
  <conditionalFormatting sqref="N1120">
    <cfRule type="cellIs" dxfId="17175" priority="2329" operator="between">
      <formula>4.501</formula>
      <formula>6</formula>
    </cfRule>
    <cfRule type="cellIs" dxfId="17174" priority="2330" operator="between">
      <formula>3.001</formula>
      <formula>4.5</formula>
    </cfRule>
    <cfRule type="cellIs" dxfId="17173" priority="2331" operator="between">
      <formula>2.001</formula>
      <formula>3</formula>
    </cfRule>
    <cfRule type="cellIs" dxfId="17172" priority="2332" operator="between">
      <formula>0</formula>
      <formula>2</formula>
    </cfRule>
  </conditionalFormatting>
  <conditionalFormatting sqref="N1118">
    <cfRule type="cellIs" dxfId="17171" priority="2328" operator="between">
      <formula>6</formula>
      <formula>4.5</formula>
    </cfRule>
  </conditionalFormatting>
  <conditionalFormatting sqref="N1118">
    <cfRule type="cellIs" dxfId="17170" priority="2327" operator="between">
      <formula>6</formula>
      <formula>4.495</formula>
    </cfRule>
  </conditionalFormatting>
  <conditionalFormatting sqref="N1118">
    <cfRule type="cellIs" dxfId="17169" priority="2326" operator="between">
      <formula>4.5</formula>
      <formula>3.495</formula>
    </cfRule>
  </conditionalFormatting>
  <conditionalFormatting sqref="N1118">
    <cfRule type="cellIs" dxfId="17168" priority="2324" operator="between">
      <formula>3.5</formula>
      <formula>2.495</formula>
    </cfRule>
    <cfRule type="cellIs" dxfId="17167" priority="2325" operator="between">
      <formula>3.5</formula>
      <formula>2.495</formula>
    </cfRule>
  </conditionalFormatting>
  <conditionalFormatting sqref="N1118">
    <cfRule type="cellIs" dxfId="17166" priority="2323" operator="between">
      <formula>3.5</formula>
      <formula>2.495</formula>
    </cfRule>
  </conditionalFormatting>
  <conditionalFormatting sqref="N1118">
    <cfRule type="cellIs" dxfId="17165" priority="2322" operator="between">
      <formula>3.5</formula>
      <formula>2.494</formula>
    </cfRule>
  </conditionalFormatting>
  <conditionalFormatting sqref="N1118">
    <cfRule type="cellIs" dxfId="17164" priority="2321" operator="between">
      <formula>2.5</formula>
      <formula>0</formula>
    </cfRule>
  </conditionalFormatting>
  <conditionalFormatting sqref="N1118">
    <cfRule type="cellIs" dxfId="17163" priority="2317" operator="between">
      <formula>4.501</formula>
      <formula>6</formula>
    </cfRule>
    <cfRule type="cellIs" dxfId="17162" priority="2318" operator="between">
      <formula>3.001</formula>
      <formula>4.5</formula>
    </cfRule>
    <cfRule type="cellIs" dxfId="17161" priority="2319" operator="between">
      <formula>2.001</formula>
      <formula>3</formula>
    </cfRule>
    <cfRule type="cellIs" dxfId="17160" priority="2320" operator="between">
      <formula>0</formula>
      <formula>2</formula>
    </cfRule>
  </conditionalFormatting>
  <conditionalFormatting sqref="N1121">
    <cfRule type="cellIs" dxfId="17159" priority="2316" operator="between">
      <formula>6</formula>
      <formula>4.5</formula>
    </cfRule>
  </conditionalFormatting>
  <conditionalFormatting sqref="N1121">
    <cfRule type="cellIs" dxfId="17158" priority="2315" operator="between">
      <formula>6</formula>
      <formula>4.495</formula>
    </cfRule>
  </conditionalFormatting>
  <conditionalFormatting sqref="N1121">
    <cfRule type="cellIs" dxfId="17157" priority="2314" operator="between">
      <formula>4.5</formula>
      <formula>3.495</formula>
    </cfRule>
  </conditionalFormatting>
  <conditionalFormatting sqref="N1121">
    <cfRule type="cellIs" dxfId="17156" priority="2312" operator="between">
      <formula>3.5</formula>
      <formula>2.495</formula>
    </cfRule>
    <cfRule type="cellIs" dxfId="17155" priority="2313" operator="between">
      <formula>3.5</formula>
      <formula>2.495</formula>
    </cfRule>
  </conditionalFormatting>
  <conditionalFormatting sqref="N1121">
    <cfRule type="cellIs" dxfId="17154" priority="2311" operator="between">
      <formula>3.5</formula>
      <formula>2.495</formula>
    </cfRule>
  </conditionalFormatting>
  <conditionalFormatting sqref="N1121">
    <cfRule type="cellIs" dxfId="17153" priority="2310" operator="between">
      <formula>3.5</formula>
      <formula>2.494</formula>
    </cfRule>
  </conditionalFormatting>
  <conditionalFormatting sqref="N1121">
    <cfRule type="cellIs" dxfId="17152" priority="2309" operator="between">
      <formula>2.5</formula>
      <formula>0</formula>
    </cfRule>
  </conditionalFormatting>
  <conditionalFormatting sqref="N1121">
    <cfRule type="cellIs" dxfId="17151" priority="2305" operator="between">
      <formula>4.501</formula>
      <formula>6</formula>
    </cfRule>
    <cfRule type="cellIs" dxfId="17150" priority="2306" operator="between">
      <formula>3.001</formula>
      <formula>4.5</formula>
    </cfRule>
    <cfRule type="cellIs" dxfId="17149" priority="2307" operator="between">
      <formula>2.001</formula>
      <formula>3</formula>
    </cfRule>
    <cfRule type="cellIs" dxfId="17148" priority="2308" operator="between">
      <formula>0</formula>
      <formula>2</formula>
    </cfRule>
  </conditionalFormatting>
  <conditionalFormatting sqref="N1129">
    <cfRule type="cellIs" dxfId="17147" priority="2292" operator="between">
      <formula>6</formula>
      <formula>4.5</formula>
    </cfRule>
  </conditionalFormatting>
  <conditionalFormatting sqref="N1129">
    <cfRule type="cellIs" dxfId="17146" priority="2291" operator="between">
      <formula>6</formula>
      <formula>4.495</formula>
    </cfRule>
  </conditionalFormatting>
  <conditionalFormatting sqref="N1129">
    <cfRule type="cellIs" dxfId="17145" priority="2290" operator="between">
      <formula>4.5</formula>
      <formula>3.495</formula>
    </cfRule>
  </conditionalFormatting>
  <conditionalFormatting sqref="N1129">
    <cfRule type="cellIs" dxfId="17144" priority="2288" operator="between">
      <formula>3.5</formula>
      <formula>2.495</formula>
    </cfRule>
    <cfRule type="cellIs" dxfId="17143" priority="2289" operator="between">
      <formula>3.5</formula>
      <formula>2.495</formula>
    </cfRule>
  </conditionalFormatting>
  <conditionalFormatting sqref="N1129">
    <cfRule type="cellIs" dxfId="17142" priority="2287" operator="between">
      <formula>3.5</formula>
      <formula>2.495</formula>
    </cfRule>
  </conditionalFormatting>
  <conditionalFormatting sqref="N1129">
    <cfRule type="cellIs" dxfId="17141" priority="2286" operator="between">
      <formula>3.5</formula>
      <formula>2.494</formula>
    </cfRule>
  </conditionalFormatting>
  <conditionalFormatting sqref="N1129">
    <cfRule type="cellIs" dxfId="17140" priority="2285" operator="between">
      <formula>2.5</formula>
      <formula>0</formula>
    </cfRule>
  </conditionalFormatting>
  <conditionalFormatting sqref="N1129">
    <cfRule type="cellIs" dxfId="17139" priority="2281" operator="between">
      <formula>4.501</formula>
      <formula>6</formula>
    </cfRule>
    <cfRule type="cellIs" dxfId="17138" priority="2282" operator="between">
      <formula>3.001</formula>
      <formula>4.5</formula>
    </cfRule>
    <cfRule type="cellIs" dxfId="17137" priority="2283" operator="between">
      <formula>2.001</formula>
      <formula>3</formula>
    </cfRule>
    <cfRule type="cellIs" dxfId="17136" priority="2284" operator="between">
      <formula>0</formula>
      <formula>2</formula>
    </cfRule>
  </conditionalFormatting>
  <conditionalFormatting sqref="N1124">
    <cfRule type="cellIs" dxfId="17135" priority="2280" operator="between">
      <formula>6</formula>
      <formula>4.5</formula>
    </cfRule>
  </conditionalFormatting>
  <conditionalFormatting sqref="N1124">
    <cfRule type="cellIs" dxfId="17134" priority="2279" operator="between">
      <formula>6</formula>
      <formula>4.495</formula>
    </cfRule>
  </conditionalFormatting>
  <conditionalFormatting sqref="N1124">
    <cfRule type="cellIs" dxfId="17133" priority="2278" operator="between">
      <formula>4.5</formula>
      <formula>3.495</formula>
    </cfRule>
  </conditionalFormatting>
  <conditionalFormatting sqref="N1124">
    <cfRule type="cellIs" dxfId="17132" priority="2276" operator="between">
      <formula>3.5</formula>
      <formula>2.495</formula>
    </cfRule>
    <cfRule type="cellIs" dxfId="17131" priority="2277" operator="between">
      <formula>3.5</formula>
      <formula>2.495</formula>
    </cfRule>
  </conditionalFormatting>
  <conditionalFormatting sqref="N1124">
    <cfRule type="cellIs" dxfId="17130" priority="2275" operator="between">
      <formula>3.5</formula>
      <formula>2.495</formula>
    </cfRule>
  </conditionalFormatting>
  <conditionalFormatting sqref="N1124">
    <cfRule type="cellIs" dxfId="17129" priority="2274" operator="between">
      <formula>3.5</formula>
      <formula>2.494</formula>
    </cfRule>
  </conditionalFormatting>
  <conditionalFormatting sqref="N1124">
    <cfRule type="cellIs" dxfId="17128" priority="2273" operator="between">
      <formula>2.5</formula>
      <formula>0</formula>
    </cfRule>
  </conditionalFormatting>
  <conditionalFormatting sqref="N1124">
    <cfRule type="cellIs" dxfId="17127" priority="2269" operator="between">
      <formula>4.501</formula>
      <formula>6</formula>
    </cfRule>
    <cfRule type="cellIs" dxfId="17126" priority="2270" operator="between">
      <formula>3.001</formula>
      <formula>4.5</formula>
    </cfRule>
    <cfRule type="cellIs" dxfId="17125" priority="2271" operator="between">
      <formula>2.001</formula>
      <formula>3</formula>
    </cfRule>
    <cfRule type="cellIs" dxfId="17124" priority="2272" operator="between">
      <formula>0</formula>
      <formula>2</formula>
    </cfRule>
  </conditionalFormatting>
  <conditionalFormatting sqref="N1128">
    <cfRule type="cellIs" dxfId="17123" priority="2268" operator="between">
      <formula>6</formula>
      <formula>4.5</formula>
    </cfRule>
  </conditionalFormatting>
  <conditionalFormatting sqref="N1128">
    <cfRule type="cellIs" dxfId="17122" priority="2267" operator="between">
      <formula>6</formula>
      <formula>4.495</formula>
    </cfRule>
  </conditionalFormatting>
  <conditionalFormatting sqref="N1128">
    <cfRule type="cellIs" dxfId="17121" priority="2266" operator="between">
      <formula>4.5</formula>
      <formula>3.495</formula>
    </cfRule>
  </conditionalFormatting>
  <conditionalFormatting sqref="N1128">
    <cfRule type="cellIs" dxfId="17120" priority="2264" operator="between">
      <formula>3.5</formula>
      <formula>2.495</formula>
    </cfRule>
    <cfRule type="cellIs" dxfId="17119" priority="2265" operator="between">
      <formula>3.5</formula>
      <formula>2.495</formula>
    </cfRule>
  </conditionalFormatting>
  <conditionalFormatting sqref="N1128">
    <cfRule type="cellIs" dxfId="17118" priority="2263" operator="between">
      <formula>3.5</formula>
      <formula>2.495</formula>
    </cfRule>
  </conditionalFormatting>
  <conditionalFormatting sqref="N1128">
    <cfRule type="cellIs" dxfId="17117" priority="2262" operator="between">
      <formula>3.5</formula>
      <formula>2.494</formula>
    </cfRule>
  </conditionalFormatting>
  <conditionalFormatting sqref="N1128">
    <cfRule type="cellIs" dxfId="17116" priority="2261" operator="between">
      <formula>2.5</formula>
      <formula>0</formula>
    </cfRule>
  </conditionalFormatting>
  <conditionalFormatting sqref="N1128">
    <cfRule type="cellIs" dxfId="17115" priority="2257" operator="between">
      <formula>4.501</formula>
      <formula>6</formula>
    </cfRule>
    <cfRule type="cellIs" dxfId="17114" priority="2258" operator="between">
      <formula>3.001</formula>
      <formula>4.5</formula>
    </cfRule>
    <cfRule type="cellIs" dxfId="17113" priority="2259" operator="between">
      <formula>2.001</formula>
      <formula>3</formula>
    </cfRule>
    <cfRule type="cellIs" dxfId="17112" priority="2260" operator="between">
      <formula>0</formula>
      <formula>2</formula>
    </cfRule>
  </conditionalFormatting>
  <conditionalFormatting sqref="N1126">
    <cfRule type="cellIs" dxfId="17111" priority="2256" operator="between">
      <formula>6</formula>
      <formula>4.5</formula>
    </cfRule>
  </conditionalFormatting>
  <conditionalFormatting sqref="N1126">
    <cfRule type="cellIs" dxfId="17110" priority="2255" operator="between">
      <formula>6</formula>
      <formula>4.495</formula>
    </cfRule>
  </conditionalFormatting>
  <conditionalFormatting sqref="N1126">
    <cfRule type="cellIs" dxfId="17109" priority="2254" operator="between">
      <formula>4.5</formula>
      <formula>3.495</formula>
    </cfRule>
  </conditionalFormatting>
  <conditionalFormatting sqref="N1126">
    <cfRule type="cellIs" dxfId="17108" priority="2252" operator="between">
      <formula>3.5</formula>
      <formula>2.495</formula>
    </cfRule>
    <cfRule type="cellIs" dxfId="17107" priority="2253" operator="between">
      <formula>3.5</formula>
      <formula>2.495</formula>
    </cfRule>
  </conditionalFormatting>
  <conditionalFormatting sqref="N1126">
    <cfRule type="cellIs" dxfId="17106" priority="2251" operator="between">
      <formula>3.5</formula>
      <formula>2.495</formula>
    </cfRule>
  </conditionalFormatting>
  <conditionalFormatting sqref="N1126">
    <cfRule type="cellIs" dxfId="17105" priority="2250" operator="between">
      <formula>3.5</formula>
      <formula>2.494</formula>
    </cfRule>
  </conditionalFormatting>
  <conditionalFormatting sqref="N1126">
    <cfRule type="cellIs" dxfId="17104" priority="2249" operator="between">
      <formula>2.5</formula>
      <formula>0</formula>
    </cfRule>
  </conditionalFormatting>
  <conditionalFormatting sqref="N1126">
    <cfRule type="cellIs" dxfId="17103" priority="2245" operator="between">
      <formula>4.501</formula>
      <formula>6</formula>
    </cfRule>
    <cfRule type="cellIs" dxfId="17102" priority="2246" operator="between">
      <formula>3.001</formula>
      <formula>4.5</formula>
    </cfRule>
    <cfRule type="cellIs" dxfId="17101" priority="2247" operator="between">
      <formula>2.001</formula>
      <formula>3</formula>
    </cfRule>
    <cfRule type="cellIs" dxfId="17100" priority="2248" operator="between">
      <formula>0</formula>
      <formula>2</formula>
    </cfRule>
  </conditionalFormatting>
  <conditionalFormatting sqref="N1127">
    <cfRule type="cellIs" dxfId="17099" priority="2244" operator="between">
      <formula>6</formula>
      <formula>4.5</formula>
    </cfRule>
  </conditionalFormatting>
  <conditionalFormatting sqref="N1127">
    <cfRule type="cellIs" dxfId="17098" priority="2243" operator="between">
      <formula>6</formula>
      <formula>4.495</formula>
    </cfRule>
  </conditionalFormatting>
  <conditionalFormatting sqref="N1127">
    <cfRule type="cellIs" dxfId="17097" priority="2242" operator="between">
      <formula>4.5</formula>
      <formula>3.495</formula>
    </cfRule>
  </conditionalFormatting>
  <conditionalFormatting sqref="N1127">
    <cfRule type="cellIs" dxfId="17096" priority="2240" operator="between">
      <formula>3.5</formula>
      <formula>2.495</formula>
    </cfRule>
    <cfRule type="cellIs" dxfId="17095" priority="2241" operator="between">
      <formula>3.5</formula>
      <formula>2.495</formula>
    </cfRule>
  </conditionalFormatting>
  <conditionalFormatting sqref="N1127">
    <cfRule type="cellIs" dxfId="17094" priority="2239" operator="between">
      <formula>3.5</formula>
      <formula>2.495</formula>
    </cfRule>
  </conditionalFormatting>
  <conditionalFormatting sqref="N1127">
    <cfRule type="cellIs" dxfId="17093" priority="2238" operator="between">
      <formula>3.5</formula>
      <formula>2.494</formula>
    </cfRule>
  </conditionalFormatting>
  <conditionalFormatting sqref="N1127">
    <cfRule type="cellIs" dxfId="17092" priority="2237" operator="between">
      <formula>2.5</formula>
      <formula>0</formula>
    </cfRule>
  </conditionalFormatting>
  <conditionalFormatting sqref="N1127">
    <cfRule type="cellIs" dxfId="17091" priority="2233" operator="between">
      <formula>4.501</formula>
      <formula>6</formula>
    </cfRule>
    <cfRule type="cellIs" dxfId="17090" priority="2234" operator="between">
      <formula>3.001</formula>
      <formula>4.5</formula>
    </cfRule>
    <cfRule type="cellIs" dxfId="17089" priority="2235" operator="between">
      <formula>2.001</formula>
      <formula>3</formula>
    </cfRule>
    <cfRule type="cellIs" dxfId="17088" priority="2236" operator="between">
      <formula>0</formula>
      <formula>2</formula>
    </cfRule>
  </conditionalFormatting>
  <conditionalFormatting sqref="N1125">
    <cfRule type="cellIs" dxfId="17087" priority="2232" operator="between">
      <formula>6</formula>
      <formula>4.5</formula>
    </cfRule>
  </conditionalFormatting>
  <conditionalFormatting sqref="N1125">
    <cfRule type="cellIs" dxfId="17086" priority="2231" operator="between">
      <formula>6</formula>
      <formula>4.495</formula>
    </cfRule>
  </conditionalFormatting>
  <conditionalFormatting sqref="N1125">
    <cfRule type="cellIs" dxfId="17085" priority="2230" operator="between">
      <formula>4.5</formula>
      <formula>3.495</formula>
    </cfRule>
  </conditionalFormatting>
  <conditionalFormatting sqref="N1125">
    <cfRule type="cellIs" dxfId="17084" priority="2228" operator="between">
      <formula>3.5</formula>
      <formula>2.495</formula>
    </cfRule>
    <cfRule type="cellIs" dxfId="17083" priority="2229" operator="between">
      <formula>3.5</formula>
      <formula>2.495</formula>
    </cfRule>
  </conditionalFormatting>
  <conditionalFormatting sqref="N1125">
    <cfRule type="cellIs" dxfId="17082" priority="2227" operator="between">
      <formula>3.5</formula>
      <formula>2.495</formula>
    </cfRule>
  </conditionalFormatting>
  <conditionalFormatting sqref="N1125">
    <cfRule type="cellIs" dxfId="17081" priority="2226" operator="between">
      <formula>3.5</formula>
      <formula>2.494</formula>
    </cfRule>
  </conditionalFormatting>
  <conditionalFormatting sqref="N1125">
    <cfRule type="cellIs" dxfId="17080" priority="2225" operator="between">
      <formula>2.5</formula>
      <formula>0</formula>
    </cfRule>
  </conditionalFormatting>
  <conditionalFormatting sqref="N1125">
    <cfRule type="cellIs" dxfId="17079" priority="2221" operator="between">
      <formula>4.501</formula>
      <formula>6</formula>
    </cfRule>
    <cfRule type="cellIs" dxfId="17078" priority="2222" operator="between">
      <formula>3.001</formula>
      <formula>4.5</formula>
    </cfRule>
    <cfRule type="cellIs" dxfId="17077" priority="2223" operator="between">
      <formula>2.001</formula>
      <formula>3</formula>
    </cfRule>
    <cfRule type="cellIs" dxfId="17076" priority="2224" operator="between">
      <formula>0</formula>
      <formula>2</formula>
    </cfRule>
  </conditionalFormatting>
  <conditionalFormatting sqref="N1137">
    <cfRule type="cellIs" dxfId="17075" priority="2208" operator="between">
      <formula>6</formula>
      <formula>4.5</formula>
    </cfRule>
  </conditionalFormatting>
  <conditionalFormatting sqref="N1137">
    <cfRule type="cellIs" dxfId="17074" priority="2207" operator="between">
      <formula>6</formula>
      <formula>4.495</formula>
    </cfRule>
  </conditionalFormatting>
  <conditionalFormatting sqref="N1137">
    <cfRule type="cellIs" dxfId="17073" priority="2206" operator="between">
      <formula>4.5</formula>
      <formula>3.495</formula>
    </cfRule>
  </conditionalFormatting>
  <conditionalFormatting sqref="N1137">
    <cfRule type="cellIs" dxfId="17072" priority="2204" operator="between">
      <formula>3.5</formula>
      <formula>2.495</formula>
    </cfRule>
    <cfRule type="cellIs" dxfId="17071" priority="2205" operator="between">
      <formula>3.5</formula>
      <formula>2.495</formula>
    </cfRule>
  </conditionalFormatting>
  <conditionalFormatting sqref="N1137">
    <cfRule type="cellIs" dxfId="17070" priority="2203" operator="between">
      <formula>3.5</formula>
      <formula>2.495</formula>
    </cfRule>
  </conditionalFormatting>
  <conditionalFormatting sqref="N1137">
    <cfRule type="cellIs" dxfId="17069" priority="2202" operator="between">
      <formula>3.5</formula>
      <formula>2.494</formula>
    </cfRule>
  </conditionalFormatting>
  <conditionalFormatting sqref="N1137">
    <cfRule type="cellIs" dxfId="17068" priority="2201" operator="between">
      <formula>2.5</formula>
      <formula>0</formula>
    </cfRule>
  </conditionalFormatting>
  <conditionalFormatting sqref="N1137">
    <cfRule type="cellIs" dxfId="17067" priority="2197" operator="between">
      <formula>4.501</formula>
      <formula>6</formula>
    </cfRule>
    <cfRule type="cellIs" dxfId="17066" priority="2198" operator="between">
      <formula>3.001</formula>
      <formula>4.5</formula>
    </cfRule>
    <cfRule type="cellIs" dxfId="17065" priority="2199" operator="between">
      <formula>2.001</formula>
      <formula>3</formula>
    </cfRule>
    <cfRule type="cellIs" dxfId="17064" priority="2200" operator="between">
      <formula>0</formula>
      <formula>2</formula>
    </cfRule>
  </conditionalFormatting>
  <conditionalFormatting sqref="N1130">
    <cfRule type="cellIs" dxfId="17063" priority="2196" operator="between">
      <formula>6</formula>
      <formula>4.5</formula>
    </cfRule>
  </conditionalFormatting>
  <conditionalFormatting sqref="N1130">
    <cfRule type="cellIs" dxfId="17062" priority="2195" operator="between">
      <formula>6</formula>
      <formula>4.495</formula>
    </cfRule>
  </conditionalFormatting>
  <conditionalFormatting sqref="N1130">
    <cfRule type="cellIs" dxfId="17061" priority="2194" operator="between">
      <formula>4.5</formula>
      <formula>3.495</formula>
    </cfRule>
  </conditionalFormatting>
  <conditionalFormatting sqref="N1130">
    <cfRule type="cellIs" dxfId="17060" priority="2192" operator="between">
      <formula>3.5</formula>
      <formula>2.495</formula>
    </cfRule>
    <cfRule type="cellIs" dxfId="17059" priority="2193" operator="between">
      <formula>3.5</formula>
      <formula>2.495</formula>
    </cfRule>
  </conditionalFormatting>
  <conditionalFormatting sqref="N1130">
    <cfRule type="cellIs" dxfId="17058" priority="2191" operator="between">
      <formula>3.5</formula>
      <formula>2.495</formula>
    </cfRule>
  </conditionalFormatting>
  <conditionalFormatting sqref="N1130">
    <cfRule type="cellIs" dxfId="17057" priority="2190" operator="between">
      <formula>3.5</formula>
      <formula>2.494</formula>
    </cfRule>
  </conditionalFormatting>
  <conditionalFormatting sqref="N1130">
    <cfRule type="cellIs" dxfId="17056" priority="2189" operator="between">
      <formula>2.5</formula>
      <formula>0</formula>
    </cfRule>
  </conditionalFormatting>
  <conditionalFormatting sqref="N1130">
    <cfRule type="cellIs" dxfId="17055" priority="2185" operator="between">
      <formula>4.501</formula>
      <formula>6</formula>
    </cfRule>
    <cfRule type="cellIs" dxfId="17054" priority="2186" operator="between">
      <formula>3.001</formula>
      <formula>4.5</formula>
    </cfRule>
    <cfRule type="cellIs" dxfId="17053" priority="2187" operator="between">
      <formula>2.001</formula>
      <formula>3</formula>
    </cfRule>
    <cfRule type="cellIs" dxfId="17052" priority="2188" operator="between">
      <formula>0</formula>
      <formula>2</formula>
    </cfRule>
  </conditionalFormatting>
  <conditionalFormatting sqref="N1136">
    <cfRule type="cellIs" dxfId="17051" priority="2184" operator="between">
      <formula>6</formula>
      <formula>4.5</formula>
    </cfRule>
  </conditionalFormatting>
  <conditionalFormatting sqref="N1136">
    <cfRule type="cellIs" dxfId="17050" priority="2183" operator="between">
      <formula>6</formula>
      <formula>4.495</formula>
    </cfRule>
  </conditionalFormatting>
  <conditionalFormatting sqref="N1136">
    <cfRule type="cellIs" dxfId="17049" priority="2182" operator="between">
      <formula>4.5</formula>
      <formula>3.495</formula>
    </cfRule>
  </conditionalFormatting>
  <conditionalFormatting sqref="N1136">
    <cfRule type="cellIs" dxfId="17048" priority="2180" operator="between">
      <formula>3.5</formula>
      <formula>2.495</formula>
    </cfRule>
    <cfRule type="cellIs" dxfId="17047" priority="2181" operator="between">
      <formula>3.5</formula>
      <formula>2.495</formula>
    </cfRule>
  </conditionalFormatting>
  <conditionalFormatting sqref="N1136">
    <cfRule type="cellIs" dxfId="17046" priority="2179" operator="between">
      <formula>3.5</formula>
      <formula>2.495</formula>
    </cfRule>
  </conditionalFormatting>
  <conditionalFormatting sqref="N1136">
    <cfRule type="cellIs" dxfId="17045" priority="2178" operator="between">
      <formula>3.5</formula>
      <formula>2.494</formula>
    </cfRule>
  </conditionalFormatting>
  <conditionalFormatting sqref="N1136">
    <cfRule type="cellIs" dxfId="17044" priority="2177" operator="between">
      <formula>2.5</formula>
      <formula>0</formula>
    </cfRule>
  </conditionalFormatting>
  <conditionalFormatting sqref="N1136">
    <cfRule type="cellIs" dxfId="17043" priority="2173" operator="between">
      <formula>4.501</formula>
      <formula>6</formula>
    </cfRule>
    <cfRule type="cellIs" dxfId="17042" priority="2174" operator="between">
      <formula>3.001</formula>
      <formula>4.5</formula>
    </cfRule>
    <cfRule type="cellIs" dxfId="17041" priority="2175" operator="between">
      <formula>2.001</formula>
      <formula>3</formula>
    </cfRule>
    <cfRule type="cellIs" dxfId="17040" priority="2176" operator="between">
      <formula>0</formula>
      <formula>2</formula>
    </cfRule>
  </conditionalFormatting>
  <conditionalFormatting sqref="N1132">
    <cfRule type="cellIs" dxfId="17039" priority="2172" operator="between">
      <formula>6</formula>
      <formula>4.5</formula>
    </cfRule>
  </conditionalFormatting>
  <conditionalFormatting sqref="N1132">
    <cfRule type="cellIs" dxfId="17038" priority="2171" operator="between">
      <formula>6</formula>
      <formula>4.495</formula>
    </cfRule>
  </conditionalFormatting>
  <conditionalFormatting sqref="N1132">
    <cfRule type="cellIs" dxfId="17037" priority="2170" operator="between">
      <formula>4.5</formula>
      <formula>3.495</formula>
    </cfRule>
  </conditionalFormatting>
  <conditionalFormatting sqref="N1132">
    <cfRule type="cellIs" dxfId="17036" priority="2168" operator="between">
      <formula>3.5</formula>
      <formula>2.495</formula>
    </cfRule>
    <cfRule type="cellIs" dxfId="17035" priority="2169" operator="between">
      <formula>3.5</formula>
      <formula>2.495</formula>
    </cfRule>
  </conditionalFormatting>
  <conditionalFormatting sqref="N1132">
    <cfRule type="cellIs" dxfId="17034" priority="2167" operator="between">
      <formula>3.5</formula>
      <formula>2.495</formula>
    </cfRule>
  </conditionalFormatting>
  <conditionalFormatting sqref="N1132">
    <cfRule type="cellIs" dxfId="17033" priority="2166" operator="between">
      <formula>3.5</formula>
      <formula>2.494</formula>
    </cfRule>
  </conditionalFormatting>
  <conditionalFormatting sqref="N1132">
    <cfRule type="cellIs" dxfId="17032" priority="2165" operator="between">
      <formula>2.5</formula>
      <formula>0</formula>
    </cfRule>
  </conditionalFormatting>
  <conditionalFormatting sqref="N1132">
    <cfRule type="cellIs" dxfId="17031" priority="2161" operator="between">
      <formula>4.501</formula>
      <formula>6</formula>
    </cfRule>
    <cfRule type="cellIs" dxfId="17030" priority="2162" operator="between">
      <formula>3.001</formula>
      <formula>4.5</formula>
    </cfRule>
    <cfRule type="cellIs" dxfId="17029" priority="2163" operator="between">
      <formula>2.001</formula>
      <formula>3</formula>
    </cfRule>
    <cfRule type="cellIs" dxfId="17028" priority="2164" operator="between">
      <formula>0</formula>
      <formula>2</formula>
    </cfRule>
  </conditionalFormatting>
  <conditionalFormatting sqref="N1133">
    <cfRule type="cellIs" dxfId="17027" priority="2160" operator="between">
      <formula>6</formula>
      <formula>4.5</formula>
    </cfRule>
  </conditionalFormatting>
  <conditionalFormatting sqref="N1133">
    <cfRule type="cellIs" dxfId="17026" priority="2159" operator="between">
      <formula>6</formula>
      <formula>4.495</formula>
    </cfRule>
  </conditionalFormatting>
  <conditionalFormatting sqref="N1133">
    <cfRule type="cellIs" dxfId="17025" priority="2158" operator="between">
      <formula>4.5</formula>
      <formula>3.495</formula>
    </cfRule>
  </conditionalFormatting>
  <conditionalFormatting sqref="N1133">
    <cfRule type="cellIs" dxfId="17024" priority="2156" operator="between">
      <formula>3.5</formula>
      <formula>2.495</formula>
    </cfRule>
    <cfRule type="cellIs" dxfId="17023" priority="2157" operator="between">
      <formula>3.5</formula>
      <formula>2.495</formula>
    </cfRule>
  </conditionalFormatting>
  <conditionalFormatting sqref="N1133">
    <cfRule type="cellIs" dxfId="17022" priority="2155" operator="between">
      <formula>3.5</formula>
      <formula>2.495</formula>
    </cfRule>
  </conditionalFormatting>
  <conditionalFormatting sqref="N1133">
    <cfRule type="cellIs" dxfId="17021" priority="2154" operator="between">
      <formula>3.5</formula>
      <formula>2.494</formula>
    </cfRule>
  </conditionalFormatting>
  <conditionalFormatting sqref="N1133">
    <cfRule type="cellIs" dxfId="17020" priority="2153" operator="between">
      <formula>2.5</formula>
      <formula>0</formula>
    </cfRule>
  </conditionalFormatting>
  <conditionalFormatting sqref="N1133">
    <cfRule type="cellIs" dxfId="17019" priority="2149" operator="between">
      <formula>4.501</formula>
      <formula>6</formula>
    </cfRule>
    <cfRule type="cellIs" dxfId="17018" priority="2150" operator="between">
      <formula>3.001</formula>
      <formula>4.5</formula>
    </cfRule>
    <cfRule type="cellIs" dxfId="17017" priority="2151" operator="between">
      <formula>2.001</formula>
      <formula>3</formula>
    </cfRule>
    <cfRule type="cellIs" dxfId="17016" priority="2152" operator="between">
      <formula>0</formula>
      <formula>2</formula>
    </cfRule>
  </conditionalFormatting>
  <conditionalFormatting sqref="N1131">
    <cfRule type="cellIs" dxfId="17015" priority="2148" operator="between">
      <formula>6</formula>
      <formula>4.5</formula>
    </cfRule>
  </conditionalFormatting>
  <conditionalFormatting sqref="N1131">
    <cfRule type="cellIs" dxfId="17014" priority="2147" operator="between">
      <formula>6</formula>
      <formula>4.495</formula>
    </cfRule>
  </conditionalFormatting>
  <conditionalFormatting sqref="N1131">
    <cfRule type="cellIs" dxfId="17013" priority="2146" operator="between">
      <formula>4.5</formula>
      <formula>3.495</formula>
    </cfRule>
  </conditionalFormatting>
  <conditionalFormatting sqref="N1131">
    <cfRule type="cellIs" dxfId="17012" priority="2144" operator="between">
      <formula>3.5</formula>
      <formula>2.495</formula>
    </cfRule>
    <cfRule type="cellIs" dxfId="17011" priority="2145" operator="between">
      <formula>3.5</formula>
      <formula>2.495</formula>
    </cfRule>
  </conditionalFormatting>
  <conditionalFormatting sqref="N1131">
    <cfRule type="cellIs" dxfId="17010" priority="2143" operator="between">
      <formula>3.5</formula>
      <formula>2.495</formula>
    </cfRule>
  </conditionalFormatting>
  <conditionalFormatting sqref="N1131">
    <cfRule type="cellIs" dxfId="17009" priority="2142" operator="between">
      <formula>3.5</formula>
      <formula>2.494</formula>
    </cfRule>
  </conditionalFormatting>
  <conditionalFormatting sqref="N1131">
    <cfRule type="cellIs" dxfId="17008" priority="2141" operator="between">
      <formula>2.5</formula>
      <formula>0</formula>
    </cfRule>
  </conditionalFormatting>
  <conditionalFormatting sqref="N1131">
    <cfRule type="cellIs" dxfId="17007" priority="2137" operator="between">
      <formula>4.501</formula>
      <formula>6</formula>
    </cfRule>
    <cfRule type="cellIs" dxfId="17006" priority="2138" operator="between">
      <formula>3.001</formula>
      <formula>4.5</formula>
    </cfRule>
    <cfRule type="cellIs" dxfId="17005" priority="2139" operator="between">
      <formula>2.001</formula>
      <formula>3</formula>
    </cfRule>
    <cfRule type="cellIs" dxfId="17004" priority="2140" operator="between">
      <formula>0</formula>
      <formula>2</formula>
    </cfRule>
  </conditionalFormatting>
  <conditionalFormatting sqref="N1134">
    <cfRule type="cellIs" dxfId="17003" priority="2136" operator="between">
      <formula>6</formula>
      <formula>4.5</formula>
    </cfRule>
  </conditionalFormatting>
  <conditionalFormatting sqref="N1134">
    <cfRule type="cellIs" dxfId="17002" priority="2135" operator="between">
      <formula>6</formula>
      <formula>4.495</formula>
    </cfRule>
  </conditionalFormatting>
  <conditionalFormatting sqref="N1134">
    <cfRule type="cellIs" dxfId="17001" priority="2134" operator="between">
      <formula>4.5</formula>
      <formula>3.495</formula>
    </cfRule>
  </conditionalFormatting>
  <conditionalFormatting sqref="N1134">
    <cfRule type="cellIs" dxfId="17000" priority="2132" operator="between">
      <formula>3.5</formula>
      <formula>2.495</formula>
    </cfRule>
    <cfRule type="cellIs" dxfId="16999" priority="2133" operator="between">
      <formula>3.5</formula>
      <formula>2.495</formula>
    </cfRule>
  </conditionalFormatting>
  <conditionalFormatting sqref="N1134">
    <cfRule type="cellIs" dxfId="16998" priority="2131" operator="between">
      <formula>3.5</formula>
      <formula>2.495</formula>
    </cfRule>
  </conditionalFormatting>
  <conditionalFormatting sqref="N1134">
    <cfRule type="cellIs" dxfId="16997" priority="2130" operator="between">
      <formula>3.5</formula>
      <formula>2.494</formula>
    </cfRule>
  </conditionalFormatting>
  <conditionalFormatting sqref="N1134">
    <cfRule type="cellIs" dxfId="16996" priority="2129" operator="between">
      <formula>2.5</formula>
      <formula>0</formula>
    </cfRule>
  </conditionalFormatting>
  <conditionalFormatting sqref="N1134">
    <cfRule type="cellIs" dxfId="16995" priority="2125" operator="between">
      <formula>4.501</formula>
      <formula>6</formula>
    </cfRule>
    <cfRule type="cellIs" dxfId="16994" priority="2126" operator="between">
      <formula>3.001</formula>
      <formula>4.5</formula>
    </cfRule>
    <cfRule type="cellIs" dxfId="16993" priority="2127" operator="between">
      <formula>2.001</formula>
      <formula>3</formula>
    </cfRule>
    <cfRule type="cellIs" dxfId="16992" priority="2128" operator="between">
      <formula>0</formula>
      <formula>2</formula>
    </cfRule>
  </conditionalFormatting>
  <conditionalFormatting sqref="N1135">
    <cfRule type="cellIs" dxfId="16991" priority="2124" operator="between">
      <formula>6</formula>
      <formula>4.5</formula>
    </cfRule>
  </conditionalFormatting>
  <conditionalFormatting sqref="N1135">
    <cfRule type="cellIs" dxfId="16990" priority="2123" operator="between">
      <formula>6</formula>
      <formula>4.495</formula>
    </cfRule>
  </conditionalFormatting>
  <conditionalFormatting sqref="N1135">
    <cfRule type="cellIs" dxfId="16989" priority="2122" operator="between">
      <formula>4.5</formula>
      <formula>3.495</formula>
    </cfRule>
  </conditionalFormatting>
  <conditionalFormatting sqref="N1135">
    <cfRule type="cellIs" dxfId="16988" priority="2120" operator="between">
      <formula>3.5</formula>
      <formula>2.495</formula>
    </cfRule>
    <cfRule type="cellIs" dxfId="16987" priority="2121" operator="between">
      <formula>3.5</formula>
      <formula>2.495</formula>
    </cfRule>
  </conditionalFormatting>
  <conditionalFormatting sqref="N1135">
    <cfRule type="cellIs" dxfId="16986" priority="2119" operator="between">
      <formula>3.5</formula>
      <formula>2.495</formula>
    </cfRule>
  </conditionalFormatting>
  <conditionalFormatting sqref="N1135">
    <cfRule type="cellIs" dxfId="16985" priority="2118" operator="between">
      <formula>3.5</formula>
      <formula>2.494</formula>
    </cfRule>
  </conditionalFormatting>
  <conditionalFormatting sqref="N1135">
    <cfRule type="cellIs" dxfId="16984" priority="2117" operator="between">
      <formula>2.5</formula>
      <formula>0</formula>
    </cfRule>
  </conditionalFormatting>
  <conditionalFormatting sqref="N1135">
    <cfRule type="cellIs" dxfId="16983" priority="2113" operator="between">
      <formula>4.501</formula>
      <formula>6</formula>
    </cfRule>
    <cfRule type="cellIs" dxfId="16982" priority="2114" operator="between">
      <formula>3.001</formula>
      <formula>4.5</formula>
    </cfRule>
    <cfRule type="cellIs" dxfId="16981" priority="2115" operator="between">
      <formula>2.001</formula>
      <formula>3</formula>
    </cfRule>
    <cfRule type="cellIs" dxfId="16980" priority="2116" operator="between">
      <formula>0</formula>
      <formula>2</formula>
    </cfRule>
  </conditionalFormatting>
  <conditionalFormatting sqref="N1144">
    <cfRule type="cellIs" dxfId="16979" priority="2112" operator="between">
      <formula>6</formula>
      <formula>4.5</formula>
    </cfRule>
  </conditionalFormatting>
  <conditionalFormatting sqref="N1144">
    <cfRule type="cellIs" dxfId="16978" priority="2111" operator="between">
      <formula>6</formula>
      <formula>4.495</formula>
    </cfRule>
  </conditionalFormatting>
  <conditionalFormatting sqref="N1144">
    <cfRule type="cellIs" dxfId="16977" priority="2110" operator="between">
      <formula>4.5</formula>
      <formula>3.495</formula>
    </cfRule>
  </conditionalFormatting>
  <conditionalFormatting sqref="N1144">
    <cfRule type="cellIs" dxfId="16976" priority="2108" operator="between">
      <formula>3.5</formula>
      <formula>2.495</formula>
    </cfRule>
    <cfRule type="cellIs" dxfId="16975" priority="2109" operator="between">
      <formula>3.5</formula>
      <formula>2.495</formula>
    </cfRule>
  </conditionalFormatting>
  <conditionalFormatting sqref="N1144">
    <cfRule type="cellIs" dxfId="16974" priority="2107" operator="between">
      <formula>3.5</formula>
      <formula>2.495</formula>
    </cfRule>
  </conditionalFormatting>
  <conditionalFormatting sqref="N1144">
    <cfRule type="cellIs" dxfId="16973" priority="2106" operator="between">
      <formula>3.5</formula>
      <formula>2.494</formula>
    </cfRule>
  </conditionalFormatting>
  <conditionalFormatting sqref="N1144">
    <cfRule type="cellIs" dxfId="16972" priority="2105" operator="between">
      <formula>2.5</formula>
      <formula>0</formula>
    </cfRule>
  </conditionalFormatting>
  <conditionalFormatting sqref="N1144">
    <cfRule type="cellIs" dxfId="16971" priority="2101" operator="between">
      <formula>4.501</formula>
      <formula>6</formula>
    </cfRule>
    <cfRule type="cellIs" dxfId="16970" priority="2102" operator="between">
      <formula>3.001</formula>
      <formula>4.5</formula>
    </cfRule>
    <cfRule type="cellIs" dxfId="16969" priority="2103" operator="between">
      <formula>2.001</formula>
      <formula>3</formula>
    </cfRule>
    <cfRule type="cellIs" dxfId="16968" priority="2104" operator="between">
      <formula>0</formula>
      <formula>2</formula>
    </cfRule>
  </conditionalFormatting>
  <conditionalFormatting sqref="N1138">
    <cfRule type="cellIs" dxfId="16967" priority="2100" operator="between">
      <formula>6</formula>
      <formula>4.5</formula>
    </cfRule>
  </conditionalFormatting>
  <conditionalFormatting sqref="N1138">
    <cfRule type="cellIs" dxfId="16966" priority="2099" operator="between">
      <formula>6</formula>
      <formula>4.495</formula>
    </cfRule>
  </conditionalFormatting>
  <conditionalFormatting sqref="N1138">
    <cfRule type="cellIs" dxfId="16965" priority="2098" operator="between">
      <formula>4.5</formula>
      <formula>3.495</formula>
    </cfRule>
  </conditionalFormatting>
  <conditionalFormatting sqref="N1138">
    <cfRule type="cellIs" dxfId="16964" priority="2096" operator="between">
      <formula>3.5</formula>
      <formula>2.495</formula>
    </cfRule>
    <cfRule type="cellIs" dxfId="16963" priority="2097" operator="between">
      <formula>3.5</formula>
      <formula>2.495</formula>
    </cfRule>
  </conditionalFormatting>
  <conditionalFormatting sqref="N1138">
    <cfRule type="cellIs" dxfId="16962" priority="2095" operator="between">
      <formula>3.5</formula>
      <formula>2.495</formula>
    </cfRule>
  </conditionalFormatting>
  <conditionalFormatting sqref="N1138">
    <cfRule type="cellIs" dxfId="16961" priority="2094" operator="between">
      <formula>3.5</formula>
      <formula>2.494</formula>
    </cfRule>
  </conditionalFormatting>
  <conditionalFormatting sqref="N1138">
    <cfRule type="cellIs" dxfId="16960" priority="2093" operator="between">
      <formula>2.5</formula>
      <formula>0</formula>
    </cfRule>
  </conditionalFormatting>
  <conditionalFormatting sqref="N1138">
    <cfRule type="cellIs" dxfId="16959" priority="2089" operator="between">
      <formula>4.501</formula>
      <formula>6</formula>
    </cfRule>
    <cfRule type="cellIs" dxfId="16958" priority="2090" operator="between">
      <formula>3.001</formula>
      <formula>4.5</formula>
    </cfRule>
    <cfRule type="cellIs" dxfId="16957" priority="2091" operator="between">
      <formula>2.001</formula>
      <formula>3</formula>
    </cfRule>
    <cfRule type="cellIs" dxfId="16956" priority="2092" operator="between">
      <formula>0</formula>
      <formula>2</formula>
    </cfRule>
  </conditionalFormatting>
  <conditionalFormatting sqref="N1143">
    <cfRule type="cellIs" dxfId="16955" priority="2088" operator="between">
      <formula>6</formula>
      <formula>4.5</formula>
    </cfRule>
  </conditionalFormatting>
  <conditionalFormatting sqref="N1143">
    <cfRule type="cellIs" dxfId="16954" priority="2087" operator="between">
      <formula>6</formula>
      <formula>4.495</formula>
    </cfRule>
  </conditionalFormatting>
  <conditionalFormatting sqref="N1143">
    <cfRule type="cellIs" dxfId="16953" priority="2086" operator="between">
      <formula>4.5</formula>
      <formula>3.495</formula>
    </cfRule>
  </conditionalFormatting>
  <conditionalFormatting sqref="N1143">
    <cfRule type="cellIs" dxfId="16952" priority="2084" operator="between">
      <formula>3.5</formula>
      <formula>2.495</formula>
    </cfRule>
    <cfRule type="cellIs" dxfId="16951" priority="2085" operator="between">
      <formula>3.5</formula>
      <formula>2.495</formula>
    </cfRule>
  </conditionalFormatting>
  <conditionalFormatting sqref="N1143">
    <cfRule type="cellIs" dxfId="16950" priority="2083" operator="between">
      <formula>3.5</formula>
      <formula>2.495</formula>
    </cfRule>
  </conditionalFormatting>
  <conditionalFormatting sqref="N1143">
    <cfRule type="cellIs" dxfId="16949" priority="2082" operator="between">
      <formula>3.5</formula>
      <formula>2.494</formula>
    </cfRule>
  </conditionalFormatting>
  <conditionalFormatting sqref="N1143">
    <cfRule type="cellIs" dxfId="16948" priority="2081" operator="between">
      <formula>2.5</formula>
      <formula>0</formula>
    </cfRule>
  </conditionalFormatting>
  <conditionalFormatting sqref="N1143">
    <cfRule type="cellIs" dxfId="16947" priority="2077" operator="between">
      <formula>4.501</formula>
      <formula>6</formula>
    </cfRule>
    <cfRule type="cellIs" dxfId="16946" priority="2078" operator="between">
      <formula>3.001</formula>
      <formula>4.5</formula>
    </cfRule>
    <cfRule type="cellIs" dxfId="16945" priority="2079" operator="between">
      <formula>2.001</formula>
      <formula>3</formula>
    </cfRule>
    <cfRule type="cellIs" dxfId="16944" priority="2080" operator="between">
      <formula>0</formula>
      <formula>2</formula>
    </cfRule>
  </conditionalFormatting>
  <conditionalFormatting sqref="N1140">
    <cfRule type="cellIs" dxfId="16943" priority="2076" operator="between">
      <formula>6</formula>
      <formula>4.5</formula>
    </cfRule>
  </conditionalFormatting>
  <conditionalFormatting sqref="N1140">
    <cfRule type="cellIs" dxfId="16942" priority="2075" operator="between">
      <formula>6</formula>
      <formula>4.495</formula>
    </cfRule>
  </conditionalFormatting>
  <conditionalFormatting sqref="N1140">
    <cfRule type="cellIs" dxfId="16941" priority="2074" operator="between">
      <formula>4.5</formula>
      <formula>3.495</formula>
    </cfRule>
  </conditionalFormatting>
  <conditionalFormatting sqref="N1140">
    <cfRule type="cellIs" dxfId="16940" priority="2072" operator="between">
      <formula>3.5</formula>
      <formula>2.495</formula>
    </cfRule>
    <cfRule type="cellIs" dxfId="16939" priority="2073" operator="between">
      <formula>3.5</formula>
      <formula>2.495</formula>
    </cfRule>
  </conditionalFormatting>
  <conditionalFormatting sqref="N1140">
    <cfRule type="cellIs" dxfId="16938" priority="2071" operator="between">
      <formula>3.5</formula>
      <formula>2.495</formula>
    </cfRule>
  </conditionalFormatting>
  <conditionalFormatting sqref="N1140">
    <cfRule type="cellIs" dxfId="16937" priority="2070" operator="between">
      <formula>3.5</formula>
      <formula>2.494</formula>
    </cfRule>
  </conditionalFormatting>
  <conditionalFormatting sqref="N1140">
    <cfRule type="cellIs" dxfId="16936" priority="2069" operator="between">
      <formula>2.5</formula>
      <formula>0</formula>
    </cfRule>
  </conditionalFormatting>
  <conditionalFormatting sqref="N1140">
    <cfRule type="cellIs" dxfId="16935" priority="2065" operator="between">
      <formula>4.501</formula>
      <formula>6</formula>
    </cfRule>
    <cfRule type="cellIs" dxfId="16934" priority="2066" operator="between">
      <formula>3.001</formula>
      <formula>4.5</formula>
    </cfRule>
    <cfRule type="cellIs" dxfId="16933" priority="2067" operator="between">
      <formula>2.001</formula>
      <formula>3</formula>
    </cfRule>
    <cfRule type="cellIs" dxfId="16932" priority="2068" operator="between">
      <formula>0</formula>
      <formula>2</formula>
    </cfRule>
  </conditionalFormatting>
  <conditionalFormatting sqref="N1139">
    <cfRule type="cellIs" dxfId="16931" priority="2052" operator="between">
      <formula>6</formula>
      <formula>4.5</formula>
    </cfRule>
  </conditionalFormatting>
  <conditionalFormatting sqref="N1139">
    <cfRule type="cellIs" dxfId="16930" priority="2051" operator="between">
      <formula>6</formula>
      <formula>4.495</formula>
    </cfRule>
  </conditionalFormatting>
  <conditionalFormatting sqref="N1139">
    <cfRule type="cellIs" dxfId="16929" priority="2050" operator="between">
      <formula>4.5</formula>
      <formula>3.495</formula>
    </cfRule>
  </conditionalFormatting>
  <conditionalFormatting sqref="N1139">
    <cfRule type="cellIs" dxfId="16928" priority="2048" operator="between">
      <formula>3.5</formula>
      <formula>2.495</formula>
    </cfRule>
    <cfRule type="cellIs" dxfId="16927" priority="2049" operator="between">
      <formula>3.5</formula>
      <formula>2.495</formula>
    </cfRule>
  </conditionalFormatting>
  <conditionalFormatting sqref="N1139">
    <cfRule type="cellIs" dxfId="16926" priority="2047" operator="between">
      <formula>3.5</formula>
      <formula>2.495</formula>
    </cfRule>
  </conditionalFormatting>
  <conditionalFormatting sqref="N1139">
    <cfRule type="cellIs" dxfId="16925" priority="2046" operator="between">
      <formula>3.5</formula>
      <formula>2.494</formula>
    </cfRule>
  </conditionalFormatting>
  <conditionalFormatting sqref="N1139">
    <cfRule type="cellIs" dxfId="16924" priority="2045" operator="between">
      <formula>2.5</formula>
      <formula>0</formula>
    </cfRule>
  </conditionalFormatting>
  <conditionalFormatting sqref="N1139">
    <cfRule type="cellIs" dxfId="16923" priority="2041" operator="between">
      <formula>4.501</formula>
      <formula>6</formula>
    </cfRule>
    <cfRule type="cellIs" dxfId="16922" priority="2042" operator="between">
      <formula>3.001</formula>
      <formula>4.5</formula>
    </cfRule>
    <cfRule type="cellIs" dxfId="16921" priority="2043" operator="between">
      <formula>2.001</formula>
      <formula>3</formula>
    </cfRule>
    <cfRule type="cellIs" dxfId="16920" priority="2044" operator="between">
      <formula>0</formula>
      <formula>2</formula>
    </cfRule>
  </conditionalFormatting>
  <conditionalFormatting sqref="N1141">
    <cfRule type="cellIs" dxfId="16919" priority="2040" operator="between">
      <formula>6</formula>
      <formula>4.5</formula>
    </cfRule>
  </conditionalFormatting>
  <conditionalFormatting sqref="N1141">
    <cfRule type="cellIs" dxfId="16918" priority="2039" operator="between">
      <formula>6</formula>
      <formula>4.495</formula>
    </cfRule>
  </conditionalFormatting>
  <conditionalFormatting sqref="N1141">
    <cfRule type="cellIs" dxfId="16917" priority="2038" operator="between">
      <formula>4.5</formula>
      <formula>3.495</formula>
    </cfRule>
  </conditionalFormatting>
  <conditionalFormatting sqref="N1141">
    <cfRule type="cellIs" dxfId="16916" priority="2036" operator="between">
      <formula>3.5</formula>
      <formula>2.495</formula>
    </cfRule>
    <cfRule type="cellIs" dxfId="16915" priority="2037" operator="between">
      <formula>3.5</formula>
      <formula>2.495</formula>
    </cfRule>
  </conditionalFormatting>
  <conditionalFormatting sqref="N1141">
    <cfRule type="cellIs" dxfId="16914" priority="2035" operator="between">
      <formula>3.5</formula>
      <formula>2.495</formula>
    </cfRule>
  </conditionalFormatting>
  <conditionalFormatting sqref="N1141">
    <cfRule type="cellIs" dxfId="16913" priority="2034" operator="between">
      <formula>3.5</formula>
      <formula>2.494</formula>
    </cfRule>
  </conditionalFormatting>
  <conditionalFormatting sqref="N1141">
    <cfRule type="cellIs" dxfId="16912" priority="2033" operator="between">
      <formula>2.5</formula>
      <formula>0</formula>
    </cfRule>
  </conditionalFormatting>
  <conditionalFormatting sqref="N1141">
    <cfRule type="cellIs" dxfId="16911" priority="2029" operator="between">
      <formula>4.501</formula>
      <formula>6</formula>
    </cfRule>
    <cfRule type="cellIs" dxfId="16910" priority="2030" operator="between">
      <formula>3.001</formula>
      <formula>4.5</formula>
    </cfRule>
    <cfRule type="cellIs" dxfId="16909" priority="2031" operator="between">
      <formula>2.001</formula>
      <formula>3</formula>
    </cfRule>
    <cfRule type="cellIs" dxfId="16908" priority="2032" operator="between">
      <formula>0</formula>
      <formula>2</formula>
    </cfRule>
  </conditionalFormatting>
  <conditionalFormatting sqref="N1142">
    <cfRule type="cellIs" dxfId="16907" priority="2028" operator="between">
      <formula>6</formula>
      <formula>4.5</formula>
    </cfRule>
  </conditionalFormatting>
  <conditionalFormatting sqref="N1142">
    <cfRule type="cellIs" dxfId="16906" priority="2027" operator="between">
      <formula>6</formula>
      <formula>4.495</formula>
    </cfRule>
  </conditionalFormatting>
  <conditionalFormatting sqref="N1142">
    <cfRule type="cellIs" dxfId="16905" priority="2026" operator="between">
      <formula>4.5</formula>
      <formula>3.495</formula>
    </cfRule>
  </conditionalFormatting>
  <conditionalFormatting sqref="N1142">
    <cfRule type="cellIs" dxfId="16904" priority="2024" operator="between">
      <formula>3.5</formula>
      <formula>2.495</formula>
    </cfRule>
    <cfRule type="cellIs" dxfId="16903" priority="2025" operator="between">
      <formula>3.5</formula>
      <formula>2.495</formula>
    </cfRule>
  </conditionalFormatting>
  <conditionalFormatting sqref="N1142">
    <cfRule type="cellIs" dxfId="16902" priority="2023" operator="between">
      <formula>3.5</formula>
      <formula>2.495</formula>
    </cfRule>
  </conditionalFormatting>
  <conditionalFormatting sqref="N1142">
    <cfRule type="cellIs" dxfId="16901" priority="2022" operator="between">
      <formula>3.5</formula>
      <formula>2.494</formula>
    </cfRule>
  </conditionalFormatting>
  <conditionalFormatting sqref="N1142">
    <cfRule type="cellIs" dxfId="16900" priority="2021" operator="between">
      <formula>2.5</formula>
      <formula>0</formula>
    </cfRule>
  </conditionalFormatting>
  <conditionalFormatting sqref="N1142">
    <cfRule type="cellIs" dxfId="16899" priority="2017" operator="between">
      <formula>4.501</formula>
      <formula>6</formula>
    </cfRule>
    <cfRule type="cellIs" dxfId="16898" priority="2018" operator="between">
      <formula>3.001</formula>
      <formula>4.5</formula>
    </cfRule>
    <cfRule type="cellIs" dxfId="16897" priority="2019" operator="between">
      <formula>2.001</formula>
      <formula>3</formula>
    </cfRule>
    <cfRule type="cellIs" dxfId="16896" priority="2020" operator="between">
      <formula>0</formula>
      <formula>2</formula>
    </cfRule>
  </conditionalFormatting>
  <conditionalFormatting sqref="N1152">
    <cfRule type="cellIs" dxfId="16895" priority="2016" operator="between">
      <formula>6</formula>
      <formula>4.5</formula>
    </cfRule>
  </conditionalFormatting>
  <conditionalFormatting sqref="N1152">
    <cfRule type="cellIs" dxfId="16894" priority="2015" operator="between">
      <formula>6</formula>
      <formula>4.495</formula>
    </cfRule>
  </conditionalFormatting>
  <conditionalFormatting sqref="N1152">
    <cfRule type="cellIs" dxfId="16893" priority="2014" operator="between">
      <formula>4.5</formula>
      <formula>3.495</formula>
    </cfRule>
  </conditionalFormatting>
  <conditionalFormatting sqref="N1152">
    <cfRule type="cellIs" dxfId="16892" priority="2012" operator="between">
      <formula>3.5</formula>
      <formula>2.495</formula>
    </cfRule>
    <cfRule type="cellIs" dxfId="16891" priority="2013" operator="between">
      <formula>3.5</formula>
      <formula>2.495</formula>
    </cfRule>
  </conditionalFormatting>
  <conditionalFormatting sqref="N1152">
    <cfRule type="cellIs" dxfId="16890" priority="2011" operator="between">
      <formula>3.5</formula>
      <formula>2.495</formula>
    </cfRule>
  </conditionalFormatting>
  <conditionalFormatting sqref="N1152">
    <cfRule type="cellIs" dxfId="16889" priority="2010" operator="between">
      <formula>3.5</formula>
      <formula>2.494</formula>
    </cfRule>
  </conditionalFormatting>
  <conditionalFormatting sqref="N1152">
    <cfRule type="cellIs" dxfId="16888" priority="2009" operator="between">
      <formula>2.5</formula>
      <formula>0</formula>
    </cfRule>
  </conditionalFormatting>
  <conditionalFormatting sqref="N1152">
    <cfRule type="cellIs" dxfId="16887" priority="2005" operator="between">
      <formula>4.501</formula>
      <formula>6</formula>
    </cfRule>
    <cfRule type="cellIs" dxfId="16886" priority="2006" operator="between">
      <formula>3.001</formula>
      <formula>4.5</formula>
    </cfRule>
    <cfRule type="cellIs" dxfId="16885" priority="2007" operator="between">
      <formula>2.001</formula>
      <formula>3</formula>
    </cfRule>
    <cfRule type="cellIs" dxfId="16884" priority="2008" operator="between">
      <formula>0</formula>
      <formula>2</formula>
    </cfRule>
  </conditionalFormatting>
  <conditionalFormatting sqref="N1145">
    <cfRule type="cellIs" dxfId="16883" priority="2004" operator="between">
      <formula>6</formula>
      <formula>4.5</formula>
    </cfRule>
  </conditionalFormatting>
  <conditionalFormatting sqref="N1145">
    <cfRule type="cellIs" dxfId="16882" priority="2003" operator="between">
      <formula>6</formula>
      <formula>4.495</formula>
    </cfRule>
  </conditionalFormatting>
  <conditionalFormatting sqref="N1145">
    <cfRule type="cellIs" dxfId="16881" priority="2002" operator="between">
      <formula>4.5</formula>
      <formula>3.495</formula>
    </cfRule>
  </conditionalFormatting>
  <conditionalFormatting sqref="N1145">
    <cfRule type="cellIs" dxfId="16880" priority="2000" operator="between">
      <formula>3.5</formula>
      <formula>2.495</formula>
    </cfRule>
    <cfRule type="cellIs" dxfId="16879" priority="2001" operator="between">
      <formula>3.5</formula>
      <formula>2.495</formula>
    </cfRule>
  </conditionalFormatting>
  <conditionalFormatting sqref="N1145">
    <cfRule type="cellIs" dxfId="16878" priority="1999" operator="between">
      <formula>3.5</formula>
      <formula>2.495</formula>
    </cfRule>
  </conditionalFormatting>
  <conditionalFormatting sqref="N1145">
    <cfRule type="cellIs" dxfId="16877" priority="1998" operator="between">
      <formula>3.5</formula>
      <formula>2.494</formula>
    </cfRule>
  </conditionalFormatting>
  <conditionalFormatting sqref="N1145">
    <cfRule type="cellIs" dxfId="16876" priority="1997" operator="between">
      <formula>2.5</formula>
      <formula>0</formula>
    </cfRule>
  </conditionalFormatting>
  <conditionalFormatting sqref="N1145">
    <cfRule type="cellIs" dxfId="16875" priority="1993" operator="between">
      <formula>4.501</formula>
      <formula>6</formula>
    </cfRule>
    <cfRule type="cellIs" dxfId="16874" priority="1994" operator="between">
      <formula>3.001</formula>
      <formula>4.5</formula>
    </cfRule>
    <cfRule type="cellIs" dxfId="16873" priority="1995" operator="between">
      <formula>2.001</formula>
      <formula>3</formula>
    </cfRule>
    <cfRule type="cellIs" dxfId="16872" priority="1996" operator="between">
      <formula>0</formula>
      <formula>2</formula>
    </cfRule>
  </conditionalFormatting>
  <conditionalFormatting sqref="N1151">
    <cfRule type="cellIs" dxfId="16871" priority="1992" operator="between">
      <formula>6</formula>
      <formula>4.5</formula>
    </cfRule>
  </conditionalFormatting>
  <conditionalFormatting sqref="N1151">
    <cfRule type="cellIs" dxfId="16870" priority="1991" operator="between">
      <formula>6</formula>
      <formula>4.495</formula>
    </cfRule>
  </conditionalFormatting>
  <conditionalFormatting sqref="N1151">
    <cfRule type="cellIs" dxfId="16869" priority="1990" operator="between">
      <formula>4.5</formula>
      <formula>3.495</formula>
    </cfRule>
  </conditionalFormatting>
  <conditionalFormatting sqref="N1151">
    <cfRule type="cellIs" dxfId="16868" priority="1988" operator="between">
      <formula>3.5</formula>
      <formula>2.495</formula>
    </cfRule>
    <cfRule type="cellIs" dxfId="16867" priority="1989" operator="between">
      <formula>3.5</formula>
      <formula>2.495</formula>
    </cfRule>
  </conditionalFormatting>
  <conditionalFormatting sqref="N1151">
    <cfRule type="cellIs" dxfId="16866" priority="1987" operator="between">
      <formula>3.5</formula>
      <formula>2.495</formula>
    </cfRule>
  </conditionalFormatting>
  <conditionalFormatting sqref="N1151">
    <cfRule type="cellIs" dxfId="16865" priority="1986" operator="between">
      <formula>3.5</formula>
      <formula>2.494</formula>
    </cfRule>
  </conditionalFormatting>
  <conditionalFormatting sqref="N1151">
    <cfRule type="cellIs" dxfId="16864" priority="1985" operator="between">
      <formula>2.5</formula>
      <formula>0</formula>
    </cfRule>
  </conditionalFormatting>
  <conditionalFormatting sqref="N1151">
    <cfRule type="cellIs" dxfId="16863" priority="1981" operator="between">
      <formula>4.501</formula>
      <formula>6</formula>
    </cfRule>
    <cfRule type="cellIs" dxfId="16862" priority="1982" operator="between">
      <formula>3.001</formula>
      <formula>4.5</formula>
    </cfRule>
    <cfRule type="cellIs" dxfId="16861" priority="1983" operator="between">
      <formula>2.001</formula>
      <formula>3</formula>
    </cfRule>
    <cfRule type="cellIs" dxfId="16860" priority="1984" operator="between">
      <formula>0</formula>
      <formula>2</formula>
    </cfRule>
  </conditionalFormatting>
  <conditionalFormatting sqref="N1147">
    <cfRule type="cellIs" dxfId="16859" priority="1980" operator="between">
      <formula>6</formula>
      <formula>4.5</formula>
    </cfRule>
  </conditionalFormatting>
  <conditionalFormatting sqref="N1147">
    <cfRule type="cellIs" dxfId="16858" priority="1979" operator="between">
      <formula>6</formula>
      <formula>4.495</formula>
    </cfRule>
  </conditionalFormatting>
  <conditionalFormatting sqref="N1147">
    <cfRule type="cellIs" dxfId="16857" priority="1978" operator="between">
      <formula>4.5</formula>
      <formula>3.495</formula>
    </cfRule>
  </conditionalFormatting>
  <conditionalFormatting sqref="N1147">
    <cfRule type="cellIs" dxfId="16856" priority="1976" operator="between">
      <formula>3.5</formula>
      <formula>2.495</formula>
    </cfRule>
    <cfRule type="cellIs" dxfId="16855" priority="1977" operator="between">
      <formula>3.5</formula>
      <formula>2.495</formula>
    </cfRule>
  </conditionalFormatting>
  <conditionalFormatting sqref="N1147">
    <cfRule type="cellIs" dxfId="16854" priority="1975" operator="between">
      <formula>3.5</formula>
      <formula>2.495</formula>
    </cfRule>
  </conditionalFormatting>
  <conditionalFormatting sqref="N1147">
    <cfRule type="cellIs" dxfId="16853" priority="1974" operator="between">
      <formula>3.5</formula>
      <formula>2.494</formula>
    </cfRule>
  </conditionalFormatting>
  <conditionalFormatting sqref="N1147">
    <cfRule type="cellIs" dxfId="16852" priority="1973" operator="between">
      <formula>2.5</formula>
      <formula>0</formula>
    </cfRule>
  </conditionalFormatting>
  <conditionalFormatting sqref="N1147">
    <cfRule type="cellIs" dxfId="16851" priority="1969" operator="between">
      <formula>4.501</formula>
      <formula>6</formula>
    </cfRule>
    <cfRule type="cellIs" dxfId="16850" priority="1970" operator="between">
      <formula>3.001</formula>
      <formula>4.5</formula>
    </cfRule>
    <cfRule type="cellIs" dxfId="16849" priority="1971" operator="between">
      <formula>2.001</formula>
      <formula>3</formula>
    </cfRule>
    <cfRule type="cellIs" dxfId="16848" priority="1972" operator="between">
      <formula>0</formula>
      <formula>2</formula>
    </cfRule>
  </conditionalFormatting>
  <conditionalFormatting sqref="N1146">
    <cfRule type="cellIs" dxfId="16847" priority="1968" operator="between">
      <formula>6</formula>
      <formula>4.5</formula>
    </cfRule>
  </conditionalFormatting>
  <conditionalFormatting sqref="N1146">
    <cfRule type="cellIs" dxfId="16846" priority="1967" operator="between">
      <formula>6</formula>
      <formula>4.495</formula>
    </cfRule>
  </conditionalFormatting>
  <conditionalFormatting sqref="N1146">
    <cfRule type="cellIs" dxfId="16845" priority="1966" operator="between">
      <formula>4.5</formula>
      <formula>3.495</formula>
    </cfRule>
  </conditionalFormatting>
  <conditionalFormatting sqref="N1146">
    <cfRule type="cellIs" dxfId="16844" priority="1964" operator="between">
      <formula>3.5</formula>
      <formula>2.495</formula>
    </cfRule>
    <cfRule type="cellIs" dxfId="16843" priority="1965" operator="between">
      <formula>3.5</formula>
      <formula>2.495</formula>
    </cfRule>
  </conditionalFormatting>
  <conditionalFormatting sqref="N1146">
    <cfRule type="cellIs" dxfId="16842" priority="1963" operator="between">
      <formula>3.5</formula>
      <formula>2.495</formula>
    </cfRule>
  </conditionalFormatting>
  <conditionalFormatting sqref="N1146">
    <cfRule type="cellIs" dxfId="16841" priority="1962" operator="between">
      <formula>3.5</formula>
      <formula>2.494</formula>
    </cfRule>
  </conditionalFormatting>
  <conditionalFormatting sqref="N1146">
    <cfRule type="cellIs" dxfId="16840" priority="1961" operator="between">
      <formula>2.5</formula>
      <formula>0</formula>
    </cfRule>
  </conditionalFormatting>
  <conditionalFormatting sqref="N1146">
    <cfRule type="cellIs" dxfId="16839" priority="1957" operator="between">
      <formula>4.501</formula>
      <formula>6</formula>
    </cfRule>
    <cfRule type="cellIs" dxfId="16838" priority="1958" operator="between">
      <formula>3.001</formula>
      <formula>4.5</formula>
    </cfRule>
    <cfRule type="cellIs" dxfId="16837" priority="1959" operator="between">
      <formula>2.001</formula>
      <formula>3</formula>
    </cfRule>
    <cfRule type="cellIs" dxfId="16836" priority="1960" operator="between">
      <formula>0</formula>
      <formula>2</formula>
    </cfRule>
  </conditionalFormatting>
  <conditionalFormatting sqref="N1148">
    <cfRule type="cellIs" dxfId="16835" priority="1956" operator="between">
      <formula>6</formula>
      <formula>4.5</formula>
    </cfRule>
  </conditionalFormatting>
  <conditionalFormatting sqref="N1148">
    <cfRule type="cellIs" dxfId="16834" priority="1955" operator="between">
      <formula>6</formula>
      <formula>4.495</formula>
    </cfRule>
  </conditionalFormatting>
  <conditionalFormatting sqref="N1148">
    <cfRule type="cellIs" dxfId="16833" priority="1954" operator="between">
      <formula>4.5</formula>
      <formula>3.495</formula>
    </cfRule>
  </conditionalFormatting>
  <conditionalFormatting sqref="N1148">
    <cfRule type="cellIs" dxfId="16832" priority="1952" operator="between">
      <formula>3.5</formula>
      <formula>2.495</formula>
    </cfRule>
    <cfRule type="cellIs" dxfId="16831" priority="1953" operator="between">
      <formula>3.5</formula>
      <formula>2.495</formula>
    </cfRule>
  </conditionalFormatting>
  <conditionalFormatting sqref="N1148">
    <cfRule type="cellIs" dxfId="16830" priority="1951" operator="between">
      <formula>3.5</formula>
      <formula>2.495</formula>
    </cfRule>
  </conditionalFormatting>
  <conditionalFormatting sqref="N1148">
    <cfRule type="cellIs" dxfId="16829" priority="1950" operator="between">
      <formula>3.5</formula>
      <formula>2.494</formula>
    </cfRule>
  </conditionalFormatting>
  <conditionalFormatting sqref="N1148">
    <cfRule type="cellIs" dxfId="16828" priority="1949" operator="between">
      <formula>2.5</formula>
      <formula>0</formula>
    </cfRule>
  </conditionalFormatting>
  <conditionalFormatting sqref="N1148">
    <cfRule type="cellIs" dxfId="16827" priority="1945" operator="between">
      <formula>4.501</formula>
      <formula>6</formula>
    </cfRule>
    <cfRule type="cellIs" dxfId="16826" priority="1946" operator="between">
      <formula>3.001</formula>
      <formula>4.5</formula>
    </cfRule>
    <cfRule type="cellIs" dxfId="16825" priority="1947" operator="between">
      <formula>2.001</formula>
      <formula>3</formula>
    </cfRule>
    <cfRule type="cellIs" dxfId="16824" priority="1948" operator="between">
      <formula>0</formula>
      <formula>2</formula>
    </cfRule>
  </conditionalFormatting>
  <conditionalFormatting sqref="N1150">
    <cfRule type="cellIs" dxfId="16823" priority="1944" operator="between">
      <formula>6</formula>
      <formula>4.5</formula>
    </cfRule>
  </conditionalFormatting>
  <conditionalFormatting sqref="N1150">
    <cfRule type="cellIs" dxfId="16822" priority="1943" operator="between">
      <formula>6</formula>
      <formula>4.495</formula>
    </cfRule>
  </conditionalFormatting>
  <conditionalFormatting sqref="N1150">
    <cfRule type="cellIs" dxfId="16821" priority="1942" operator="between">
      <formula>4.5</formula>
      <formula>3.495</formula>
    </cfRule>
  </conditionalFormatting>
  <conditionalFormatting sqref="N1150">
    <cfRule type="cellIs" dxfId="16820" priority="1940" operator="between">
      <formula>3.5</formula>
      <formula>2.495</formula>
    </cfRule>
    <cfRule type="cellIs" dxfId="16819" priority="1941" operator="between">
      <formula>3.5</formula>
      <formula>2.495</formula>
    </cfRule>
  </conditionalFormatting>
  <conditionalFormatting sqref="N1150">
    <cfRule type="cellIs" dxfId="16818" priority="1939" operator="between">
      <formula>3.5</formula>
      <formula>2.495</formula>
    </cfRule>
  </conditionalFormatting>
  <conditionalFormatting sqref="N1150">
    <cfRule type="cellIs" dxfId="16817" priority="1938" operator="between">
      <formula>3.5</formula>
      <formula>2.494</formula>
    </cfRule>
  </conditionalFormatting>
  <conditionalFormatting sqref="N1150">
    <cfRule type="cellIs" dxfId="16816" priority="1937" operator="between">
      <formula>2.5</formula>
      <formula>0</formula>
    </cfRule>
  </conditionalFormatting>
  <conditionalFormatting sqref="N1150">
    <cfRule type="cellIs" dxfId="16815" priority="1933" operator="between">
      <formula>4.501</formula>
      <formula>6</formula>
    </cfRule>
    <cfRule type="cellIs" dxfId="16814" priority="1934" operator="between">
      <formula>3.001</formula>
      <formula>4.5</formula>
    </cfRule>
    <cfRule type="cellIs" dxfId="16813" priority="1935" operator="between">
      <formula>2.001</formula>
      <formula>3</formula>
    </cfRule>
    <cfRule type="cellIs" dxfId="16812" priority="1936" operator="between">
      <formula>0</formula>
      <formula>2</formula>
    </cfRule>
  </conditionalFormatting>
  <conditionalFormatting sqref="N1149">
    <cfRule type="cellIs" dxfId="16811" priority="1932" operator="between">
      <formula>6</formula>
      <formula>4.5</formula>
    </cfRule>
  </conditionalFormatting>
  <conditionalFormatting sqref="N1149">
    <cfRule type="cellIs" dxfId="16810" priority="1931" operator="between">
      <formula>6</formula>
      <formula>4.495</formula>
    </cfRule>
  </conditionalFormatting>
  <conditionalFormatting sqref="N1149">
    <cfRule type="cellIs" dxfId="16809" priority="1930" operator="between">
      <formula>4.5</formula>
      <formula>3.495</formula>
    </cfRule>
  </conditionalFormatting>
  <conditionalFormatting sqref="N1149">
    <cfRule type="cellIs" dxfId="16808" priority="1928" operator="between">
      <formula>3.5</formula>
      <formula>2.495</formula>
    </cfRule>
    <cfRule type="cellIs" dxfId="16807" priority="1929" operator="between">
      <formula>3.5</formula>
      <formula>2.495</formula>
    </cfRule>
  </conditionalFormatting>
  <conditionalFormatting sqref="N1149">
    <cfRule type="cellIs" dxfId="16806" priority="1927" operator="between">
      <formula>3.5</formula>
      <formula>2.495</formula>
    </cfRule>
  </conditionalFormatting>
  <conditionalFormatting sqref="N1149">
    <cfRule type="cellIs" dxfId="16805" priority="1926" operator="between">
      <formula>3.5</formula>
      <formula>2.494</formula>
    </cfRule>
  </conditionalFormatting>
  <conditionalFormatting sqref="N1149">
    <cfRule type="cellIs" dxfId="16804" priority="1925" operator="between">
      <formula>2.5</formula>
      <formula>0</formula>
    </cfRule>
  </conditionalFormatting>
  <conditionalFormatting sqref="N1149">
    <cfRule type="cellIs" dxfId="16803" priority="1921" operator="between">
      <formula>4.501</formula>
      <formula>6</formula>
    </cfRule>
    <cfRule type="cellIs" dxfId="16802" priority="1922" operator="between">
      <formula>3.001</formula>
      <formula>4.5</formula>
    </cfRule>
    <cfRule type="cellIs" dxfId="16801" priority="1923" operator="between">
      <formula>2.001</formula>
      <formula>3</formula>
    </cfRule>
    <cfRule type="cellIs" dxfId="16800" priority="1924" operator="between">
      <formula>0</formula>
      <formula>2</formula>
    </cfRule>
  </conditionalFormatting>
  <conditionalFormatting sqref="N1161">
    <cfRule type="cellIs" dxfId="16799" priority="1920" operator="between">
      <formula>6</formula>
      <formula>4.5</formula>
    </cfRule>
  </conditionalFormatting>
  <conditionalFormatting sqref="N1161">
    <cfRule type="cellIs" dxfId="16798" priority="1919" operator="between">
      <formula>6</formula>
      <formula>4.495</formula>
    </cfRule>
  </conditionalFormatting>
  <conditionalFormatting sqref="N1161">
    <cfRule type="cellIs" dxfId="16797" priority="1918" operator="between">
      <formula>4.5</formula>
      <formula>3.495</formula>
    </cfRule>
  </conditionalFormatting>
  <conditionalFormatting sqref="N1161">
    <cfRule type="cellIs" dxfId="16796" priority="1916" operator="between">
      <formula>3.5</formula>
      <formula>2.495</formula>
    </cfRule>
    <cfRule type="cellIs" dxfId="16795" priority="1917" operator="between">
      <formula>3.5</formula>
      <formula>2.495</formula>
    </cfRule>
  </conditionalFormatting>
  <conditionalFormatting sqref="N1161">
    <cfRule type="cellIs" dxfId="16794" priority="1915" operator="between">
      <formula>3.5</formula>
      <formula>2.495</formula>
    </cfRule>
  </conditionalFormatting>
  <conditionalFormatting sqref="N1161">
    <cfRule type="cellIs" dxfId="16793" priority="1914" operator="between">
      <formula>3.5</formula>
      <formula>2.494</formula>
    </cfRule>
  </conditionalFormatting>
  <conditionalFormatting sqref="N1161">
    <cfRule type="cellIs" dxfId="16792" priority="1913" operator="between">
      <formula>2.5</formula>
      <formula>0</formula>
    </cfRule>
  </conditionalFormatting>
  <conditionalFormatting sqref="N1161">
    <cfRule type="cellIs" dxfId="16791" priority="1909" operator="between">
      <formula>4.501</formula>
      <formula>6</formula>
    </cfRule>
    <cfRule type="cellIs" dxfId="16790" priority="1910" operator="between">
      <formula>3.001</formula>
      <formula>4.5</formula>
    </cfRule>
    <cfRule type="cellIs" dxfId="16789" priority="1911" operator="between">
      <formula>2.001</formula>
      <formula>3</formula>
    </cfRule>
    <cfRule type="cellIs" dxfId="16788" priority="1912" operator="between">
      <formula>0</formula>
      <formula>2</formula>
    </cfRule>
  </conditionalFormatting>
  <conditionalFormatting sqref="N1153">
    <cfRule type="cellIs" dxfId="16787" priority="1908" operator="between">
      <formula>6</formula>
      <formula>4.5</formula>
    </cfRule>
  </conditionalFormatting>
  <conditionalFormatting sqref="N1153">
    <cfRule type="cellIs" dxfId="16786" priority="1907" operator="between">
      <formula>6</formula>
      <formula>4.495</formula>
    </cfRule>
  </conditionalFormatting>
  <conditionalFormatting sqref="N1153">
    <cfRule type="cellIs" dxfId="16785" priority="1906" operator="between">
      <formula>4.5</formula>
      <formula>3.495</formula>
    </cfRule>
  </conditionalFormatting>
  <conditionalFormatting sqref="N1153">
    <cfRule type="cellIs" dxfId="16784" priority="1904" operator="between">
      <formula>3.5</formula>
      <formula>2.495</formula>
    </cfRule>
    <cfRule type="cellIs" dxfId="16783" priority="1905" operator="between">
      <formula>3.5</formula>
      <formula>2.495</formula>
    </cfRule>
  </conditionalFormatting>
  <conditionalFormatting sqref="N1153">
    <cfRule type="cellIs" dxfId="16782" priority="1903" operator="between">
      <formula>3.5</formula>
      <formula>2.495</formula>
    </cfRule>
  </conditionalFormatting>
  <conditionalFormatting sqref="N1153">
    <cfRule type="cellIs" dxfId="16781" priority="1902" operator="between">
      <formula>3.5</formula>
      <formula>2.494</formula>
    </cfRule>
  </conditionalFormatting>
  <conditionalFormatting sqref="N1153">
    <cfRule type="cellIs" dxfId="16780" priority="1901" operator="between">
      <formula>2.5</formula>
      <formula>0</formula>
    </cfRule>
  </conditionalFormatting>
  <conditionalFormatting sqref="N1153">
    <cfRule type="cellIs" dxfId="16779" priority="1897" operator="between">
      <formula>4.501</formula>
      <formula>6</formula>
    </cfRule>
    <cfRule type="cellIs" dxfId="16778" priority="1898" operator="between">
      <formula>3.001</formula>
      <formula>4.5</formula>
    </cfRule>
    <cfRule type="cellIs" dxfId="16777" priority="1899" operator="between">
      <formula>2.001</formula>
      <formula>3</formula>
    </cfRule>
    <cfRule type="cellIs" dxfId="16776" priority="1900" operator="between">
      <formula>0</formula>
      <formula>2</formula>
    </cfRule>
  </conditionalFormatting>
  <conditionalFormatting sqref="N1160">
    <cfRule type="cellIs" dxfId="16775" priority="1896" operator="between">
      <formula>6</formula>
      <formula>4.5</formula>
    </cfRule>
  </conditionalFormatting>
  <conditionalFormatting sqref="N1160">
    <cfRule type="cellIs" dxfId="16774" priority="1895" operator="between">
      <formula>6</formula>
      <formula>4.495</formula>
    </cfRule>
  </conditionalFormatting>
  <conditionalFormatting sqref="N1160">
    <cfRule type="cellIs" dxfId="16773" priority="1894" operator="between">
      <formula>4.5</formula>
      <formula>3.495</formula>
    </cfRule>
  </conditionalFormatting>
  <conditionalFormatting sqref="N1160">
    <cfRule type="cellIs" dxfId="16772" priority="1892" operator="between">
      <formula>3.5</formula>
      <formula>2.495</formula>
    </cfRule>
    <cfRule type="cellIs" dxfId="16771" priority="1893" operator="between">
      <formula>3.5</formula>
      <formula>2.495</formula>
    </cfRule>
  </conditionalFormatting>
  <conditionalFormatting sqref="N1160">
    <cfRule type="cellIs" dxfId="16770" priority="1891" operator="between">
      <formula>3.5</formula>
      <formula>2.495</formula>
    </cfRule>
  </conditionalFormatting>
  <conditionalFormatting sqref="N1160">
    <cfRule type="cellIs" dxfId="16769" priority="1890" operator="between">
      <formula>3.5</formula>
      <formula>2.494</formula>
    </cfRule>
  </conditionalFormatting>
  <conditionalFormatting sqref="N1160">
    <cfRule type="cellIs" dxfId="16768" priority="1889" operator="between">
      <formula>2.5</formula>
      <formula>0</formula>
    </cfRule>
  </conditionalFormatting>
  <conditionalFormatting sqref="N1160">
    <cfRule type="cellIs" dxfId="16767" priority="1885" operator="between">
      <formula>4.501</formula>
      <formula>6</formula>
    </cfRule>
    <cfRule type="cellIs" dxfId="16766" priority="1886" operator="between">
      <formula>3.001</formula>
      <formula>4.5</formula>
    </cfRule>
    <cfRule type="cellIs" dxfId="16765" priority="1887" operator="between">
      <formula>2.001</formula>
      <formula>3</formula>
    </cfRule>
    <cfRule type="cellIs" dxfId="16764" priority="1888" operator="between">
      <formula>0</formula>
      <formula>2</formula>
    </cfRule>
  </conditionalFormatting>
  <conditionalFormatting sqref="N1155">
    <cfRule type="cellIs" dxfId="16763" priority="1884" operator="between">
      <formula>6</formula>
      <formula>4.5</formula>
    </cfRule>
  </conditionalFormatting>
  <conditionalFormatting sqref="N1155">
    <cfRule type="cellIs" dxfId="16762" priority="1883" operator="between">
      <formula>6</formula>
      <formula>4.495</formula>
    </cfRule>
  </conditionalFormatting>
  <conditionalFormatting sqref="N1155">
    <cfRule type="cellIs" dxfId="16761" priority="1882" operator="between">
      <formula>4.5</formula>
      <formula>3.495</formula>
    </cfRule>
  </conditionalFormatting>
  <conditionalFormatting sqref="N1155">
    <cfRule type="cellIs" dxfId="16760" priority="1880" operator="between">
      <formula>3.5</formula>
      <formula>2.495</formula>
    </cfRule>
    <cfRule type="cellIs" dxfId="16759" priority="1881" operator="between">
      <formula>3.5</formula>
      <formula>2.495</formula>
    </cfRule>
  </conditionalFormatting>
  <conditionalFormatting sqref="N1155">
    <cfRule type="cellIs" dxfId="16758" priority="1879" operator="between">
      <formula>3.5</formula>
      <formula>2.495</formula>
    </cfRule>
  </conditionalFormatting>
  <conditionalFormatting sqref="N1155">
    <cfRule type="cellIs" dxfId="16757" priority="1878" operator="between">
      <formula>3.5</formula>
      <formula>2.494</formula>
    </cfRule>
  </conditionalFormatting>
  <conditionalFormatting sqref="N1155">
    <cfRule type="cellIs" dxfId="16756" priority="1877" operator="between">
      <formula>2.5</formula>
      <formula>0</formula>
    </cfRule>
  </conditionalFormatting>
  <conditionalFormatting sqref="N1155">
    <cfRule type="cellIs" dxfId="16755" priority="1873" operator="between">
      <formula>4.501</formula>
      <formula>6</formula>
    </cfRule>
    <cfRule type="cellIs" dxfId="16754" priority="1874" operator="between">
      <formula>3.001</formula>
      <formula>4.5</formula>
    </cfRule>
    <cfRule type="cellIs" dxfId="16753" priority="1875" operator="between">
      <formula>2.001</formula>
      <formula>3</formula>
    </cfRule>
    <cfRule type="cellIs" dxfId="16752" priority="1876" operator="between">
      <formula>0</formula>
      <formula>2</formula>
    </cfRule>
  </conditionalFormatting>
  <conditionalFormatting sqref="N1154">
    <cfRule type="cellIs" dxfId="16751" priority="1872" operator="between">
      <formula>6</formula>
      <formula>4.5</formula>
    </cfRule>
  </conditionalFormatting>
  <conditionalFormatting sqref="N1154">
    <cfRule type="cellIs" dxfId="16750" priority="1871" operator="between">
      <formula>6</formula>
      <formula>4.495</formula>
    </cfRule>
  </conditionalFormatting>
  <conditionalFormatting sqref="N1154">
    <cfRule type="cellIs" dxfId="16749" priority="1870" operator="between">
      <formula>4.5</formula>
      <formula>3.495</formula>
    </cfRule>
  </conditionalFormatting>
  <conditionalFormatting sqref="N1154">
    <cfRule type="cellIs" dxfId="16748" priority="1868" operator="between">
      <formula>3.5</formula>
      <formula>2.495</formula>
    </cfRule>
    <cfRule type="cellIs" dxfId="16747" priority="1869" operator="between">
      <formula>3.5</formula>
      <formula>2.495</formula>
    </cfRule>
  </conditionalFormatting>
  <conditionalFormatting sqref="N1154">
    <cfRule type="cellIs" dxfId="16746" priority="1867" operator="between">
      <formula>3.5</formula>
      <formula>2.495</formula>
    </cfRule>
  </conditionalFormatting>
  <conditionalFormatting sqref="N1154">
    <cfRule type="cellIs" dxfId="16745" priority="1866" operator="between">
      <formula>3.5</formula>
      <formula>2.494</formula>
    </cfRule>
  </conditionalFormatting>
  <conditionalFormatting sqref="N1154">
    <cfRule type="cellIs" dxfId="16744" priority="1865" operator="between">
      <formula>2.5</formula>
      <formula>0</formula>
    </cfRule>
  </conditionalFormatting>
  <conditionalFormatting sqref="N1154">
    <cfRule type="cellIs" dxfId="16743" priority="1861" operator="between">
      <formula>4.501</formula>
      <formula>6</formula>
    </cfRule>
    <cfRule type="cellIs" dxfId="16742" priority="1862" operator="between">
      <formula>3.001</formula>
      <formula>4.5</formula>
    </cfRule>
    <cfRule type="cellIs" dxfId="16741" priority="1863" operator="between">
      <formula>2.001</formula>
      <formula>3</formula>
    </cfRule>
    <cfRule type="cellIs" dxfId="16740" priority="1864" operator="between">
      <formula>0</formula>
      <formula>2</formula>
    </cfRule>
  </conditionalFormatting>
  <conditionalFormatting sqref="N1156">
    <cfRule type="cellIs" dxfId="16739" priority="1860" operator="between">
      <formula>6</formula>
      <formula>4.5</formula>
    </cfRule>
  </conditionalFormatting>
  <conditionalFormatting sqref="N1156">
    <cfRule type="cellIs" dxfId="16738" priority="1859" operator="between">
      <formula>6</formula>
      <formula>4.495</formula>
    </cfRule>
  </conditionalFormatting>
  <conditionalFormatting sqref="N1156">
    <cfRule type="cellIs" dxfId="16737" priority="1858" operator="between">
      <formula>4.5</formula>
      <formula>3.495</formula>
    </cfRule>
  </conditionalFormatting>
  <conditionalFormatting sqref="N1156">
    <cfRule type="cellIs" dxfId="16736" priority="1856" operator="between">
      <formula>3.5</formula>
      <formula>2.495</formula>
    </cfRule>
    <cfRule type="cellIs" dxfId="16735" priority="1857" operator="between">
      <formula>3.5</formula>
      <formula>2.495</formula>
    </cfRule>
  </conditionalFormatting>
  <conditionalFormatting sqref="N1156">
    <cfRule type="cellIs" dxfId="16734" priority="1855" operator="between">
      <formula>3.5</formula>
      <formula>2.495</formula>
    </cfRule>
  </conditionalFormatting>
  <conditionalFormatting sqref="N1156">
    <cfRule type="cellIs" dxfId="16733" priority="1854" operator="between">
      <formula>3.5</formula>
      <formula>2.494</formula>
    </cfRule>
  </conditionalFormatting>
  <conditionalFormatting sqref="N1156">
    <cfRule type="cellIs" dxfId="16732" priority="1853" operator="between">
      <formula>2.5</formula>
      <formula>0</formula>
    </cfRule>
  </conditionalFormatting>
  <conditionalFormatting sqref="N1156">
    <cfRule type="cellIs" dxfId="16731" priority="1849" operator="between">
      <formula>4.501</formula>
      <formula>6</formula>
    </cfRule>
    <cfRule type="cellIs" dxfId="16730" priority="1850" operator="between">
      <formula>3.001</formula>
      <formula>4.5</formula>
    </cfRule>
    <cfRule type="cellIs" dxfId="16729" priority="1851" operator="between">
      <formula>2.001</formula>
      <formula>3</formula>
    </cfRule>
    <cfRule type="cellIs" dxfId="16728" priority="1852" operator="between">
      <formula>0</formula>
      <formula>2</formula>
    </cfRule>
  </conditionalFormatting>
  <conditionalFormatting sqref="N1159">
    <cfRule type="cellIs" dxfId="16727" priority="1848" operator="between">
      <formula>6</formula>
      <formula>4.5</formula>
    </cfRule>
  </conditionalFormatting>
  <conditionalFormatting sqref="N1159">
    <cfRule type="cellIs" dxfId="16726" priority="1847" operator="between">
      <formula>6</formula>
      <formula>4.495</formula>
    </cfRule>
  </conditionalFormatting>
  <conditionalFormatting sqref="N1159">
    <cfRule type="cellIs" dxfId="16725" priority="1846" operator="between">
      <formula>4.5</formula>
      <formula>3.495</formula>
    </cfRule>
  </conditionalFormatting>
  <conditionalFormatting sqref="N1159">
    <cfRule type="cellIs" dxfId="16724" priority="1844" operator="between">
      <formula>3.5</formula>
      <formula>2.495</formula>
    </cfRule>
    <cfRule type="cellIs" dxfId="16723" priority="1845" operator="between">
      <formula>3.5</formula>
      <formula>2.495</formula>
    </cfRule>
  </conditionalFormatting>
  <conditionalFormatting sqref="N1159">
    <cfRule type="cellIs" dxfId="16722" priority="1843" operator="between">
      <formula>3.5</formula>
      <formula>2.495</formula>
    </cfRule>
  </conditionalFormatting>
  <conditionalFormatting sqref="N1159">
    <cfRule type="cellIs" dxfId="16721" priority="1842" operator="between">
      <formula>3.5</formula>
      <formula>2.494</formula>
    </cfRule>
  </conditionalFormatting>
  <conditionalFormatting sqref="N1159">
    <cfRule type="cellIs" dxfId="16720" priority="1841" operator="between">
      <formula>2.5</formula>
      <formula>0</formula>
    </cfRule>
  </conditionalFormatting>
  <conditionalFormatting sqref="N1159">
    <cfRule type="cellIs" dxfId="16719" priority="1837" operator="between">
      <formula>4.501</formula>
      <formula>6</formula>
    </cfRule>
    <cfRule type="cellIs" dxfId="16718" priority="1838" operator="between">
      <formula>3.001</formula>
      <formula>4.5</formula>
    </cfRule>
    <cfRule type="cellIs" dxfId="16717" priority="1839" operator="between">
      <formula>2.001</formula>
      <formula>3</formula>
    </cfRule>
    <cfRule type="cellIs" dxfId="16716" priority="1840" operator="between">
      <formula>0</formula>
      <formula>2</formula>
    </cfRule>
  </conditionalFormatting>
  <conditionalFormatting sqref="N1157">
    <cfRule type="cellIs" dxfId="16715" priority="1836" operator="between">
      <formula>6</formula>
      <formula>4.5</formula>
    </cfRule>
  </conditionalFormatting>
  <conditionalFormatting sqref="N1157">
    <cfRule type="cellIs" dxfId="16714" priority="1835" operator="between">
      <formula>6</formula>
      <formula>4.495</formula>
    </cfRule>
  </conditionalFormatting>
  <conditionalFormatting sqref="N1157">
    <cfRule type="cellIs" dxfId="16713" priority="1834" operator="between">
      <formula>4.5</formula>
      <formula>3.495</formula>
    </cfRule>
  </conditionalFormatting>
  <conditionalFormatting sqref="N1157">
    <cfRule type="cellIs" dxfId="16712" priority="1832" operator="between">
      <formula>3.5</formula>
      <formula>2.495</formula>
    </cfRule>
    <cfRule type="cellIs" dxfId="16711" priority="1833" operator="between">
      <formula>3.5</formula>
      <formula>2.495</formula>
    </cfRule>
  </conditionalFormatting>
  <conditionalFormatting sqref="N1157">
    <cfRule type="cellIs" dxfId="16710" priority="1831" operator="between">
      <formula>3.5</formula>
      <formula>2.495</formula>
    </cfRule>
  </conditionalFormatting>
  <conditionalFormatting sqref="N1157">
    <cfRule type="cellIs" dxfId="16709" priority="1830" operator="between">
      <formula>3.5</formula>
      <formula>2.494</formula>
    </cfRule>
  </conditionalFormatting>
  <conditionalFormatting sqref="N1157">
    <cfRule type="cellIs" dxfId="16708" priority="1829" operator="between">
      <formula>2.5</formula>
      <formula>0</formula>
    </cfRule>
  </conditionalFormatting>
  <conditionalFormatting sqref="N1157">
    <cfRule type="cellIs" dxfId="16707" priority="1825" operator="between">
      <formula>4.501</formula>
      <formula>6</formula>
    </cfRule>
    <cfRule type="cellIs" dxfId="16706" priority="1826" operator="between">
      <formula>3.001</formula>
      <formula>4.5</formula>
    </cfRule>
    <cfRule type="cellIs" dxfId="16705" priority="1827" operator="between">
      <formula>2.001</formula>
      <formula>3</formula>
    </cfRule>
    <cfRule type="cellIs" dxfId="16704" priority="1828" operator="between">
      <formula>0</formula>
      <formula>2</formula>
    </cfRule>
  </conditionalFormatting>
  <conditionalFormatting sqref="N1158">
    <cfRule type="cellIs" dxfId="16703" priority="1824" operator="between">
      <formula>6</formula>
      <formula>4.5</formula>
    </cfRule>
  </conditionalFormatting>
  <conditionalFormatting sqref="N1158">
    <cfRule type="cellIs" dxfId="16702" priority="1823" operator="between">
      <formula>6</formula>
      <formula>4.495</formula>
    </cfRule>
  </conditionalFormatting>
  <conditionalFormatting sqref="N1158">
    <cfRule type="cellIs" dxfId="16701" priority="1822" operator="between">
      <formula>4.5</formula>
      <formula>3.495</formula>
    </cfRule>
  </conditionalFormatting>
  <conditionalFormatting sqref="N1158">
    <cfRule type="cellIs" dxfId="16700" priority="1820" operator="between">
      <formula>3.5</formula>
      <formula>2.495</formula>
    </cfRule>
    <cfRule type="cellIs" dxfId="16699" priority="1821" operator="between">
      <formula>3.5</formula>
      <formula>2.495</formula>
    </cfRule>
  </conditionalFormatting>
  <conditionalFormatting sqref="N1158">
    <cfRule type="cellIs" dxfId="16698" priority="1819" operator="between">
      <formula>3.5</formula>
      <formula>2.495</formula>
    </cfRule>
  </conditionalFormatting>
  <conditionalFormatting sqref="N1158">
    <cfRule type="cellIs" dxfId="16697" priority="1818" operator="between">
      <formula>3.5</formula>
      <formula>2.494</formula>
    </cfRule>
  </conditionalFormatting>
  <conditionalFormatting sqref="N1158">
    <cfRule type="cellIs" dxfId="16696" priority="1817" operator="between">
      <formula>2.5</formula>
      <formula>0</formula>
    </cfRule>
  </conditionalFormatting>
  <conditionalFormatting sqref="N1158">
    <cfRule type="cellIs" dxfId="16695" priority="1813" operator="between">
      <formula>4.501</formula>
      <formula>6</formula>
    </cfRule>
    <cfRule type="cellIs" dxfId="16694" priority="1814" operator="between">
      <formula>3.001</formula>
      <formula>4.5</formula>
    </cfRule>
    <cfRule type="cellIs" dxfId="16693" priority="1815" operator="between">
      <formula>2.001</formula>
      <formula>3</formula>
    </cfRule>
    <cfRule type="cellIs" dxfId="16692" priority="1816" operator="between">
      <formula>0</formula>
      <formula>2</formula>
    </cfRule>
  </conditionalFormatting>
  <conditionalFormatting sqref="N1170">
    <cfRule type="cellIs" dxfId="16691" priority="1812" operator="between">
      <formula>6</formula>
      <formula>4.5</formula>
    </cfRule>
  </conditionalFormatting>
  <conditionalFormatting sqref="N1170">
    <cfRule type="cellIs" dxfId="16690" priority="1811" operator="between">
      <formula>6</formula>
      <formula>4.495</formula>
    </cfRule>
  </conditionalFormatting>
  <conditionalFormatting sqref="N1170">
    <cfRule type="cellIs" dxfId="16689" priority="1810" operator="between">
      <formula>4.5</formula>
      <formula>3.495</formula>
    </cfRule>
  </conditionalFormatting>
  <conditionalFormatting sqref="N1170">
    <cfRule type="cellIs" dxfId="16688" priority="1808" operator="between">
      <formula>3.5</formula>
      <formula>2.495</formula>
    </cfRule>
    <cfRule type="cellIs" dxfId="16687" priority="1809" operator="between">
      <formula>3.5</formula>
      <formula>2.495</formula>
    </cfRule>
  </conditionalFormatting>
  <conditionalFormatting sqref="N1170">
    <cfRule type="cellIs" dxfId="16686" priority="1807" operator="between">
      <formula>3.5</formula>
      <formula>2.495</formula>
    </cfRule>
  </conditionalFormatting>
  <conditionalFormatting sqref="N1170">
    <cfRule type="cellIs" dxfId="16685" priority="1806" operator="between">
      <formula>3.5</formula>
      <formula>2.494</formula>
    </cfRule>
  </conditionalFormatting>
  <conditionalFormatting sqref="N1170">
    <cfRule type="cellIs" dxfId="16684" priority="1805" operator="between">
      <formula>2.5</formula>
      <formula>0</formula>
    </cfRule>
  </conditionalFormatting>
  <conditionalFormatting sqref="N1170">
    <cfRule type="cellIs" dxfId="16683" priority="1801" operator="between">
      <formula>4.501</formula>
      <formula>6</formula>
    </cfRule>
    <cfRule type="cellIs" dxfId="16682" priority="1802" operator="between">
      <formula>3.001</formula>
      <formula>4.5</formula>
    </cfRule>
    <cfRule type="cellIs" dxfId="16681" priority="1803" operator="between">
      <formula>2.001</formula>
      <formula>3</formula>
    </cfRule>
    <cfRule type="cellIs" dxfId="16680" priority="1804" operator="between">
      <formula>0</formula>
      <formula>2</formula>
    </cfRule>
  </conditionalFormatting>
  <conditionalFormatting sqref="N1162">
    <cfRule type="cellIs" dxfId="16679" priority="1800" operator="between">
      <formula>6</formula>
      <formula>4.5</formula>
    </cfRule>
  </conditionalFormatting>
  <conditionalFormatting sqref="N1162">
    <cfRule type="cellIs" dxfId="16678" priority="1799" operator="between">
      <formula>6</formula>
      <formula>4.495</formula>
    </cfRule>
  </conditionalFormatting>
  <conditionalFormatting sqref="N1162">
    <cfRule type="cellIs" dxfId="16677" priority="1798" operator="between">
      <formula>4.5</formula>
      <formula>3.495</formula>
    </cfRule>
  </conditionalFormatting>
  <conditionalFormatting sqref="N1162">
    <cfRule type="cellIs" dxfId="16676" priority="1796" operator="between">
      <formula>3.5</formula>
      <formula>2.495</formula>
    </cfRule>
    <cfRule type="cellIs" dxfId="16675" priority="1797" operator="between">
      <formula>3.5</formula>
      <formula>2.495</formula>
    </cfRule>
  </conditionalFormatting>
  <conditionalFormatting sqref="N1162">
    <cfRule type="cellIs" dxfId="16674" priority="1795" operator="between">
      <formula>3.5</formula>
      <formula>2.495</formula>
    </cfRule>
  </conditionalFormatting>
  <conditionalFormatting sqref="N1162">
    <cfRule type="cellIs" dxfId="16673" priority="1794" operator="between">
      <formula>3.5</formula>
      <formula>2.494</formula>
    </cfRule>
  </conditionalFormatting>
  <conditionalFormatting sqref="N1162">
    <cfRule type="cellIs" dxfId="16672" priority="1793" operator="between">
      <formula>2.5</formula>
      <formula>0</formula>
    </cfRule>
  </conditionalFormatting>
  <conditionalFormatting sqref="N1162">
    <cfRule type="cellIs" dxfId="16671" priority="1789" operator="between">
      <formula>4.501</formula>
      <formula>6</formula>
    </cfRule>
    <cfRule type="cellIs" dxfId="16670" priority="1790" operator="between">
      <formula>3.001</formula>
      <formula>4.5</formula>
    </cfRule>
    <cfRule type="cellIs" dxfId="16669" priority="1791" operator="between">
      <formula>2.001</formula>
      <formula>3</formula>
    </cfRule>
    <cfRule type="cellIs" dxfId="16668" priority="1792" operator="between">
      <formula>0</formula>
      <formula>2</formula>
    </cfRule>
  </conditionalFormatting>
  <conditionalFormatting sqref="N1169">
    <cfRule type="cellIs" dxfId="16667" priority="1788" operator="between">
      <formula>6</formula>
      <formula>4.5</formula>
    </cfRule>
  </conditionalFormatting>
  <conditionalFormatting sqref="N1169">
    <cfRule type="cellIs" dxfId="16666" priority="1787" operator="between">
      <formula>6</formula>
      <formula>4.495</formula>
    </cfRule>
  </conditionalFormatting>
  <conditionalFormatting sqref="N1169">
    <cfRule type="cellIs" dxfId="16665" priority="1786" operator="between">
      <formula>4.5</formula>
      <formula>3.495</formula>
    </cfRule>
  </conditionalFormatting>
  <conditionalFormatting sqref="N1169">
    <cfRule type="cellIs" dxfId="16664" priority="1784" operator="between">
      <formula>3.5</formula>
      <formula>2.495</formula>
    </cfRule>
    <cfRule type="cellIs" dxfId="16663" priority="1785" operator="between">
      <formula>3.5</formula>
      <formula>2.495</formula>
    </cfRule>
  </conditionalFormatting>
  <conditionalFormatting sqref="N1169">
    <cfRule type="cellIs" dxfId="16662" priority="1783" operator="between">
      <formula>3.5</formula>
      <formula>2.495</formula>
    </cfRule>
  </conditionalFormatting>
  <conditionalFormatting sqref="N1169">
    <cfRule type="cellIs" dxfId="16661" priority="1782" operator="between">
      <formula>3.5</formula>
      <formula>2.494</formula>
    </cfRule>
  </conditionalFormatting>
  <conditionalFormatting sqref="N1169">
    <cfRule type="cellIs" dxfId="16660" priority="1781" operator="between">
      <formula>2.5</formula>
      <formula>0</formula>
    </cfRule>
  </conditionalFormatting>
  <conditionalFormatting sqref="N1169">
    <cfRule type="cellIs" dxfId="16659" priority="1777" operator="between">
      <formula>4.501</formula>
      <formula>6</formula>
    </cfRule>
    <cfRule type="cellIs" dxfId="16658" priority="1778" operator="between">
      <formula>3.001</formula>
      <formula>4.5</formula>
    </cfRule>
    <cfRule type="cellIs" dxfId="16657" priority="1779" operator="between">
      <formula>2.001</formula>
      <formula>3</formula>
    </cfRule>
    <cfRule type="cellIs" dxfId="16656" priority="1780" operator="between">
      <formula>0</formula>
      <formula>2</formula>
    </cfRule>
  </conditionalFormatting>
  <conditionalFormatting sqref="N1164">
    <cfRule type="cellIs" dxfId="16655" priority="1776" operator="between">
      <formula>6</formula>
      <formula>4.5</formula>
    </cfRule>
  </conditionalFormatting>
  <conditionalFormatting sqref="N1164">
    <cfRule type="cellIs" dxfId="16654" priority="1775" operator="between">
      <formula>6</formula>
      <formula>4.495</formula>
    </cfRule>
  </conditionalFormatting>
  <conditionalFormatting sqref="N1164">
    <cfRule type="cellIs" dxfId="16653" priority="1774" operator="between">
      <formula>4.5</formula>
      <formula>3.495</formula>
    </cfRule>
  </conditionalFormatting>
  <conditionalFormatting sqref="N1164">
    <cfRule type="cellIs" dxfId="16652" priority="1772" operator="between">
      <formula>3.5</formula>
      <formula>2.495</formula>
    </cfRule>
    <cfRule type="cellIs" dxfId="16651" priority="1773" operator="between">
      <formula>3.5</formula>
      <formula>2.495</formula>
    </cfRule>
  </conditionalFormatting>
  <conditionalFormatting sqref="N1164">
    <cfRule type="cellIs" dxfId="16650" priority="1771" operator="between">
      <formula>3.5</formula>
      <formula>2.495</formula>
    </cfRule>
  </conditionalFormatting>
  <conditionalFormatting sqref="N1164">
    <cfRule type="cellIs" dxfId="16649" priority="1770" operator="between">
      <formula>3.5</formula>
      <formula>2.494</formula>
    </cfRule>
  </conditionalFormatting>
  <conditionalFormatting sqref="N1164">
    <cfRule type="cellIs" dxfId="16648" priority="1769" operator="between">
      <formula>2.5</formula>
      <formula>0</formula>
    </cfRule>
  </conditionalFormatting>
  <conditionalFormatting sqref="N1164">
    <cfRule type="cellIs" dxfId="16647" priority="1765" operator="between">
      <formula>4.501</formula>
      <formula>6</formula>
    </cfRule>
    <cfRule type="cellIs" dxfId="16646" priority="1766" operator="between">
      <formula>3.001</formula>
      <formula>4.5</formula>
    </cfRule>
    <cfRule type="cellIs" dxfId="16645" priority="1767" operator="between">
      <formula>2.001</formula>
      <formula>3</formula>
    </cfRule>
    <cfRule type="cellIs" dxfId="16644" priority="1768" operator="between">
      <formula>0</formula>
      <formula>2</formula>
    </cfRule>
  </conditionalFormatting>
  <conditionalFormatting sqref="N1163">
    <cfRule type="cellIs" dxfId="16643" priority="1764" operator="between">
      <formula>6</formula>
      <formula>4.5</formula>
    </cfRule>
  </conditionalFormatting>
  <conditionalFormatting sqref="N1163">
    <cfRule type="cellIs" dxfId="16642" priority="1763" operator="between">
      <formula>6</formula>
      <formula>4.495</formula>
    </cfRule>
  </conditionalFormatting>
  <conditionalFormatting sqref="N1163">
    <cfRule type="cellIs" dxfId="16641" priority="1762" operator="between">
      <formula>4.5</formula>
      <formula>3.495</formula>
    </cfRule>
  </conditionalFormatting>
  <conditionalFormatting sqref="N1163">
    <cfRule type="cellIs" dxfId="16640" priority="1760" operator="between">
      <formula>3.5</formula>
      <formula>2.495</formula>
    </cfRule>
    <cfRule type="cellIs" dxfId="16639" priority="1761" operator="between">
      <formula>3.5</formula>
      <formula>2.495</formula>
    </cfRule>
  </conditionalFormatting>
  <conditionalFormatting sqref="N1163">
    <cfRule type="cellIs" dxfId="16638" priority="1759" operator="between">
      <formula>3.5</formula>
      <formula>2.495</formula>
    </cfRule>
  </conditionalFormatting>
  <conditionalFormatting sqref="N1163">
    <cfRule type="cellIs" dxfId="16637" priority="1758" operator="between">
      <formula>3.5</formula>
      <formula>2.494</formula>
    </cfRule>
  </conditionalFormatting>
  <conditionalFormatting sqref="N1163">
    <cfRule type="cellIs" dxfId="16636" priority="1757" operator="between">
      <formula>2.5</formula>
      <formula>0</formula>
    </cfRule>
  </conditionalFormatting>
  <conditionalFormatting sqref="N1163">
    <cfRule type="cellIs" dxfId="16635" priority="1753" operator="between">
      <formula>4.501</formula>
      <formula>6</formula>
    </cfRule>
    <cfRule type="cellIs" dxfId="16634" priority="1754" operator="between">
      <formula>3.001</formula>
      <formula>4.5</formula>
    </cfRule>
    <cfRule type="cellIs" dxfId="16633" priority="1755" operator="between">
      <formula>2.001</formula>
      <formula>3</formula>
    </cfRule>
    <cfRule type="cellIs" dxfId="16632" priority="1756" operator="between">
      <formula>0</formula>
      <formula>2</formula>
    </cfRule>
  </conditionalFormatting>
  <conditionalFormatting sqref="N1165">
    <cfRule type="cellIs" dxfId="16631" priority="1752" operator="between">
      <formula>6</formula>
      <formula>4.5</formula>
    </cfRule>
  </conditionalFormatting>
  <conditionalFormatting sqref="N1165">
    <cfRule type="cellIs" dxfId="16630" priority="1751" operator="between">
      <formula>6</formula>
      <formula>4.495</formula>
    </cfRule>
  </conditionalFormatting>
  <conditionalFormatting sqref="N1165">
    <cfRule type="cellIs" dxfId="16629" priority="1750" operator="between">
      <formula>4.5</formula>
      <formula>3.495</formula>
    </cfRule>
  </conditionalFormatting>
  <conditionalFormatting sqref="N1165">
    <cfRule type="cellIs" dxfId="16628" priority="1748" operator="between">
      <formula>3.5</formula>
      <formula>2.495</formula>
    </cfRule>
    <cfRule type="cellIs" dxfId="16627" priority="1749" operator="between">
      <formula>3.5</formula>
      <formula>2.495</formula>
    </cfRule>
  </conditionalFormatting>
  <conditionalFormatting sqref="N1165">
    <cfRule type="cellIs" dxfId="16626" priority="1747" operator="between">
      <formula>3.5</formula>
      <formula>2.495</formula>
    </cfRule>
  </conditionalFormatting>
  <conditionalFormatting sqref="N1165">
    <cfRule type="cellIs" dxfId="16625" priority="1746" operator="between">
      <formula>3.5</formula>
      <formula>2.494</formula>
    </cfRule>
  </conditionalFormatting>
  <conditionalFormatting sqref="N1165">
    <cfRule type="cellIs" dxfId="16624" priority="1745" operator="between">
      <formula>2.5</formula>
      <formula>0</formula>
    </cfRule>
  </conditionalFormatting>
  <conditionalFormatting sqref="N1165">
    <cfRule type="cellIs" dxfId="16623" priority="1741" operator="between">
      <formula>4.501</formula>
      <formula>6</formula>
    </cfRule>
    <cfRule type="cellIs" dxfId="16622" priority="1742" operator="between">
      <formula>3.001</formula>
      <formula>4.5</formula>
    </cfRule>
    <cfRule type="cellIs" dxfId="16621" priority="1743" operator="between">
      <formula>2.001</formula>
      <formula>3</formula>
    </cfRule>
    <cfRule type="cellIs" dxfId="16620" priority="1744" operator="between">
      <formula>0</formula>
      <formula>2</formula>
    </cfRule>
  </conditionalFormatting>
  <conditionalFormatting sqref="N1168">
    <cfRule type="cellIs" dxfId="16619" priority="1740" operator="between">
      <formula>6</formula>
      <formula>4.5</formula>
    </cfRule>
  </conditionalFormatting>
  <conditionalFormatting sqref="N1168">
    <cfRule type="cellIs" dxfId="16618" priority="1739" operator="between">
      <formula>6</formula>
      <formula>4.495</formula>
    </cfRule>
  </conditionalFormatting>
  <conditionalFormatting sqref="N1168">
    <cfRule type="cellIs" dxfId="16617" priority="1738" operator="between">
      <formula>4.5</formula>
      <formula>3.495</formula>
    </cfRule>
  </conditionalFormatting>
  <conditionalFormatting sqref="N1168">
    <cfRule type="cellIs" dxfId="16616" priority="1736" operator="between">
      <formula>3.5</formula>
      <formula>2.495</formula>
    </cfRule>
    <cfRule type="cellIs" dxfId="16615" priority="1737" operator="between">
      <formula>3.5</formula>
      <formula>2.495</formula>
    </cfRule>
  </conditionalFormatting>
  <conditionalFormatting sqref="N1168">
    <cfRule type="cellIs" dxfId="16614" priority="1735" operator="between">
      <formula>3.5</formula>
      <formula>2.495</formula>
    </cfRule>
  </conditionalFormatting>
  <conditionalFormatting sqref="N1168">
    <cfRule type="cellIs" dxfId="16613" priority="1734" operator="between">
      <formula>3.5</formula>
      <formula>2.494</formula>
    </cfRule>
  </conditionalFormatting>
  <conditionalFormatting sqref="N1168">
    <cfRule type="cellIs" dxfId="16612" priority="1733" operator="between">
      <formula>2.5</formula>
      <formula>0</formula>
    </cfRule>
  </conditionalFormatting>
  <conditionalFormatting sqref="N1168">
    <cfRule type="cellIs" dxfId="16611" priority="1729" operator="between">
      <formula>4.501</formula>
      <formula>6</formula>
    </cfRule>
    <cfRule type="cellIs" dxfId="16610" priority="1730" operator="between">
      <formula>3.001</formula>
      <formula>4.5</formula>
    </cfRule>
    <cfRule type="cellIs" dxfId="16609" priority="1731" operator="between">
      <formula>2.001</formula>
      <formula>3</formula>
    </cfRule>
    <cfRule type="cellIs" dxfId="16608" priority="1732" operator="between">
      <formula>0</formula>
      <formula>2</formula>
    </cfRule>
  </conditionalFormatting>
  <conditionalFormatting sqref="N1166">
    <cfRule type="cellIs" dxfId="16607" priority="1728" operator="between">
      <formula>6</formula>
      <formula>4.5</formula>
    </cfRule>
  </conditionalFormatting>
  <conditionalFormatting sqref="N1166">
    <cfRule type="cellIs" dxfId="16606" priority="1727" operator="between">
      <formula>6</formula>
      <formula>4.495</formula>
    </cfRule>
  </conditionalFormatting>
  <conditionalFormatting sqref="N1166">
    <cfRule type="cellIs" dxfId="16605" priority="1726" operator="between">
      <formula>4.5</formula>
      <formula>3.495</formula>
    </cfRule>
  </conditionalFormatting>
  <conditionalFormatting sqref="N1166">
    <cfRule type="cellIs" dxfId="16604" priority="1724" operator="between">
      <formula>3.5</formula>
      <formula>2.495</formula>
    </cfRule>
    <cfRule type="cellIs" dxfId="16603" priority="1725" operator="between">
      <formula>3.5</formula>
      <formula>2.495</formula>
    </cfRule>
  </conditionalFormatting>
  <conditionalFormatting sqref="N1166">
    <cfRule type="cellIs" dxfId="16602" priority="1723" operator="between">
      <formula>3.5</formula>
      <formula>2.495</formula>
    </cfRule>
  </conditionalFormatting>
  <conditionalFormatting sqref="N1166">
    <cfRule type="cellIs" dxfId="16601" priority="1722" operator="between">
      <formula>3.5</formula>
      <formula>2.494</formula>
    </cfRule>
  </conditionalFormatting>
  <conditionalFormatting sqref="N1166">
    <cfRule type="cellIs" dxfId="16600" priority="1721" operator="between">
      <formula>2.5</formula>
      <formula>0</formula>
    </cfRule>
  </conditionalFormatting>
  <conditionalFormatting sqref="N1166">
    <cfRule type="cellIs" dxfId="16599" priority="1717" operator="between">
      <formula>4.501</formula>
      <formula>6</formula>
    </cfRule>
    <cfRule type="cellIs" dxfId="16598" priority="1718" operator="between">
      <formula>3.001</formula>
      <formula>4.5</formula>
    </cfRule>
    <cfRule type="cellIs" dxfId="16597" priority="1719" operator="between">
      <formula>2.001</formula>
      <formula>3</formula>
    </cfRule>
    <cfRule type="cellIs" dxfId="16596" priority="1720" operator="between">
      <formula>0</formula>
      <formula>2</formula>
    </cfRule>
  </conditionalFormatting>
  <conditionalFormatting sqref="N1167">
    <cfRule type="cellIs" dxfId="16595" priority="1716" operator="between">
      <formula>6</formula>
      <formula>4.5</formula>
    </cfRule>
  </conditionalFormatting>
  <conditionalFormatting sqref="N1167">
    <cfRule type="cellIs" dxfId="16594" priority="1715" operator="between">
      <formula>6</formula>
      <formula>4.495</formula>
    </cfRule>
  </conditionalFormatting>
  <conditionalFormatting sqref="N1167">
    <cfRule type="cellIs" dxfId="16593" priority="1714" operator="between">
      <formula>4.5</formula>
      <formula>3.495</formula>
    </cfRule>
  </conditionalFormatting>
  <conditionalFormatting sqref="N1167">
    <cfRule type="cellIs" dxfId="16592" priority="1712" operator="between">
      <formula>3.5</formula>
      <formula>2.495</formula>
    </cfRule>
    <cfRule type="cellIs" dxfId="16591" priority="1713" operator="between">
      <formula>3.5</formula>
      <formula>2.495</formula>
    </cfRule>
  </conditionalFormatting>
  <conditionalFormatting sqref="N1167">
    <cfRule type="cellIs" dxfId="16590" priority="1711" operator="between">
      <formula>3.5</formula>
      <formula>2.495</formula>
    </cfRule>
  </conditionalFormatting>
  <conditionalFormatting sqref="N1167">
    <cfRule type="cellIs" dxfId="16589" priority="1710" operator="between">
      <formula>3.5</formula>
      <formula>2.494</formula>
    </cfRule>
  </conditionalFormatting>
  <conditionalFormatting sqref="N1167">
    <cfRule type="cellIs" dxfId="16588" priority="1709" operator="between">
      <formula>2.5</formula>
      <formula>0</formula>
    </cfRule>
  </conditionalFormatting>
  <conditionalFormatting sqref="N1167">
    <cfRule type="cellIs" dxfId="16587" priority="1705" operator="between">
      <formula>4.501</formula>
      <formula>6</formula>
    </cfRule>
    <cfRule type="cellIs" dxfId="16586" priority="1706" operator="between">
      <formula>3.001</formula>
      <formula>4.5</formula>
    </cfRule>
    <cfRule type="cellIs" dxfId="16585" priority="1707" operator="between">
      <formula>2.001</formula>
      <formula>3</formula>
    </cfRule>
    <cfRule type="cellIs" dxfId="16584" priority="1708" operator="between">
      <formula>0</formula>
      <formula>2</formula>
    </cfRule>
  </conditionalFormatting>
  <conditionalFormatting sqref="N1179">
    <cfRule type="cellIs" dxfId="16583" priority="1704" operator="between">
      <formula>6</formula>
      <formula>4.5</formula>
    </cfRule>
  </conditionalFormatting>
  <conditionalFormatting sqref="N1179">
    <cfRule type="cellIs" dxfId="16582" priority="1703" operator="between">
      <formula>6</formula>
      <formula>4.495</formula>
    </cfRule>
  </conditionalFormatting>
  <conditionalFormatting sqref="N1179">
    <cfRule type="cellIs" dxfId="16581" priority="1702" operator="between">
      <formula>4.5</formula>
      <formula>3.495</formula>
    </cfRule>
  </conditionalFormatting>
  <conditionalFormatting sqref="N1179">
    <cfRule type="cellIs" dxfId="16580" priority="1700" operator="between">
      <formula>3.5</formula>
      <formula>2.495</formula>
    </cfRule>
    <cfRule type="cellIs" dxfId="16579" priority="1701" operator="between">
      <formula>3.5</formula>
      <formula>2.495</formula>
    </cfRule>
  </conditionalFormatting>
  <conditionalFormatting sqref="N1179">
    <cfRule type="cellIs" dxfId="16578" priority="1699" operator="between">
      <formula>3.5</formula>
      <formula>2.495</formula>
    </cfRule>
  </conditionalFormatting>
  <conditionalFormatting sqref="N1179">
    <cfRule type="cellIs" dxfId="16577" priority="1698" operator="between">
      <formula>3.5</formula>
      <formula>2.494</formula>
    </cfRule>
  </conditionalFormatting>
  <conditionalFormatting sqref="N1179">
    <cfRule type="cellIs" dxfId="16576" priority="1697" operator="between">
      <formula>2.5</formula>
      <formula>0</formula>
    </cfRule>
  </conditionalFormatting>
  <conditionalFormatting sqref="N1179">
    <cfRule type="cellIs" dxfId="16575" priority="1693" operator="between">
      <formula>4.501</formula>
      <formula>6</formula>
    </cfRule>
    <cfRule type="cellIs" dxfId="16574" priority="1694" operator="between">
      <formula>3.001</formula>
      <formula>4.5</formula>
    </cfRule>
    <cfRule type="cellIs" dxfId="16573" priority="1695" operator="between">
      <formula>2.001</formula>
      <formula>3</formula>
    </cfRule>
    <cfRule type="cellIs" dxfId="16572" priority="1696" operator="between">
      <formula>0</formula>
      <formula>2</formula>
    </cfRule>
  </conditionalFormatting>
  <conditionalFormatting sqref="N1178">
    <cfRule type="cellIs" dxfId="16571" priority="1680" operator="between">
      <formula>6</formula>
      <formula>4.5</formula>
    </cfRule>
  </conditionalFormatting>
  <conditionalFormatting sqref="N1178">
    <cfRule type="cellIs" dxfId="16570" priority="1679" operator="between">
      <formula>6</formula>
      <formula>4.495</formula>
    </cfRule>
  </conditionalFormatting>
  <conditionalFormatting sqref="N1178">
    <cfRule type="cellIs" dxfId="16569" priority="1678" operator="between">
      <formula>4.5</formula>
      <formula>3.495</formula>
    </cfRule>
  </conditionalFormatting>
  <conditionalFormatting sqref="N1178">
    <cfRule type="cellIs" dxfId="16568" priority="1676" operator="between">
      <formula>3.5</formula>
      <formula>2.495</formula>
    </cfRule>
    <cfRule type="cellIs" dxfId="16567" priority="1677" operator="between">
      <formula>3.5</formula>
      <formula>2.495</formula>
    </cfRule>
  </conditionalFormatting>
  <conditionalFormatting sqref="N1178">
    <cfRule type="cellIs" dxfId="16566" priority="1675" operator="between">
      <formula>3.5</formula>
      <formula>2.495</formula>
    </cfRule>
  </conditionalFormatting>
  <conditionalFormatting sqref="N1178">
    <cfRule type="cellIs" dxfId="16565" priority="1674" operator="between">
      <formula>3.5</formula>
      <formula>2.494</formula>
    </cfRule>
  </conditionalFormatting>
  <conditionalFormatting sqref="N1178">
    <cfRule type="cellIs" dxfId="16564" priority="1673" operator="between">
      <formula>2.5</formula>
      <formula>0</formula>
    </cfRule>
  </conditionalFormatting>
  <conditionalFormatting sqref="N1178">
    <cfRule type="cellIs" dxfId="16563" priority="1669" operator="between">
      <formula>4.501</formula>
      <formula>6</formula>
    </cfRule>
    <cfRule type="cellIs" dxfId="16562" priority="1670" operator="between">
      <formula>3.001</formula>
      <formula>4.5</formula>
    </cfRule>
    <cfRule type="cellIs" dxfId="16561" priority="1671" operator="between">
      <formula>2.001</formula>
      <formula>3</formula>
    </cfRule>
    <cfRule type="cellIs" dxfId="16560" priority="1672" operator="between">
      <formula>0</formula>
      <formula>2</formula>
    </cfRule>
  </conditionalFormatting>
  <conditionalFormatting sqref="N1173">
    <cfRule type="cellIs" dxfId="16559" priority="1668" operator="between">
      <formula>6</formula>
      <formula>4.5</formula>
    </cfRule>
  </conditionalFormatting>
  <conditionalFormatting sqref="N1173">
    <cfRule type="cellIs" dxfId="16558" priority="1667" operator="between">
      <formula>6</formula>
      <formula>4.495</formula>
    </cfRule>
  </conditionalFormatting>
  <conditionalFormatting sqref="N1173">
    <cfRule type="cellIs" dxfId="16557" priority="1666" operator="between">
      <formula>4.5</formula>
      <formula>3.495</formula>
    </cfRule>
  </conditionalFormatting>
  <conditionalFormatting sqref="N1173">
    <cfRule type="cellIs" dxfId="16556" priority="1664" operator="between">
      <formula>3.5</formula>
      <formula>2.495</formula>
    </cfRule>
    <cfRule type="cellIs" dxfId="16555" priority="1665" operator="between">
      <formula>3.5</formula>
      <formula>2.495</formula>
    </cfRule>
  </conditionalFormatting>
  <conditionalFormatting sqref="N1173">
    <cfRule type="cellIs" dxfId="16554" priority="1663" operator="between">
      <formula>3.5</formula>
      <formula>2.495</formula>
    </cfRule>
  </conditionalFormatting>
  <conditionalFormatting sqref="N1173">
    <cfRule type="cellIs" dxfId="16553" priority="1662" operator="between">
      <formula>3.5</formula>
      <formula>2.494</formula>
    </cfRule>
  </conditionalFormatting>
  <conditionalFormatting sqref="N1173">
    <cfRule type="cellIs" dxfId="16552" priority="1661" operator="between">
      <formula>2.5</formula>
      <formula>0</formula>
    </cfRule>
  </conditionalFormatting>
  <conditionalFormatting sqref="N1173">
    <cfRule type="cellIs" dxfId="16551" priority="1657" operator="between">
      <formula>4.501</formula>
      <formula>6</formula>
    </cfRule>
    <cfRule type="cellIs" dxfId="16550" priority="1658" operator="between">
      <formula>3.001</formula>
      <formula>4.5</formula>
    </cfRule>
    <cfRule type="cellIs" dxfId="16549" priority="1659" operator="between">
      <formula>2.001</formula>
      <formula>3</formula>
    </cfRule>
    <cfRule type="cellIs" dxfId="16548" priority="1660" operator="between">
      <formula>0</formula>
      <formula>2</formula>
    </cfRule>
  </conditionalFormatting>
  <conditionalFormatting sqref="N1171">
    <cfRule type="cellIs" dxfId="16547" priority="1656" operator="between">
      <formula>6</formula>
      <formula>4.5</formula>
    </cfRule>
  </conditionalFormatting>
  <conditionalFormatting sqref="N1171">
    <cfRule type="cellIs" dxfId="16546" priority="1655" operator="between">
      <formula>6</formula>
      <formula>4.495</formula>
    </cfRule>
  </conditionalFormatting>
  <conditionalFormatting sqref="N1171">
    <cfRule type="cellIs" dxfId="16545" priority="1654" operator="between">
      <formula>4.5</formula>
      <formula>3.495</formula>
    </cfRule>
  </conditionalFormatting>
  <conditionalFormatting sqref="N1171">
    <cfRule type="cellIs" dxfId="16544" priority="1652" operator="between">
      <formula>3.5</formula>
      <formula>2.495</formula>
    </cfRule>
    <cfRule type="cellIs" dxfId="16543" priority="1653" operator="between">
      <formula>3.5</formula>
      <formula>2.495</formula>
    </cfRule>
  </conditionalFormatting>
  <conditionalFormatting sqref="N1171">
    <cfRule type="cellIs" dxfId="16542" priority="1651" operator="between">
      <formula>3.5</formula>
      <formula>2.495</formula>
    </cfRule>
  </conditionalFormatting>
  <conditionalFormatting sqref="N1171">
    <cfRule type="cellIs" dxfId="16541" priority="1650" operator="between">
      <formula>3.5</formula>
      <formula>2.494</formula>
    </cfRule>
  </conditionalFormatting>
  <conditionalFormatting sqref="N1171">
    <cfRule type="cellIs" dxfId="16540" priority="1649" operator="between">
      <formula>2.5</formula>
      <formula>0</formula>
    </cfRule>
  </conditionalFormatting>
  <conditionalFormatting sqref="N1171">
    <cfRule type="cellIs" dxfId="16539" priority="1645" operator="between">
      <formula>4.501</formula>
      <formula>6</formula>
    </cfRule>
    <cfRule type="cellIs" dxfId="16538" priority="1646" operator="between">
      <formula>3.001</formula>
      <formula>4.5</formula>
    </cfRule>
    <cfRule type="cellIs" dxfId="16537" priority="1647" operator="between">
      <formula>2.001</formula>
      <formula>3</formula>
    </cfRule>
    <cfRule type="cellIs" dxfId="16536" priority="1648" operator="between">
      <formula>0</formula>
      <formula>2</formula>
    </cfRule>
  </conditionalFormatting>
  <conditionalFormatting sqref="N1174">
    <cfRule type="cellIs" dxfId="16535" priority="1644" operator="between">
      <formula>6</formula>
      <formula>4.5</formula>
    </cfRule>
  </conditionalFormatting>
  <conditionalFormatting sqref="N1174">
    <cfRule type="cellIs" dxfId="16534" priority="1643" operator="between">
      <formula>6</formula>
      <formula>4.495</formula>
    </cfRule>
  </conditionalFormatting>
  <conditionalFormatting sqref="N1174">
    <cfRule type="cellIs" dxfId="16533" priority="1642" operator="between">
      <formula>4.5</formula>
      <formula>3.495</formula>
    </cfRule>
  </conditionalFormatting>
  <conditionalFormatting sqref="N1174">
    <cfRule type="cellIs" dxfId="16532" priority="1640" operator="between">
      <formula>3.5</formula>
      <formula>2.495</formula>
    </cfRule>
    <cfRule type="cellIs" dxfId="16531" priority="1641" operator="between">
      <formula>3.5</formula>
      <formula>2.495</formula>
    </cfRule>
  </conditionalFormatting>
  <conditionalFormatting sqref="N1174">
    <cfRule type="cellIs" dxfId="16530" priority="1639" operator="between">
      <formula>3.5</formula>
      <formula>2.495</formula>
    </cfRule>
  </conditionalFormatting>
  <conditionalFormatting sqref="N1174">
    <cfRule type="cellIs" dxfId="16529" priority="1638" operator="between">
      <formula>3.5</formula>
      <formula>2.494</formula>
    </cfRule>
  </conditionalFormatting>
  <conditionalFormatting sqref="N1174">
    <cfRule type="cellIs" dxfId="16528" priority="1637" operator="between">
      <formula>2.5</formula>
      <formula>0</formula>
    </cfRule>
  </conditionalFormatting>
  <conditionalFormatting sqref="N1174">
    <cfRule type="cellIs" dxfId="16527" priority="1633" operator="between">
      <formula>4.501</formula>
      <formula>6</formula>
    </cfRule>
    <cfRule type="cellIs" dxfId="16526" priority="1634" operator="between">
      <formula>3.001</formula>
      <formula>4.5</formula>
    </cfRule>
    <cfRule type="cellIs" dxfId="16525" priority="1635" operator="between">
      <formula>2.001</formula>
      <formula>3</formula>
    </cfRule>
    <cfRule type="cellIs" dxfId="16524" priority="1636" operator="between">
      <formula>0</formula>
      <formula>2</formula>
    </cfRule>
  </conditionalFormatting>
  <conditionalFormatting sqref="N1177">
    <cfRule type="cellIs" dxfId="16523" priority="1632" operator="between">
      <formula>6</formula>
      <formula>4.5</formula>
    </cfRule>
  </conditionalFormatting>
  <conditionalFormatting sqref="N1177">
    <cfRule type="cellIs" dxfId="16522" priority="1631" operator="between">
      <formula>6</formula>
      <formula>4.495</formula>
    </cfRule>
  </conditionalFormatting>
  <conditionalFormatting sqref="N1177">
    <cfRule type="cellIs" dxfId="16521" priority="1630" operator="between">
      <formula>4.5</formula>
      <formula>3.495</formula>
    </cfRule>
  </conditionalFormatting>
  <conditionalFormatting sqref="N1177">
    <cfRule type="cellIs" dxfId="16520" priority="1628" operator="between">
      <formula>3.5</formula>
      <formula>2.495</formula>
    </cfRule>
    <cfRule type="cellIs" dxfId="16519" priority="1629" operator="between">
      <formula>3.5</formula>
      <formula>2.495</formula>
    </cfRule>
  </conditionalFormatting>
  <conditionalFormatting sqref="N1177">
    <cfRule type="cellIs" dxfId="16518" priority="1627" operator="between">
      <formula>3.5</formula>
      <formula>2.495</formula>
    </cfRule>
  </conditionalFormatting>
  <conditionalFormatting sqref="N1177">
    <cfRule type="cellIs" dxfId="16517" priority="1626" operator="between">
      <formula>3.5</formula>
      <formula>2.494</formula>
    </cfRule>
  </conditionalFormatting>
  <conditionalFormatting sqref="N1177">
    <cfRule type="cellIs" dxfId="16516" priority="1625" operator="between">
      <formula>2.5</formula>
      <formula>0</formula>
    </cfRule>
  </conditionalFormatting>
  <conditionalFormatting sqref="N1177">
    <cfRule type="cellIs" dxfId="16515" priority="1621" operator="between">
      <formula>4.501</formula>
      <formula>6</formula>
    </cfRule>
    <cfRule type="cellIs" dxfId="16514" priority="1622" operator="between">
      <formula>3.001</formula>
      <formula>4.5</formula>
    </cfRule>
    <cfRule type="cellIs" dxfId="16513" priority="1623" operator="between">
      <formula>2.001</formula>
      <formula>3</formula>
    </cfRule>
    <cfRule type="cellIs" dxfId="16512" priority="1624" operator="between">
      <formula>0</formula>
      <formula>2</formula>
    </cfRule>
  </conditionalFormatting>
  <conditionalFormatting sqref="N1175">
    <cfRule type="cellIs" dxfId="16511" priority="1620" operator="between">
      <formula>6</formula>
      <formula>4.5</formula>
    </cfRule>
  </conditionalFormatting>
  <conditionalFormatting sqref="N1175">
    <cfRule type="cellIs" dxfId="16510" priority="1619" operator="between">
      <formula>6</formula>
      <formula>4.495</formula>
    </cfRule>
  </conditionalFormatting>
  <conditionalFormatting sqref="N1175">
    <cfRule type="cellIs" dxfId="16509" priority="1618" operator="between">
      <formula>4.5</formula>
      <formula>3.495</formula>
    </cfRule>
  </conditionalFormatting>
  <conditionalFormatting sqref="N1175">
    <cfRule type="cellIs" dxfId="16508" priority="1616" operator="between">
      <formula>3.5</formula>
      <formula>2.495</formula>
    </cfRule>
    <cfRule type="cellIs" dxfId="16507" priority="1617" operator="between">
      <formula>3.5</formula>
      <formula>2.495</formula>
    </cfRule>
  </conditionalFormatting>
  <conditionalFormatting sqref="N1175">
    <cfRule type="cellIs" dxfId="16506" priority="1615" operator="between">
      <formula>3.5</formula>
      <formula>2.495</formula>
    </cfRule>
  </conditionalFormatting>
  <conditionalFormatting sqref="N1175">
    <cfRule type="cellIs" dxfId="16505" priority="1614" operator="between">
      <formula>3.5</formula>
      <formula>2.494</formula>
    </cfRule>
  </conditionalFormatting>
  <conditionalFormatting sqref="N1175">
    <cfRule type="cellIs" dxfId="16504" priority="1613" operator="between">
      <formula>2.5</formula>
      <formula>0</formula>
    </cfRule>
  </conditionalFormatting>
  <conditionalFormatting sqref="N1175">
    <cfRule type="cellIs" dxfId="16503" priority="1609" operator="between">
      <formula>4.501</formula>
      <formula>6</formula>
    </cfRule>
    <cfRule type="cellIs" dxfId="16502" priority="1610" operator="between">
      <formula>3.001</formula>
      <formula>4.5</formula>
    </cfRule>
    <cfRule type="cellIs" dxfId="16501" priority="1611" operator="between">
      <formula>2.001</formula>
      <formula>3</formula>
    </cfRule>
    <cfRule type="cellIs" dxfId="16500" priority="1612" operator="between">
      <formula>0</formula>
      <formula>2</formula>
    </cfRule>
  </conditionalFormatting>
  <conditionalFormatting sqref="N1176">
    <cfRule type="cellIs" dxfId="16499" priority="1608" operator="between">
      <formula>6</formula>
      <formula>4.5</formula>
    </cfRule>
  </conditionalFormatting>
  <conditionalFormatting sqref="N1176">
    <cfRule type="cellIs" dxfId="16498" priority="1607" operator="between">
      <formula>6</formula>
      <formula>4.495</formula>
    </cfRule>
  </conditionalFormatting>
  <conditionalFormatting sqref="N1176">
    <cfRule type="cellIs" dxfId="16497" priority="1606" operator="between">
      <formula>4.5</formula>
      <formula>3.495</formula>
    </cfRule>
  </conditionalFormatting>
  <conditionalFormatting sqref="N1176">
    <cfRule type="cellIs" dxfId="16496" priority="1604" operator="between">
      <formula>3.5</formula>
      <formula>2.495</formula>
    </cfRule>
    <cfRule type="cellIs" dxfId="16495" priority="1605" operator="between">
      <formula>3.5</formula>
      <formula>2.495</formula>
    </cfRule>
  </conditionalFormatting>
  <conditionalFormatting sqref="N1176">
    <cfRule type="cellIs" dxfId="16494" priority="1603" operator="between">
      <formula>3.5</formula>
      <formula>2.495</formula>
    </cfRule>
  </conditionalFormatting>
  <conditionalFormatting sqref="N1176">
    <cfRule type="cellIs" dxfId="16493" priority="1602" operator="between">
      <formula>3.5</formula>
      <formula>2.494</formula>
    </cfRule>
  </conditionalFormatting>
  <conditionalFormatting sqref="N1176">
    <cfRule type="cellIs" dxfId="16492" priority="1601" operator="between">
      <formula>2.5</formula>
      <formula>0</formula>
    </cfRule>
  </conditionalFormatting>
  <conditionalFormatting sqref="N1176">
    <cfRule type="cellIs" dxfId="16491" priority="1597" operator="between">
      <formula>4.501</formula>
      <formula>6</formula>
    </cfRule>
    <cfRule type="cellIs" dxfId="16490" priority="1598" operator="between">
      <formula>3.001</formula>
      <formula>4.5</formula>
    </cfRule>
    <cfRule type="cellIs" dxfId="16489" priority="1599" operator="between">
      <formula>2.001</formula>
      <formula>3</formula>
    </cfRule>
    <cfRule type="cellIs" dxfId="16488" priority="1600" operator="between">
      <formula>0</formula>
      <formula>2</formula>
    </cfRule>
  </conditionalFormatting>
  <conditionalFormatting sqref="N1172">
    <cfRule type="cellIs" dxfId="16487" priority="1596" operator="between">
      <formula>6</formula>
      <formula>4.5</formula>
    </cfRule>
  </conditionalFormatting>
  <conditionalFormatting sqref="N1172">
    <cfRule type="cellIs" dxfId="16486" priority="1595" operator="between">
      <formula>6</formula>
      <formula>4.495</formula>
    </cfRule>
  </conditionalFormatting>
  <conditionalFormatting sqref="N1172">
    <cfRule type="cellIs" dxfId="16485" priority="1594" operator="between">
      <formula>4.5</formula>
      <formula>3.495</formula>
    </cfRule>
  </conditionalFormatting>
  <conditionalFormatting sqref="N1172">
    <cfRule type="cellIs" dxfId="16484" priority="1592" operator="between">
      <formula>3.5</formula>
      <formula>2.495</formula>
    </cfRule>
    <cfRule type="cellIs" dxfId="16483" priority="1593" operator="between">
      <formula>3.5</formula>
      <formula>2.495</formula>
    </cfRule>
  </conditionalFormatting>
  <conditionalFormatting sqref="N1172">
    <cfRule type="cellIs" dxfId="16482" priority="1591" operator="between">
      <formula>3.5</formula>
      <formula>2.495</formula>
    </cfRule>
  </conditionalFormatting>
  <conditionalFormatting sqref="N1172">
    <cfRule type="cellIs" dxfId="16481" priority="1590" operator="between">
      <formula>3.5</formula>
      <formula>2.494</formula>
    </cfRule>
  </conditionalFormatting>
  <conditionalFormatting sqref="N1172">
    <cfRule type="cellIs" dxfId="16480" priority="1589" operator="between">
      <formula>2.5</formula>
      <formula>0</formula>
    </cfRule>
  </conditionalFormatting>
  <conditionalFormatting sqref="N1172">
    <cfRule type="cellIs" dxfId="16479" priority="1585" operator="between">
      <formula>4.501</formula>
      <formula>6</formula>
    </cfRule>
    <cfRule type="cellIs" dxfId="16478" priority="1586" operator="between">
      <formula>3.001</formula>
      <formula>4.5</formula>
    </cfRule>
    <cfRule type="cellIs" dxfId="16477" priority="1587" operator="between">
      <formula>2.001</formula>
      <formula>3</formula>
    </cfRule>
    <cfRule type="cellIs" dxfId="16476" priority="1588" operator="between">
      <formula>0</formula>
      <formula>2</formula>
    </cfRule>
  </conditionalFormatting>
  <conditionalFormatting sqref="N1188">
    <cfRule type="cellIs" dxfId="16475" priority="1584" operator="between">
      <formula>6</formula>
      <formula>4.5</formula>
    </cfRule>
  </conditionalFormatting>
  <conditionalFormatting sqref="N1188">
    <cfRule type="cellIs" dxfId="16474" priority="1583" operator="between">
      <formula>6</formula>
      <formula>4.495</formula>
    </cfRule>
  </conditionalFormatting>
  <conditionalFormatting sqref="N1188">
    <cfRule type="cellIs" dxfId="16473" priority="1582" operator="between">
      <formula>4.5</formula>
      <formula>3.495</formula>
    </cfRule>
  </conditionalFormatting>
  <conditionalFormatting sqref="N1188">
    <cfRule type="cellIs" dxfId="16472" priority="1580" operator="between">
      <formula>3.5</formula>
      <formula>2.495</formula>
    </cfRule>
    <cfRule type="cellIs" dxfId="16471" priority="1581" operator="between">
      <formula>3.5</formula>
      <formula>2.495</formula>
    </cfRule>
  </conditionalFormatting>
  <conditionalFormatting sqref="N1188">
    <cfRule type="cellIs" dxfId="16470" priority="1579" operator="between">
      <formula>3.5</formula>
      <formula>2.495</formula>
    </cfRule>
  </conditionalFormatting>
  <conditionalFormatting sqref="N1188">
    <cfRule type="cellIs" dxfId="16469" priority="1578" operator="between">
      <formula>3.5</formula>
      <formula>2.494</formula>
    </cfRule>
  </conditionalFormatting>
  <conditionalFormatting sqref="N1188">
    <cfRule type="cellIs" dxfId="16468" priority="1577" operator="between">
      <formula>2.5</formula>
      <formula>0</formula>
    </cfRule>
  </conditionalFormatting>
  <conditionalFormatting sqref="N1188">
    <cfRule type="cellIs" dxfId="16467" priority="1573" operator="between">
      <formula>4.501</formula>
      <formula>6</formula>
    </cfRule>
    <cfRule type="cellIs" dxfId="16466" priority="1574" operator="between">
      <formula>3.001</formula>
      <formula>4.5</formula>
    </cfRule>
    <cfRule type="cellIs" dxfId="16465" priority="1575" operator="between">
      <formula>2.001</formula>
      <formula>3</formula>
    </cfRule>
    <cfRule type="cellIs" dxfId="16464" priority="1576" operator="between">
      <formula>0</formula>
      <formula>2</formula>
    </cfRule>
  </conditionalFormatting>
  <conditionalFormatting sqref="N1187">
    <cfRule type="cellIs" dxfId="16463" priority="1572" operator="between">
      <formula>6</formula>
      <formula>4.5</formula>
    </cfRule>
  </conditionalFormatting>
  <conditionalFormatting sqref="N1187">
    <cfRule type="cellIs" dxfId="16462" priority="1571" operator="between">
      <formula>6</formula>
      <formula>4.495</formula>
    </cfRule>
  </conditionalFormatting>
  <conditionalFormatting sqref="N1187">
    <cfRule type="cellIs" dxfId="16461" priority="1570" operator="between">
      <formula>4.5</formula>
      <formula>3.495</formula>
    </cfRule>
  </conditionalFormatting>
  <conditionalFormatting sqref="N1187">
    <cfRule type="cellIs" dxfId="16460" priority="1568" operator="between">
      <formula>3.5</formula>
      <formula>2.495</formula>
    </cfRule>
    <cfRule type="cellIs" dxfId="16459" priority="1569" operator="between">
      <formula>3.5</formula>
      <formula>2.495</formula>
    </cfRule>
  </conditionalFormatting>
  <conditionalFormatting sqref="N1187">
    <cfRule type="cellIs" dxfId="16458" priority="1567" operator="between">
      <formula>3.5</formula>
      <formula>2.495</formula>
    </cfRule>
  </conditionalFormatting>
  <conditionalFormatting sqref="N1187">
    <cfRule type="cellIs" dxfId="16457" priority="1566" operator="between">
      <formula>3.5</formula>
      <formula>2.494</formula>
    </cfRule>
  </conditionalFormatting>
  <conditionalFormatting sqref="N1187">
    <cfRule type="cellIs" dxfId="16456" priority="1565" operator="between">
      <formula>2.5</formula>
      <formula>0</formula>
    </cfRule>
  </conditionalFormatting>
  <conditionalFormatting sqref="N1187">
    <cfRule type="cellIs" dxfId="16455" priority="1561" operator="between">
      <formula>4.501</formula>
      <formula>6</formula>
    </cfRule>
    <cfRule type="cellIs" dxfId="16454" priority="1562" operator="between">
      <formula>3.001</formula>
      <formula>4.5</formula>
    </cfRule>
    <cfRule type="cellIs" dxfId="16453" priority="1563" operator="between">
      <formula>2.001</formula>
      <formula>3</formula>
    </cfRule>
    <cfRule type="cellIs" dxfId="16452" priority="1564" operator="between">
      <formula>0</formula>
      <formula>2</formula>
    </cfRule>
  </conditionalFormatting>
  <conditionalFormatting sqref="N1183">
    <cfRule type="cellIs" dxfId="16451" priority="1560" operator="between">
      <formula>6</formula>
      <formula>4.5</formula>
    </cfRule>
  </conditionalFormatting>
  <conditionalFormatting sqref="N1183">
    <cfRule type="cellIs" dxfId="16450" priority="1559" operator="between">
      <formula>6</formula>
      <formula>4.495</formula>
    </cfRule>
  </conditionalFormatting>
  <conditionalFormatting sqref="N1183">
    <cfRule type="cellIs" dxfId="16449" priority="1558" operator="between">
      <formula>4.5</formula>
      <formula>3.495</formula>
    </cfRule>
  </conditionalFormatting>
  <conditionalFormatting sqref="N1183">
    <cfRule type="cellIs" dxfId="16448" priority="1556" operator="between">
      <formula>3.5</formula>
      <formula>2.495</formula>
    </cfRule>
    <cfRule type="cellIs" dxfId="16447" priority="1557" operator="between">
      <formula>3.5</formula>
      <formula>2.495</formula>
    </cfRule>
  </conditionalFormatting>
  <conditionalFormatting sqref="N1183">
    <cfRule type="cellIs" dxfId="16446" priority="1555" operator="between">
      <formula>3.5</formula>
      <formula>2.495</formula>
    </cfRule>
  </conditionalFormatting>
  <conditionalFormatting sqref="N1183">
    <cfRule type="cellIs" dxfId="16445" priority="1554" operator="between">
      <formula>3.5</formula>
      <formula>2.494</formula>
    </cfRule>
  </conditionalFormatting>
  <conditionalFormatting sqref="N1183">
    <cfRule type="cellIs" dxfId="16444" priority="1553" operator="between">
      <formula>2.5</formula>
      <formula>0</formula>
    </cfRule>
  </conditionalFormatting>
  <conditionalFormatting sqref="N1183">
    <cfRule type="cellIs" dxfId="16443" priority="1549" operator="between">
      <formula>4.501</formula>
      <formula>6</formula>
    </cfRule>
    <cfRule type="cellIs" dxfId="16442" priority="1550" operator="between">
      <formula>3.001</formula>
      <formula>4.5</formula>
    </cfRule>
    <cfRule type="cellIs" dxfId="16441" priority="1551" operator="between">
      <formula>2.001</formula>
      <formula>3</formula>
    </cfRule>
    <cfRule type="cellIs" dxfId="16440" priority="1552" operator="between">
      <formula>0</formula>
      <formula>2</formula>
    </cfRule>
  </conditionalFormatting>
  <conditionalFormatting sqref="N1180">
    <cfRule type="cellIs" dxfId="16439" priority="1548" operator="between">
      <formula>6</formula>
      <formula>4.5</formula>
    </cfRule>
  </conditionalFormatting>
  <conditionalFormatting sqref="N1180">
    <cfRule type="cellIs" dxfId="16438" priority="1547" operator="between">
      <formula>6</formula>
      <formula>4.495</formula>
    </cfRule>
  </conditionalFormatting>
  <conditionalFormatting sqref="N1180">
    <cfRule type="cellIs" dxfId="16437" priority="1546" operator="between">
      <formula>4.5</formula>
      <formula>3.495</formula>
    </cfRule>
  </conditionalFormatting>
  <conditionalFormatting sqref="N1180">
    <cfRule type="cellIs" dxfId="16436" priority="1544" operator="between">
      <formula>3.5</formula>
      <formula>2.495</formula>
    </cfRule>
    <cfRule type="cellIs" dxfId="16435" priority="1545" operator="between">
      <formula>3.5</formula>
      <formula>2.495</formula>
    </cfRule>
  </conditionalFormatting>
  <conditionalFormatting sqref="N1180">
    <cfRule type="cellIs" dxfId="16434" priority="1543" operator="between">
      <formula>3.5</formula>
      <formula>2.495</formula>
    </cfRule>
  </conditionalFormatting>
  <conditionalFormatting sqref="N1180">
    <cfRule type="cellIs" dxfId="16433" priority="1542" operator="between">
      <formula>3.5</formula>
      <formula>2.494</formula>
    </cfRule>
  </conditionalFormatting>
  <conditionalFormatting sqref="N1180">
    <cfRule type="cellIs" dxfId="16432" priority="1541" operator="between">
      <formula>2.5</formula>
      <formula>0</formula>
    </cfRule>
  </conditionalFormatting>
  <conditionalFormatting sqref="N1180">
    <cfRule type="cellIs" dxfId="16431" priority="1537" operator="between">
      <formula>4.501</formula>
      <formula>6</formula>
    </cfRule>
    <cfRule type="cellIs" dxfId="16430" priority="1538" operator="between">
      <formula>3.001</formula>
      <formula>4.5</formula>
    </cfRule>
    <cfRule type="cellIs" dxfId="16429" priority="1539" operator="between">
      <formula>2.001</formula>
      <formula>3</formula>
    </cfRule>
    <cfRule type="cellIs" dxfId="16428" priority="1540" operator="between">
      <formula>0</formula>
      <formula>2</formula>
    </cfRule>
  </conditionalFormatting>
  <conditionalFormatting sqref="N1184">
    <cfRule type="cellIs" dxfId="16427" priority="1536" operator="between">
      <formula>6</formula>
      <formula>4.5</formula>
    </cfRule>
  </conditionalFormatting>
  <conditionalFormatting sqref="N1184">
    <cfRule type="cellIs" dxfId="16426" priority="1535" operator="between">
      <formula>6</formula>
      <formula>4.495</formula>
    </cfRule>
  </conditionalFormatting>
  <conditionalFormatting sqref="N1184">
    <cfRule type="cellIs" dxfId="16425" priority="1534" operator="between">
      <formula>4.5</formula>
      <formula>3.495</formula>
    </cfRule>
  </conditionalFormatting>
  <conditionalFormatting sqref="N1184">
    <cfRule type="cellIs" dxfId="16424" priority="1532" operator="between">
      <formula>3.5</formula>
      <formula>2.495</formula>
    </cfRule>
    <cfRule type="cellIs" dxfId="16423" priority="1533" operator="between">
      <formula>3.5</formula>
      <formula>2.495</formula>
    </cfRule>
  </conditionalFormatting>
  <conditionalFormatting sqref="N1184">
    <cfRule type="cellIs" dxfId="16422" priority="1531" operator="between">
      <formula>3.5</formula>
      <formula>2.495</formula>
    </cfRule>
  </conditionalFormatting>
  <conditionalFormatting sqref="N1184">
    <cfRule type="cellIs" dxfId="16421" priority="1530" operator="between">
      <formula>3.5</formula>
      <formula>2.494</formula>
    </cfRule>
  </conditionalFormatting>
  <conditionalFormatting sqref="N1184">
    <cfRule type="cellIs" dxfId="16420" priority="1529" operator="between">
      <formula>2.5</formula>
      <formula>0</formula>
    </cfRule>
  </conditionalFormatting>
  <conditionalFormatting sqref="N1184">
    <cfRule type="cellIs" dxfId="16419" priority="1525" operator="between">
      <formula>4.501</formula>
      <formula>6</formula>
    </cfRule>
    <cfRule type="cellIs" dxfId="16418" priority="1526" operator="between">
      <formula>3.001</formula>
      <formula>4.5</formula>
    </cfRule>
    <cfRule type="cellIs" dxfId="16417" priority="1527" operator="between">
      <formula>2.001</formula>
      <formula>3</formula>
    </cfRule>
    <cfRule type="cellIs" dxfId="16416" priority="1528" operator="between">
      <formula>0</formula>
      <formula>2</formula>
    </cfRule>
  </conditionalFormatting>
  <conditionalFormatting sqref="N1186">
    <cfRule type="cellIs" dxfId="16415" priority="1524" operator="between">
      <formula>6</formula>
      <formula>4.5</formula>
    </cfRule>
  </conditionalFormatting>
  <conditionalFormatting sqref="N1186">
    <cfRule type="cellIs" dxfId="16414" priority="1523" operator="between">
      <formula>6</formula>
      <formula>4.495</formula>
    </cfRule>
  </conditionalFormatting>
  <conditionalFormatting sqref="N1186">
    <cfRule type="cellIs" dxfId="16413" priority="1522" operator="between">
      <formula>4.5</formula>
      <formula>3.495</formula>
    </cfRule>
  </conditionalFormatting>
  <conditionalFormatting sqref="N1186">
    <cfRule type="cellIs" dxfId="16412" priority="1520" operator="between">
      <formula>3.5</formula>
      <formula>2.495</formula>
    </cfRule>
    <cfRule type="cellIs" dxfId="16411" priority="1521" operator="between">
      <formula>3.5</formula>
      <formula>2.495</formula>
    </cfRule>
  </conditionalFormatting>
  <conditionalFormatting sqref="N1186">
    <cfRule type="cellIs" dxfId="16410" priority="1519" operator="between">
      <formula>3.5</formula>
      <formula>2.495</formula>
    </cfRule>
  </conditionalFormatting>
  <conditionalFormatting sqref="N1186">
    <cfRule type="cellIs" dxfId="16409" priority="1518" operator="between">
      <formula>3.5</formula>
      <formula>2.494</formula>
    </cfRule>
  </conditionalFormatting>
  <conditionalFormatting sqref="N1186">
    <cfRule type="cellIs" dxfId="16408" priority="1517" operator="between">
      <formula>2.5</formula>
      <formula>0</formula>
    </cfRule>
  </conditionalFormatting>
  <conditionalFormatting sqref="N1186">
    <cfRule type="cellIs" dxfId="16407" priority="1513" operator="between">
      <formula>4.501</formula>
      <formula>6</formula>
    </cfRule>
    <cfRule type="cellIs" dxfId="16406" priority="1514" operator="between">
      <formula>3.001</formula>
      <formula>4.5</formula>
    </cfRule>
    <cfRule type="cellIs" dxfId="16405" priority="1515" operator="between">
      <formula>2.001</formula>
      <formula>3</formula>
    </cfRule>
    <cfRule type="cellIs" dxfId="16404" priority="1516" operator="between">
      <formula>0</formula>
      <formula>2</formula>
    </cfRule>
  </conditionalFormatting>
  <conditionalFormatting sqref="N1185">
    <cfRule type="cellIs" dxfId="16403" priority="1500" operator="between">
      <formula>6</formula>
      <formula>4.5</formula>
    </cfRule>
  </conditionalFormatting>
  <conditionalFormatting sqref="N1185">
    <cfRule type="cellIs" dxfId="16402" priority="1499" operator="between">
      <formula>6</formula>
      <formula>4.495</formula>
    </cfRule>
  </conditionalFormatting>
  <conditionalFormatting sqref="N1185">
    <cfRule type="cellIs" dxfId="16401" priority="1498" operator="between">
      <formula>4.5</formula>
      <formula>3.495</formula>
    </cfRule>
  </conditionalFormatting>
  <conditionalFormatting sqref="N1185">
    <cfRule type="cellIs" dxfId="16400" priority="1496" operator="between">
      <formula>3.5</formula>
      <formula>2.495</formula>
    </cfRule>
    <cfRule type="cellIs" dxfId="16399" priority="1497" operator="between">
      <formula>3.5</formula>
      <formula>2.495</formula>
    </cfRule>
  </conditionalFormatting>
  <conditionalFormatting sqref="N1185">
    <cfRule type="cellIs" dxfId="16398" priority="1495" operator="between">
      <formula>3.5</formula>
      <formula>2.495</formula>
    </cfRule>
  </conditionalFormatting>
  <conditionalFormatting sqref="N1185">
    <cfRule type="cellIs" dxfId="16397" priority="1494" operator="between">
      <formula>3.5</formula>
      <formula>2.494</formula>
    </cfRule>
  </conditionalFormatting>
  <conditionalFormatting sqref="N1185">
    <cfRule type="cellIs" dxfId="16396" priority="1493" operator="between">
      <formula>2.5</formula>
      <formula>0</formula>
    </cfRule>
  </conditionalFormatting>
  <conditionalFormatting sqref="N1185">
    <cfRule type="cellIs" dxfId="16395" priority="1489" operator="between">
      <formula>4.501</formula>
      <formula>6</formula>
    </cfRule>
    <cfRule type="cellIs" dxfId="16394" priority="1490" operator="between">
      <formula>3.001</formula>
      <formula>4.5</formula>
    </cfRule>
    <cfRule type="cellIs" dxfId="16393" priority="1491" operator="between">
      <formula>2.001</formula>
      <formula>3</formula>
    </cfRule>
    <cfRule type="cellIs" dxfId="16392" priority="1492" operator="between">
      <formula>0</formula>
      <formula>2</formula>
    </cfRule>
  </conditionalFormatting>
  <conditionalFormatting sqref="N1182">
    <cfRule type="cellIs" dxfId="16391" priority="1488" operator="between">
      <formula>6</formula>
      <formula>4.5</formula>
    </cfRule>
  </conditionalFormatting>
  <conditionalFormatting sqref="N1182">
    <cfRule type="cellIs" dxfId="16390" priority="1487" operator="between">
      <formula>6</formula>
      <formula>4.495</formula>
    </cfRule>
  </conditionalFormatting>
  <conditionalFormatting sqref="N1182">
    <cfRule type="cellIs" dxfId="16389" priority="1486" operator="between">
      <formula>4.5</formula>
      <formula>3.495</formula>
    </cfRule>
  </conditionalFormatting>
  <conditionalFormatting sqref="N1182">
    <cfRule type="cellIs" dxfId="16388" priority="1484" operator="between">
      <formula>3.5</formula>
      <formula>2.495</formula>
    </cfRule>
    <cfRule type="cellIs" dxfId="16387" priority="1485" operator="between">
      <formula>3.5</formula>
      <formula>2.495</formula>
    </cfRule>
  </conditionalFormatting>
  <conditionalFormatting sqref="N1182">
    <cfRule type="cellIs" dxfId="16386" priority="1483" operator="between">
      <formula>3.5</formula>
      <formula>2.495</formula>
    </cfRule>
  </conditionalFormatting>
  <conditionalFormatting sqref="N1182">
    <cfRule type="cellIs" dxfId="16385" priority="1482" operator="between">
      <formula>3.5</formula>
      <formula>2.494</formula>
    </cfRule>
  </conditionalFormatting>
  <conditionalFormatting sqref="N1182">
    <cfRule type="cellIs" dxfId="16384" priority="1481" operator="between">
      <formula>2.5</formula>
      <formula>0</formula>
    </cfRule>
  </conditionalFormatting>
  <conditionalFormatting sqref="N1182">
    <cfRule type="cellIs" dxfId="16383" priority="1477" operator="between">
      <formula>4.501</formula>
      <formula>6</formula>
    </cfRule>
    <cfRule type="cellIs" dxfId="16382" priority="1478" operator="between">
      <formula>3.001</formula>
      <formula>4.5</formula>
    </cfRule>
    <cfRule type="cellIs" dxfId="16381" priority="1479" operator="between">
      <formula>2.001</formula>
      <formula>3</formula>
    </cfRule>
    <cfRule type="cellIs" dxfId="16380" priority="1480" operator="between">
      <formula>0</formula>
      <formula>2</formula>
    </cfRule>
  </conditionalFormatting>
  <conditionalFormatting sqref="N1181">
    <cfRule type="cellIs" dxfId="16379" priority="1476" operator="between">
      <formula>6</formula>
      <formula>4.5</formula>
    </cfRule>
  </conditionalFormatting>
  <conditionalFormatting sqref="N1181">
    <cfRule type="cellIs" dxfId="16378" priority="1475" operator="between">
      <formula>6</formula>
      <formula>4.495</formula>
    </cfRule>
  </conditionalFormatting>
  <conditionalFormatting sqref="N1181">
    <cfRule type="cellIs" dxfId="16377" priority="1474" operator="between">
      <formula>4.5</formula>
      <formula>3.495</formula>
    </cfRule>
  </conditionalFormatting>
  <conditionalFormatting sqref="N1181">
    <cfRule type="cellIs" dxfId="16376" priority="1472" operator="between">
      <formula>3.5</formula>
      <formula>2.495</formula>
    </cfRule>
    <cfRule type="cellIs" dxfId="16375" priority="1473" operator="between">
      <formula>3.5</formula>
      <formula>2.495</formula>
    </cfRule>
  </conditionalFormatting>
  <conditionalFormatting sqref="N1181">
    <cfRule type="cellIs" dxfId="16374" priority="1471" operator="between">
      <formula>3.5</formula>
      <formula>2.495</formula>
    </cfRule>
  </conditionalFormatting>
  <conditionalFormatting sqref="N1181">
    <cfRule type="cellIs" dxfId="16373" priority="1470" operator="between">
      <formula>3.5</formula>
      <formula>2.494</formula>
    </cfRule>
  </conditionalFormatting>
  <conditionalFormatting sqref="N1181">
    <cfRule type="cellIs" dxfId="16372" priority="1469" operator="between">
      <formula>2.5</formula>
      <formula>0</formula>
    </cfRule>
  </conditionalFormatting>
  <conditionalFormatting sqref="N1181">
    <cfRule type="cellIs" dxfId="16371" priority="1465" operator="between">
      <formula>4.501</formula>
      <formula>6</formula>
    </cfRule>
    <cfRule type="cellIs" dxfId="16370" priority="1466" operator="between">
      <formula>3.001</formula>
      <formula>4.5</formula>
    </cfRule>
    <cfRule type="cellIs" dxfId="16369" priority="1467" operator="between">
      <formula>2.001</formula>
      <formula>3</formula>
    </cfRule>
    <cfRule type="cellIs" dxfId="16368" priority="1468" operator="between">
      <formula>0</formula>
      <formula>2</formula>
    </cfRule>
  </conditionalFormatting>
  <conditionalFormatting sqref="N1196">
    <cfRule type="cellIs" dxfId="16367" priority="1464" operator="between">
      <formula>6</formula>
      <formula>4.5</formula>
    </cfRule>
  </conditionalFormatting>
  <conditionalFormatting sqref="N1196">
    <cfRule type="cellIs" dxfId="16366" priority="1463" operator="between">
      <formula>6</formula>
      <formula>4.495</formula>
    </cfRule>
  </conditionalFormatting>
  <conditionalFormatting sqref="N1196">
    <cfRule type="cellIs" dxfId="16365" priority="1462" operator="between">
      <formula>4.5</formula>
      <formula>3.495</formula>
    </cfRule>
  </conditionalFormatting>
  <conditionalFormatting sqref="N1196">
    <cfRule type="cellIs" dxfId="16364" priority="1460" operator="between">
      <formula>3.5</formula>
      <formula>2.495</formula>
    </cfRule>
    <cfRule type="cellIs" dxfId="16363" priority="1461" operator="between">
      <formula>3.5</formula>
      <formula>2.495</formula>
    </cfRule>
  </conditionalFormatting>
  <conditionalFormatting sqref="N1196">
    <cfRule type="cellIs" dxfId="16362" priority="1459" operator="between">
      <formula>3.5</formula>
      <formula>2.495</formula>
    </cfRule>
  </conditionalFormatting>
  <conditionalFormatting sqref="N1196">
    <cfRule type="cellIs" dxfId="16361" priority="1458" operator="between">
      <formula>3.5</formula>
      <formula>2.494</formula>
    </cfRule>
  </conditionalFormatting>
  <conditionalFormatting sqref="N1196">
    <cfRule type="cellIs" dxfId="16360" priority="1457" operator="between">
      <formula>2.5</formula>
      <formula>0</formula>
    </cfRule>
  </conditionalFormatting>
  <conditionalFormatting sqref="N1196">
    <cfRule type="cellIs" dxfId="16359" priority="1453" operator="between">
      <formula>4.501</formula>
      <formula>6</formula>
    </cfRule>
    <cfRule type="cellIs" dxfId="16358" priority="1454" operator="between">
      <formula>3.001</formula>
      <formula>4.5</formula>
    </cfRule>
    <cfRule type="cellIs" dxfId="16357" priority="1455" operator="between">
      <formula>2.001</formula>
      <formula>3</formula>
    </cfRule>
    <cfRule type="cellIs" dxfId="16356" priority="1456" operator="between">
      <formula>0</formula>
      <formula>2</formula>
    </cfRule>
  </conditionalFormatting>
  <conditionalFormatting sqref="N1195">
    <cfRule type="cellIs" dxfId="16355" priority="1452" operator="between">
      <formula>6</formula>
      <formula>4.5</formula>
    </cfRule>
  </conditionalFormatting>
  <conditionalFormatting sqref="N1195">
    <cfRule type="cellIs" dxfId="16354" priority="1451" operator="between">
      <formula>6</formula>
      <formula>4.495</formula>
    </cfRule>
  </conditionalFormatting>
  <conditionalFormatting sqref="N1195">
    <cfRule type="cellIs" dxfId="16353" priority="1450" operator="between">
      <formula>4.5</formula>
      <formula>3.495</formula>
    </cfRule>
  </conditionalFormatting>
  <conditionalFormatting sqref="N1195">
    <cfRule type="cellIs" dxfId="16352" priority="1448" operator="between">
      <formula>3.5</formula>
      <formula>2.495</formula>
    </cfRule>
    <cfRule type="cellIs" dxfId="16351" priority="1449" operator="between">
      <formula>3.5</formula>
      <formula>2.495</formula>
    </cfRule>
  </conditionalFormatting>
  <conditionalFormatting sqref="N1195">
    <cfRule type="cellIs" dxfId="16350" priority="1447" operator="between">
      <formula>3.5</formula>
      <formula>2.495</formula>
    </cfRule>
  </conditionalFormatting>
  <conditionalFormatting sqref="N1195">
    <cfRule type="cellIs" dxfId="16349" priority="1446" operator="between">
      <formula>3.5</formula>
      <formula>2.494</formula>
    </cfRule>
  </conditionalFormatting>
  <conditionalFormatting sqref="N1195">
    <cfRule type="cellIs" dxfId="16348" priority="1445" operator="between">
      <formula>2.5</formula>
      <formula>0</formula>
    </cfRule>
  </conditionalFormatting>
  <conditionalFormatting sqref="N1195">
    <cfRule type="cellIs" dxfId="16347" priority="1441" operator="between">
      <formula>4.501</formula>
      <formula>6</formula>
    </cfRule>
    <cfRule type="cellIs" dxfId="16346" priority="1442" operator="between">
      <formula>3.001</formula>
      <formula>4.5</formula>
    </cfRule>
    <cfRule type="cellIs" dxfId="16345" priority="1443" operator="between">
      <formula>2.001</formula>
      <formula>3</formula>
    </cfRule>
    <cfRule type="cellIs" dxfId="16344" priority="1444" operator="between">
      <formula>0</formula>
      <formula>2</formula>
    </cfRule>
  </conditionalFormatting>
  <conditionalFormatting sqref="N1192">
    <cfRule type="cellIs" dxfId="16343" priority="1440" operator="between">
      <formula>6</formula>
      <formula>4.5</formula>
    </cfRule>
  </conditionalFormatting>
  <conditionalFormatting sqref="N1192">
    <cfRule type="cellIs" dxfId="16342" priority="1439" operator="between">
      <formula>6</formula>
      <formula>4.495</formula>
    </cfRule>
  </conditionalFormatting>
  <conditionalFormatting sqref="N1192">
    <cfRule type="cellIs" dxfId="16341" priority="1438" operator="between">
      <formula>4.5</formula>
      <formula>3.495</formula>
    </cfRule>
  </conditionalFormatting>
  <conditionalFormatting sqref="N1192">
    <cfRule type="cellIs" dxfId="16340" priority="1436" operator="between">
      <formula>3.5</formula>
      <formula>2.495</formula>
    </cfRule>
    <cfRule type="cellIs" dxfId="16339" priority="1437" operator="between">
      <formula>3.5</formula>
      <formula>2.495</formula>
    </cfRule>
  </conditionalFormatting>
  <conditionalFormatting sqref="N1192">
    <cfRule type="cellIs" dxfId="16338" priority="1435" operator="between">
      <formula>3.5</formula>
      <formula>2.495</formula>
    </cfRule>
  </conditionalFormatting>
  <conditionalFormatting sqref="N1192">
    <cfRule type="cellIs" dxfId="16337" priority="1434" operator="between">
      <formula>3.5</formula>
      <formula>2.494</formula>
    </cfRule>
  </conditionalFormatting>
  <conditionalFormatting sqref="N1192">
    <cfRule type="cellIs" dxfId="16336" priority="1433" operator="between">
      <formula>2.5</formula>
      <formula>0</formula>
    </cfRule>
  </conditionalFormatting>
  <conditionalFormatting sqref="N1192">
    <cfRule type="cellIs" dxfId="16335" priority="1429" operator="between">
      <formula>4.501</formula>
      <formula>6</formula>
    </cfRule>
    <cfRule type="cellIs" dxfId="16334" priority="1430" operator="between">
      <formula>3.001</formula>
      <formula>4.5</formula>
    </cfRule>
    <cfRule type="cellIs" dxfId="16333" priority="1431" operator="between">
      <formula>2.001</formula>
      <formula>3</formula>
    </cfRule>
    <cfRule type="cellIs" dxfId="16332" priority="1432" operator="between">
      <formula>0</formula>
      <formula>2</formula>
    </cfRule>
  </conditionalFormatting>
  <conditionalFormatting sqref="N1189">
    <cfRule type="cellIs" dxfId="16331" priority="1428" operator="between">
      <formula>6</formula>
      <formula>4.5</formula>
    </cfRule>
  </conditionalFormatting>
  <conditionalFormatting sqref="N1189">
    <cfRule type="cellIs" dxfId="16330" priority="1427" operator="between">
      <formula>6</formula>
      <formula>4.495</formula>
    </cfRule>
  </conditionalFormatting>
  <conditionalFormatting sqref="N1189">
    <cfRule type="cellIs" dxfId="16329" priority="1426" operator="between">
      <formula>4.5</formula>
      <formula>3.495</formula>
    </cfRule>
  </conditionalFormatting>
  <conditionalFormatting sqref="N1189">
    <cfRule type="cellIs" dxfId="16328" priority="1424" operator="between">
      <formula>3.5</formula>
      <formula>2.495</formula>
    </cfRule>
    <cfRule type="cellIs" dxfId="16327" priority="1425" operator="between">
      <formula>3.5</formula>
      <formula>2.495</formula>
    </cfRule>
  </conditionalFormatting>
  <conditionalFormatting sqref="N1189">
    <cfRule type="cellIs" dxfId="16326" priority="1423" operator="between">
      <formula>3.5</formula>
      <formula>2.495</formula>
    </cfRule>
  </conditionalFormatting>
  <conditionalFormatting sqref="N1189">
    <cfRule type="cellIs" dxfId="16325" priority="1422" operator="between">
      <formula>3.5</formula>
      <formula>2.494</formula>
    </cfRule>
  </conditionalFormatting>
  <conditionalFormatting sqref="N1189">
    <cfRule type="cellIs" dxfId="16324" priority="1421" operator="between">
      <formula>2.5</formula>
      <formula>0</formula>
    </cfRule>
  </conditionalFormatting>
  <conditionalFormatting sqref="N1189">
    <cfRule type="cellIs" dxfId="16323" priority="1417" operator="between">
      <formula>4.501</formula>
      <formula>6</formula>
    </cfRule>
    <cfRule type="cellIs" dxfId="16322" priority="1418" operator="between">
      <formula>3.001</formula>
      <formula>4.5</formula>
    </cfRule>
    <cfRule type="cellIs" dxfId="16321" priority="1419" operator="between">
      <formula>2.001</formula>
      <formula>3</formula>
    </cfRule>
    <cfRule type="cellIs" dxfId="16320" priority="1420" operator="between">
      <formula>0</formula>
      <formula>2</formula>
    </cfRule>
  </conditionalFormatting>
  <conditionalFormatting sqref="N1193">
    <cfRule type="cellIs" dxfId="16319" priority="1416" operator="between">
      <formula>6</formula>
      <formula>4.5</formula>
    </cfRule>
  </conditionalFormatting>
  <conditionalFormatting sqref="N1193">
    <cfRule type="cellIs" dxfId="16318" priority="1415" operator="between">
      <formula>6</formula>
      <formula>4.495</formula>
    </cfRule>
  </conditionalFormatting>
  <conditionalFormatting sqref="N1193">
    <cfRule type="cellIs" dxfId="16317" priority="1414" operator="between">
      <formula>4.5</formula>
      <formula>3.495</formula>
    </cfRule>
  </conditionalFormatting>
  <conditionalFormatting sqref="N1193">
    <cfRule type="cellIs" dxfId="16316" priority="1412" operator="between">
      <formula>3.5</formula>
      <formula>2.495</formula>
    </cfRule>
    <cfRule type="cellIs" dxfId="16315" priority="1413" operator="between">
      <formula>3.5</formula>
      <formula>2.495</formula>
    </cfRule>
  </conditionalFormatting>
  <conditionalFormatting sqref="N1193">
    <cfRule type="cellIs" dxfId="16314" priority="1411" operator="between">
      <formula>3.5</formula>
      <formula>2.495</formula>
    </cfRule>
  </conditionalFormatting>
  <conditionalFormatting sqref="N1193">
    <cfRule type="cellIs" dxfId="16313" priority="1410" operator="between">
      <formula>3.5</formula>
      <formula>2.494</formula>
    </cfRule>
  </conditionalFormatting>
  <conditionalFormatting sqref="N1193">
    <cfRule type="cellIs" dxfId="16312" priority="1409" operator="between">
      <formula>2.5</formula>
      <formula>0</formula>
    </cfRule>
  </conditionalFormatting>
  <conditionalFormatting sqref="N1193">
    <cfRule type="cellIs" dxfId="16311" priority="1405" operator="between">
      <formula>4.501</formula>
      <formula>6</formula>
    </cfRule>
    <cfRule type="cellIs" dxfId="16310" priority="1406" operator="between">
      <formula>3.001</formula>
      <formula>4.5</formula>
    </cfRule>
    <cfRule type="cellIs" dxfId="16309" priority="1407" operator="between">
      <formula>2.001</formula>
      <formula>3</formula>
    </cfRule>
    <cfRule type="cellIs" dxfId="16308" priority="1408" operator="between">
      <formula>0</formula>
      <formula>2</formula>
    </cfRule>
  </conditionalFormatting>
  <conditionalFormatting sqref="N1194">
    <cfRule type="cellIs" dxfId="16307" priority="1404" operator="between">
      <formula>6</formula>
      <formula>4.5</formula>
    </cfRule>
  </conditionalFormatting>
  <conditionalFormatting sqref="N1194">
    <cfRule type="cellIs" dxfId="16306" priority="1403" operator="between">
      <formula>6</formula>
      <formula>4.495</formula>
    </cfRule>
  </conditionalFormatting>
  <conditionalFormatting sqref="N1194">
    <cfRule type="cellIs" dxfId="16305" priority="1402" operator="between">
      <formula>4.5</formula>
      <formula>3.495</formula>
    </cfRule>
  </conditionalFormatting>
  <conditionalFormatting sqref="N1194">
    <cfRule type="cellIs" dxfId="16304" priority="1400" operator="between">
      <formula>3.5</formula>
      <formula>2.495</formula>
    </cfRule>
    <cfRule type="cellIs" dxfId="16303" priority="1401" operator="between">
      <formula>3.5</formula>
      <formula>2.495</formula>
    </cfRule>
  </conditionalFormatting>
  <conditionalFormatting sqref="N1194">
    <cfRule type="cellIs" dxfId="16302" priority="1399" operator="between">
      <formula>3.5</formula>
      <formula>2.495</formula>
    </cfRule>
  </conditionalFormatting>
  <conditionalFormatting sqref="N1194">
    <cfRule type="cellIs" dxfId="16301" priority="1398" operator="between">
      <formula>3.5</formula>
      <formula>2.494</formula>
    </cfRule>
  </conditionalFormatting>
  <conditionalFormatting sqref="N1194">
    <cfRule type="cellIs" dxfId="16300" priority="1397" operator="between">
      <formula>2.5</formula>
      <formula>0</formula>
    </cfRule>
  </conditionalFormatting>
  <conditionalFormatting sqref="N1194">
    <cfRule type="cellIs" dxfId="16299" priority="1393" operator="between">
      <formula>4.501</formula>
      <formula>6</formula>
    </cfRule>
    <cfRule type="cellIs" dxfId="16298" priority="1394" operator="between">
      <formula>3.001</formula>
      <formula>4.5</formula>
    </cfRule>
    <cfRule type="cellIs" dxfId="16297" priority="1395" operator="between">
      <formula>2.001</formula>
      <formula>3</formula>
    </cfRule>
    <cfRule type="cellIs" dxfId="16296" priority="1396" operator="between">
      <formula>0</formula>
      <formula>2</formula>
    </cfRule>
  </conditionalFormatting>
  <conditionalFormatting sqref="N1191">
    <cfRule type="cellIs" dxfId="16295" priority="1380" operator="between">
      <formula>6</formula>
      <formula>4.5</formula>
    </cfRule>
  </conditionalFormatting>
  <conditionalFormatting sqref="N1191">
    <cfRule type="cellIs" dxfId="16294" priority="1379" operator="between">
      <formula>6</formula>
      <formula>4.495</formula>
    </cfRule>
  </conditionalFormatting>
  <conditionalFormatting sqref="N1191">
    <cfRule type="cellIs" dxfId="16293" priority="1378" operator="between">
      <formula>4.5</formula>
      <formula>3.495</formula>
    </cfRule>
  </conditionalFormatting>
  <conditionalFormatting sqref="N1191">
    <cfRule type="cellIs" dxfId="16292" priority="1376" operator="between">
      <formula>3.5</formula>
      <formula>2.495</formula>
    </cfRule>
    <cfRule type="cellIs" dxfId="16291" priority="1377" operator="between">
      <formula>3.5</formula>
      <formula>2.495</formula>
    </cfRule>
  </conditionalFormatting>
  <conditionalFormatting sqref="N1191">
    <cfRule type="cellIs" dxfId="16290" priority="1375" operator="between">
      <formula>3.5</formula>
      <formula>2.495</formula>
    </cfRule>
  </conditionalFormatting>
  <conditionalFormatting sqref="N1191">
    <cfRule type="cellIs" dxfId="16289" priority="1374" operator="between">
      <formula>3.5</formula>
      <formula>2.494</formula>
    </cfRule>
  </conditionalFormatting>
  <conditionalFormatting sqref="N1191">
    <cfRule type="cellIs" dxfId="16288" priority="1373" operator="between">
      <formula>2.5</formula>
      <formula>0</formula>
    </cfRule>
  </conditionalFormatting>
  <conditionalFormatting sqref="N1191">
    <cfRule type="cellIs" dxfId="16287" priority="1369" operator="between">
      <formula>4.501</formula>
      <formula>6</formula>
    </cfRule>
    <cfRule type="cellIs" dxfId="16286" priority="1370" operator="between">
      <formula>3.001</formula>
      <formula>4.5</formula>
    </cfRule>
    <cfRule type="cellIs" dxfId="16285" priority="1371" operator="between">
      <formula>2.001</formula>
      <formula>3</formula>
    </cfRule>
    <cfRule type="cellIs" dxfId="16284" priority="1372" operator="between">
      <formula>0</formula>
      <formula>2</formula>
    </cfRule>
  </conditionalFormatting>
  <conditionalFormatting sqref="N1190">
    <cfRule type="cellIs" dxfId="16283" priority="1368" operator="between">
      <formula>6</formula>
      <formula>4.5</formula>
    </cfRule>
  </conditionalFormatting>
  <conditionalFormatting sqref="N1190">
    <cfRule type="cellIs" dxfId="16282" priority="1367" operator="between">
      <formula>6</formula>
      <formula>4.495</formula>
    </cfRule>
  </conditionalFormatting>
  <conditionalFormatting sqref="N1190">
    <cfRule type="cellIs" dxfId="16281" priority="1366" operator="between">
      <formula>4.5</formula>
      <formula>3.495</formula>
    </cfRule>
  </conditionalFormatting>
  <conditionalFormatting sqref="N1190">
    <cfRule type="cellIs" dxfId="16280" priority="1364" operator="between">
      <formula>3.5</formula>
      <formula>2.495</formula>
    </cfRule>
    <cfRule type="cellIs" dxfId="16279" priority="1365" operator="between">
      <formula>3.5</formula>
      <formula>2.495</formula>
    </cfRule>
  </conditionalFormatting>
  <conditionalFormatting sqref="N1190">
    <cfRule type="cellIs" dxfId="16278" priority="1363" operator="between">
      <formula>3.5</formula>
      <formula>2.495</formula>
    </cfRule>
  </conditionalFormatting>
  <conditionalFormatting sqref="N1190">
    <cfRule type="cellIs" dxfId="16277" priority="1362" operator="between">
      <formula>3.5</formula>
      <formula>2.494</formula>
    </cfRule>
  </conditionalFormatting>
  <conditionalFormatting sqref="N1190">
    <cfRule type="cellIs" dxfId="16276" priority="1361" operator="between">
      <formula>2.5</formula>
      <formula>0</formula>
    </cfRule>
  </conditionalFormatting>
  <conditionalFormatting sqref="N1190">
    <cfRule type="cellIs" dxfId="16275" priority="1357" operator="between">
      <formula>4.501</formula>
      <formula>6</formula>
    </cfRule>
    <cfRule type="cellIs" dxfId="16274" priority="1358" operator="between">
      <formula>3.001</formula>
      <formula>4.5</formula>
    </cfRule>
    <cfRule type="cellIs" dxfId="16273" priority="1359" operator="between">
      <formula>2.001</formula>
      <formula>3</formula>
    </cfRule>
    <cfRule type="cellIs" dxfId="16272" priority="1360" operator="between">
      <formula>0</formula>
      <formula>2</formula>
    </cfRule>
  </conditionalFormatting>
  <conditionalFormatting sqref="N1202">
    <cfRule type="cellIs" dxfId="16271" priority="1356" operator="between">
      <formula>6</formula>
      <formula>4.5</formula>
    </cfRule>
  </conditionalFormatting>
  <conditionalFormatting sqref="N1202">
    <cfRule type="cellIs" dxfId="16270" priority="1355" operator="between">
      <formula>6</formula>
      <formula>4.495</formula>
    </cfRule>
  </conditionalFormatting>
  <conditionalFormatting sqref="N1202">
    <cfRule type="cellIs" dxfId="16269" priority="1354" operator="between">
      <formula>4.5</formula>
      <formula>3.495</formula>
    </cfRule>
  </conditionalFormatting>
  <conditionalFormatting sqref="N1202">
    <cfRule type="cellIs" dxfId="16268" priority="1352" operator="between">
      <formula>3.5</formula>
      <formula>2.495</formula>
    </cfRule>
    <cfRule type="cellIs" dxfId="16267" priority="1353" operator="between">
      <formula>3.5</formula>
      <formula>2.495</formula>
    </cfRule>
  </conditionalFormatting>
  <conditionalFormatting sqref="N1202">
    <cfRule type="cellIs" dxfId="16266" priority="1351" operator="between">
      <formula>3.5</formula>
      <formula>2.495</formula>
    </cfRule>
  </conditionalFormatting>
  <conditionalFormatting sqref="N1202">
    <cfRule type="cellIs" dxfId="16265" priority="1350" operator="between">
      <formula>3.5</formula>
      <formula>2.494</formula>
    </cfRule>
  </conditionalFormatting>
  <conditionalFormatting sqref="N1202">
    <cfRule type="cellIs" dxfId="16264" priority="1349" operator="between">
      <formula>2.5</formula>
      <formula>0</formula>
    </cfRule>
  </conditionalFormatting>
  <conditionalFormatting sqref="N1202">
    <cfRule type="cellIs" dxfId="16263" priority="1345" operator="between">
      <formula>4.501</formula>
      <formula>6</formula>
    </cfRule>
    <cfRule type="cellIs" dxfId="16262" priority="1346" operator="between">
      <formula>3.001</formula>
      <formula>4.5</formula>
    </cfRule>
    <cfRule type="cellIs" dxfId="16261" priority="1347" operator="between">
      <formula>2.001</formula>
      <formula>3</formula>
    </cfRule>
    <cfRule type="cellIs" dxfId="16260" priority="1348" operator="between">
      <formula>0</formula>
      <formula>2</formula>
    </cfRule>
  </conditionalFormatting>
  <conditionalFormatting sqref="N1199">
    <cfRule type="cellIs" dxfId="16259" priority="1332" operator="between">
      <formula>6</formula>
      <formula>4.5</formula>
    </cfRule>
  </conditionalFormatting>
  <conditionalFormatting sqref="N1199">
    <cfRule type="cellIs" dxfId="16258" priority="1331" operator="between">
      <formula>6</formula>
      <formula>4.495</formula>
    </cfRule>
  </conditionalFormatting>
  <conditionalFormatting sqref="N1199">
    <cfRule type="cellIs" dxfId="16257" priority="1330" operator="between">
      <formula>4.5</formula>
      <formula>3.495</formula>
    </cfRule>
  </conditionalFormatting>
  <conditionalFormatting sqref="N1199">
    <cfRule type="cellIs" dxfId="16256" priority="1328" operator="between">
      <formula>3.5</formula>
      <formula>2.495</formula>
    </cfRule>
    <cfRule type="cellIs" dxfId="16255" priority="1329" operator="between">
      <formula>3.5</formula>
      <formula>2.495</formula>
    </cfRule>
  </conditionalFormatting>
  <conditionalFormatting sqref="N1199">
    <cfRule type="cellIs" dxfId="16254" priority="1327" operator="between">
      <formula>3.5</formula>
      <formula>2.495</formula>
    </cfRule>
  </conditionalFormatting>
  <conditionalFormatting sqref="N1199">
    <cfRule type="cellIs" dxfId="16253" priority="1326" operator="between">
      <formula>3.5</formula>
      <formula>2.494</formula>
    </cfRule>
  </conditionalFormatting>
  <conditionalFormatting sqref="N1199">
    <cfRule type="cellIs" dxfId="16252" priority="1325" operator="between">
      <formula>2.5</formula>
      <formula>0</formula>
    </cfRule>
  </conditionalFormatting>
  <conditionalFormatting sqref="N1199">
    <cfRule type="cellIs" dxfId="16251" priority="1321" operator="between">
      <formula>4.501</formula>
      <formula>6</formula>
    </cfRule>
    <cfRule type="cellIs" dxfId="16250" priority="1322" operator="between">
      <formula>3.001</formula>
      <formula>4.5</formula>
    </cfRule>
    <cfRule type="cellIs" dxfId="16249" priority="1323" operator="between">
      <formula>2.001</formula>
      <formula>3</formula>
    </cfRule>
    <cfRule type="cellIs" dxfId="16248" priority="1324" operator="between">
      <formula>0</formula>
      <formula>2</formula>
    </cfRule>
  </conditionalFormatting>
  <conditionalFormatting sqref="N1197">
    <cfRule type="cellIs" dxfId="16247" priority="1320" operator="between">
      <formula>6</formula>
      <formula>4.5</formula>
    </cfRule>
  </conditionalFormatting>
  <conditionalFormatting sqref="N1197">
    <cfRule type="cellIs" dxfId="16246" priority="1319" operator="between">
      <formula>6</formula>
      <formula>4.495</formula>
    </cfRule>
  </conditionalFormatting>
  <conditionalFormatting sqref="N1197">
    <cfRule type="cellIs" dxfId="16245" priority="1318" operator="between">
      <formula>4.5</formula>
      <formula>3.495</formula>
    </cfRule>
  </conditionalFormatting>
  <conditionalFormatting sqref="N1197">
    <cfRule type="cellIs" dxfId="16244" priority="1316" operator="between">
      <formula>3.5</formula>
      <formula>2.495</formula>
    </cfRule>
    <cfRule type="cellIs" dxfId="16243" priority="1317" operator="between">
      <formula>3.5</formula>
      <formula>2.495</formula>
    </cfRule>
  </conditionalFormatting>
  <conditionalFormatting sqref="N1197">
    <cfRule type="cellIs" dxfId="16242" priority="1315" operator="between">
      <formula>3.5</formula>
      <formula>2.495</formula>
    </cfRule>
  </conditionalFormatting>
  <conditionalFormatting sqref="N1197">
    <cfRule type="cellIs" dxfId="16241" priority="1314" operator="between">
      <formula>3.5</formula>
      <formula>2.494</formula>
    </cfRule>
  </conditionalFormatting>
  <conditionalFormatting sqref="N1197">
    <cfRule type="cellIs" dxfId="16240" priority="1313" operator="between">
      <formula>2.5</formula>
      <formula>0</formula>
    </cfRule>
  </conditionalFormatting>
  <conditionalFormatting sqref="N1197">
    <cfRule type="cellIs" dxfId="16239" priority="1309" operator="between">
      <formula>4.501</formula>
      <formula>6</formula>
    </cfRule>
    <cfRule type="cellIs" dxfId="16238" priority="1310" operator="between">
      <formula>3.001</formula>
      <formula>4.5</formula>
    </cfRule>
    <cfRule type="cellIs" dxfId="16237" priority="1311" operator="between">
      <formula>2.001</formula>
      <formula>3</formula>
    </cfRule>
    <cfRule type="cellIs" dxfId="16236" priority="1312" operator="between">
      <formula>0</formula>
      <formula>2</formula>
    </cfRule>
  </conditionalFormatting>
  <conditionalFormatting sqref="N1200">
    <cfRule type="cellIs" dxfId="16235" priority="1308" operator="between">
      <formula>6</formula>
      <formula>4.5</formula>
    </cfRule>
  </conditionalFormatting>
  <conditionalFormatting sqref="N1200">
    <cfRule type="cellIs" dxfId="16234" priority="1307" operator="between">
      <formula>6</formula>
      <formula>4.495</formula>
    </cfRule>
  </conditionalFormatting>
  <conditionalFormatting sqref="N1200">
    <cfRule type="cellIs" dxfId="16233" priority="1306" operator="between">
      <formula>4.5</formula>
      <formula>3.495</formula>
    </cfRule>
  </conditionalFormatting>
  <conditionalFormatting sqref="N1200">
    <cfRule type="cellIs" dxfId="16232" priority="1304" operator="between">
      <formula>3.5</formula>
      <formula>2.495</formula>
    </cfRule>
    <cfRule type="cellIs" dxfId="16231" priority="1305" operator="between">
      <formula>3.5</formula>
      <formula>2.495</formula>
    </cfRule>
  </conditionalFormatting>
  <conditionalFormatting sqref="N1200">
    <cfRule type="cellIs" dxfId="16230" priority="1303" operator="between">
      <formula>3.5</formula>
      <formula>2.495</formula>
    </cfRule>
  </conditionalFormatting>
  <conditionalFormatting sqref="N1200">
    <cfRule type="cellIs" dxfId="16229" priority="1302" operator="between">
      <formula>3.5</formula>
      <formula>2.494</formula>
    </cfRule>
  </conditionalFormatting>
  <conditionalFormatting sqref="N1200">
    <cfRule type="cellIs" dxfId="16228" priority="1301" operator="between">
      <formula>2.5</formula>
      <formula>0</formula>
    </cfRule>
  </conditionalFormatting>
  <conditionalFormatting sqref="N1200">
    <cfRule type="cellIs" dxfId="16227" priority="1297" operator="between">
      <formula>4.501</formula>
      <formula>6</formula>
    </cfRule>
    <cfRule type="cellIs" dxfId="16226" priority="1298" operator="between">
      <formula>3.001</formula>
      <formula>4.5</formula>
    </cfRule>
    <cfRule type="cellIs" dxfId="16225" priority="1299" operator="between">
      <formula>2.001</formula>
      <formula>3</formula>
    </cfRule>
    <cfRule type="cellIs" dxfId="16224" priority="1300" operator="between">
      <formula>0</formula>
      <formula>2</formula>
    </cfRule>
  </conditionalFormatting>
  <conditionalFormatting sqref="N1201">
    <cfRule type="cellIs" dxfId="16223" priority="1284" operator="between">
      <formula>6</formula>
      <formula>4.5</formula>
    </cfRule>
  </conditionalFormatting>
  <conditionalFormatting sqref="N1201">
    <cfRule type="cellIs" dxfId="16222" priority="1283" operator="between">
      <formula>6</formula>
      <formula>4.495</formula>
    </cfRule>
  </conditionalFormatting>
  <conditionalFormatting sqref="N1201">
    <cfRule type="cellIs" dxfId="16221" priority="1282" operator="between">
      <formula>4.5</formula>
      <formula>3.495</formula>
    </cfRule>
  </conditionalFormatting>
  <conditionalFormatting sqref="N1201">
    <cfRule type="cellIs" dxfId="16220" priority="1280" operator="between">
      <formula>3.5</formula>
      <formula>2.495</formula>
    </cfRule>
    <cfRule type="cellIs" dxfId="16219" priority="1281" operator="between">
      <formula>3.5</formula>
      <formula>2.495</formula>
    </cfRule>
  </conditionalFormatting>
  <conditionalFormatting sqref="N1201">
    <cfRule type="cellIs" dxfId="16218" priority="1279" operator="between">
      <formula>3.5</formula>
      <formula>2.495</formula>
    </cfRule>
  </conditionalFormatting>
  <conditionalFormatting sqref="N1201">
    <cfRule type="cellIs" dxfId="16217" priority="1278" operator="between">
      <formula>3.5</formula>
      <formula>2.494</formula>
    </cfRule>
  </conditionalFormatting>
  <conditionalFormatting sqref="N1201">
    <cfRule type="cellIs" dxfId="16216" priority="1277" operator="between">
      <formula>2.5</formula>
      <formula>0</formula>
    </cfRule>
  </conditionalFormatting>
  <conditionalFormatting sqref="N1201">
    <cfRule type="cellIs" dxfId="16215" priority="1273" operator="between">
      <formula>4.501</formula>
      <formula>6</formula>
    </cfRule>
    <cfRule type="cellIs" dxfId="16214" priority="1274" operator="between">
      <formula>3.001</formula>
      <formula>4.5</formula>
    </cfRule>
    <cfRule type="cellIs" dxfId="16213" priority="1275" operator="between">
      <formula>2.001</formula>
      <formula>3</formula>
    </cfRule>
    <cfRule type="cellIs" dxfId="16212" priority="1276" operator="between">
      <formula>0</formula>
      <formula>2</formula>
    </cfRule>
  </conditionalFormatting>
  <conditionalFormatting sqref="N1198">
    <cfRule type="cellIs" dxfId="16211" priority="1260" operator="between">
      <formula>6</formula>
      <formula>4.5</formula>
    </cfRule>
  </conditionalFormatting>
  <conditionalFormatting sqref="N1198">
    <cfRule type="cellIs" dxfId="16210" priority="1259" operator="between">
      <formula>6</formula>
      <formula>4.495</formula>
    </cfRule>
  </conditionalFormatting>
  <conditionalFormatting sqref="N1198">
    <cfRule type="cellIs" dxfId="16209" priority="1258" operator="between">
      <formula>4.5</formula>
      <formula>3.495</formula>
    </cfRule>
  </conditionalFormatting>
  <conditionalFormatting sqref="N1198">
    <cfRule type="cellIs" dxfId="16208" priority="1256" operator="between">
      <formula>3.5</formula>
      <formula>2.495</formula>
    </cfRule>
    <cfRule type="cellIs" dxfId="16207" priority="1257" operator="between">
      <formula>3.5</formula>
      <formula>2.495</formula>
    </cfRule>
  </conditionalFormatting>
  <conditionalFormatting sqref="N1198">
    <cfRule type="cellIs" dxfId="16206" priority="1255" operator="between">
      <formula>3.5</formula>
      <formula>2.495</formula>
    </cfRule>
  </conditionalFormatting>
  <conditionalFormatting sqref="N1198">
    <cfRule type="cellIs" dxfId="16205" priority="1254" operator="between">
      <formula>3.5</formula>
      <formula>2.494</formula>
    </cfRule>
  </conditionalFormatting>
  <conditionalFormatting sqref="N1198">
    <cfRule type="cellIs" dxfId="16204" priority="1253" operator="between">
      <formula>2.5</formula>
      <formula>0</formula>
    </cfRule>
  </conditionalFormatting>
  <conditionalFormatting sqref="N1198">
    <cfRule type="cellIs" dxfId="16203" priority="1249" operator="between">
      <formula>4.501</formula>
      <formula>6</formula>
    </cfRule>
    <cfRule type="cellIs" dxfId="16202" priority="1250" operator="between">
      <formula>3.001</formula>
      <formula>4.5</formula>
    </cfRule>
    <cfRule type="cellIs" dxfId="16201" priority="1251" operator="between">
      <formula>2.001</formula>
      <formula>3</formula>
    </cfRule>
    <cfRule type="cellIs" dxfId="16200" priority="1252" operator="between">
      <formula>0</formula>
      <formula>2</formula>
    </cfRule>
  </conditionalFormatting>
  <conditionalFormatting sqref="N1210">
    <cfRule type="cellIs" dxfId="16199" priority="1248" operator="between">
      <formula>6</formula>
      <formula>4.5</formula>
    </cfRule>
  </conditionalFormatting>
  <conditionalFormatting sqref="N1210">
    <cfRule type="cellIs" dxfId="16198" priority="1247" operator="between">
      <formula>6</formula>
      <formula>4.495</formula>
    </cfRule>
  </conditionalFormatting>
  <conditionalFormatting sqref="N1210">
    <cfRule type="cellIs" dxfId="16197" priority="1246" operator="between">
      <formula>4.5</formula>
      <formula>3.495</formula>
    </cfRule>
  </conditionalFormatting>
  <conditionalFormatting sqref="N1210">
    <cfRule type="cellIs" dxfId="16196" priority="1244" operator="between">
      <formula>3.5</formula>
      <formula>2.495</formula>
    </cfRule>
    <cfRule type="cellIs" dxfId="16195" priority="1245" operator="between">
      <formula>3.5</formula>
      <formula>2.495</formula>
    </cfRule>
  </conditionalFormatting>
  <conditionalFormatting sqref="N1210">
    <cfRule type="cellIs" dxfId="16194" priority="1243" operator="between">
      <formula>3.5</formula>
      <formula>2.495</formula>
    </cfRule>
  </conditionalFormatting>
  <conditionalFormatting sqref="N1210">
    <cfRule type="cellIs" dxfId="16193" priority="1242" operator="between">
      <formula>3.5</formula>
      <formula>2.494</formula>
    </cfRule>
  </conditionalFormatting>
  <conditionalFormatting sqref="N1210">
    <cfRule type="cellIs" dxfId="16192" priority="1241" operator="between">
      <formula>2.5</formula>
      <formula>0</formula>
    </cfRule>
  </conditionalFormatting>
  <conditionalFormatting sqref="N1210">
    <cfRule type="cellIs" dxfId="16191" priority="1237" operator="between">
      <formula>4.501</formula>
      <formula>6</formula>
    </cfRule>
    <cfRule type="cellIs" dxfId="16190" priority="1238" operator="between">
      <formula>3.001</formula>
      <formula>4.5</formula>
    </cfRule>
    <cfRule type="cellIs" dxfId="16189" priority="1239" operator="between">
      <formula>2.001</formula>
      <formula>3</formula>
    </cfRule>
    <cfRule type="cellIs" dxfId="16188" priority="1240" operator="between">
      <formula>0</formula>
      <formula>2</formula>
    </cfRule>
  </conditionalFormatting>
  <conditionalFormatting sqref="N1206">
    <cfRule type="cellIs" dxfId="16187" priority="1224" operator="between">
      <formula>6</formula>
      <formula>4.5</formula>
    </cfRule>
  </conditionalFormatting>
  <conditionalFormatting sqref="N1206">
    <cfRule type="cellIs" dxfId="16186" priority="1223" operator="between">
      <formula>6</formula>
      <formula>4.495</formula>
    </cfRule>
  </conditionalFormatting>
  <conditionalFormatting sqref="N1206">
    <cfRule type="cellIs" dxfId="16185" priority="1222" operator="between">
      <formula>4.5</formula>
      <formula>3.495</formula>
    </cfRule>
  </conditionalFormatting>
  <conditionalFormatting sqref="N1206">
    <cfRule type="cellIs" dxfId="16184" priority="1220" operator="between">
      <formula>3.5</formula>
      <formula>2.495</formula>
    </cfRule>
    <cfRule type="cellIs" dxfId="16183" priority="1221" operator="between">
      <formula>3.5</formula>
      <formula>2.495</formula>
    </cfRule>
  </conditionalFormatting>
  <conditionalFormatting sqref="N1206">
    <cfRule type="cellIs" dxfId="16182" priority="1219" operator="between">
      <formula>3.5</formula>
      <formula>2.495</formula>
    </cfRule>
  </conditionalFormatting>
  <conditionalFormatting sqref="N1206">
    <cfRule type="cellIs" dxfId="16181" priority="1218" operator="between">
      <formula>3.5</formula>
      <formula>2.494</formula>
    </cfRule>
  </conditionalFormatting>
  <conditionalFormatting sqref="N1206">
    <cfRule type="cellIs" dxfId="16180" priority="1217" operator="between">
      <formula>2.5</formula>
      <formula>0</formula>
    </cfRule>
  </conditionalFormatting>
  <conditionalFormatting sqref="N1206">
    <cfRule type="cellIs" dxfId="16179" priority="1213" operator="between">
      <formula>4.501</formula>
      <formula>6</formula>
    </cfRule>
    <cfRule type="cellIs" dxfId="16178" priority="1214" operator="between">
      <formula>3.001</formula>
      <formula>4.5</formula>
    </cfRule>
    <cfRule type="cellIs" dxfId="16177" priority="1215" operator="between">
      <formula>2.001</formula>
      <formula>3</formula>
    </cfRule>
    <cfRule type="cellIs" dxfId="16176" priority="1216" operator="between">
      <formula>0</formula>
      <formula>2</formula>
    </cfRule>
  </conditionalFormatting>
  <conditionalFormatting sqref="N1203">
    <cfRule type="cellIs" dxfId="16175" priority="1212" operator="between">
      <formula>6</formula>
      <formula>4.5</formula>
    </cfRule>
  </conditionalFormatting>
  <conditionalFormatting sqref="N1203">
    <cfRule type="cellIs" dxfId="16174" priority="1211" operator="between">
      <formula>6</formula>
      <formula>4.495</formula>
    </cfRule>
  </conditionalFormatting>
  <conditionalFormatting sqref="N1203">
    <cfRule type="cellIs" dxfId="16173" priority="1210" operator="between">
      <formula>4.5</formula>
      <formula>3.495</formula>
    </cfRule>
  </conditionalFormatting>
  <conditionalFormatting sqref="N1203">
    <cfRule type="cellIs" dxfId="16172" priority="1208" operator="between">
      <formula>3.5</formula>
      <formula>2.495</formula>
    </cfRule>
    <cfRule type="cellIs" dxfId="16171" priority="1209" operator="between">
      <formula>3.5</formula>
      <formula>2.495</formula>
    </cfRule>
  </conditionalFormatting>
  <conditionalFormatting sqref="N1203">
    <cfRule type="cellIs" dxfId="16170" priority="1207" operator="between">
      <formula>3.5</formula>
      <formula>2.495</formula>
    </cfRule>
  </conditionalFormatting>
  <conditionalFormatting sqref="N1203">
    <cfRule type="cellIs" dxfId="16169" priority="1206" operator="between">
      <formula>3.5</formula>
      <formula>2.494</formula>
    </cfRule>
  </conditionalFormatting>
  <conditionalFormatting sqref="N1203">
    <cfRule type="cellIs" dxfId="16168" priority="1205" operator="between">
      <formula>2.5</formula>
      <formula>0</formula>
    </cfRule>
  </conditionalFormatting>
  <conditionalFormatting sqref="N1203">
    <cfRule type="cellIs" dxfId="16167" priority="1201" operator="between">
      <formula>4.501</formula>
      <formula>6</formula>
    </cfRule>
    <cfRule type="cellIs" dxfId="16166" priority="1202" operator="between">
      <formula>3.001</formula>
      <formula>4.5</formula>
    </cfRule>
    <cfRule type="cellIs" dxfId="16165" priority="1203" operator="between">
      <formula>2.001</formula>
      <formula>3</formula>
    </cfRule>
    <cfRule type="cellIs" dxfId="16164" priority="1204" operator="between">
      <formula>0</formula>
      <formula>2</formula>
    </cfRule>
  </conditionalFormatting>
  <conditionalFormatting sqref="N1207">
    <cfRule type="cellIs" dxfId="16163" priority="1200" operator="between">
      <formula>6</formula>
      <formula>4.5</formula>
    </cfRule>
  </conditionalFormatting>
  <conditionalFormatting sqref="N1207">
    <cfRule type="cellIs" dxfId="16162" priority="1199" operator="between">
      <formula>6</formula>
      <formula>4.495</formula>
    </cfRule>
  </conditionalFormatting>
  <conditionalFormatting sqref="N1207">
    <cfRule type="cellIs" dxfId="16161" priority="1198" operator="between">
      <formula>4.5</formula>
      <formula>3.495</formula>
    </cfRule>
  </conditionalFormatting>
  <conditionalFormatting sqref="N1207">
    <cfRule type="cellIs" dxfId="16160" priority="1196" operator="between">
      <formula>3.5</formula>
      <formula>2.495</formula>
    </cfRule>
    <cfRule type="cellIs" dxfId="16159" priority="1197" operator="between">
      <formula>3.5</formula>
      <formula>2.495</formula>
    </cfRule>
  </conditionalFormatting>
  <conditionalFormatting sqref="N1207">
    <cfRule type="cellIs" dxfId="16158" priority="1195" operator="between">
      <formula>3.5</formula>
      <formula>2.495</formula>
    </cfRule>
  </conditionalFormatting>
  <conditionalFormatting sqref="N1207">
    <cfRule type="cellIs" dxfId="16157" priority="1194" operator="between">
      <formula>3.5</formula>
      <formula>2.494</formula>
    </cfRule>
  </conditionalFormatting>
  <conditionalFormatting sqref="N1207">
    <cfRule type="cellIs" dxfId="16156" priority="1193" operator="between">
      <formula>2.5</formula>
      <formula>0</formula>
    </cfRule>
  </conditionalFormatting>
  <conditionalFormatting sqref="N1207">
    <cfRule type="cellIs" dxfId="16155" priority="1189" operator="between">
      <formula>4.501</formula>
      <formula>6</formula>
    </cfRule>
    <cfRule type="cellIs" dxfId="16154" priority="1190" operator="between">
      <formula>3.001</formula>
      <formula>4.5</formula>
    </cfRule>
    <cfRule type="cellIs" dxfId="16153" priority="1191" operator="between">
      <formula>2.001</formula>
      <formula>3</formula>
    </cfRule>
    <cfRule type="cellIs" dxfId="16152" priority="1192" operator="between">
      <formula>0</formula>
      <formula>2</formula>
    </cfRule>
  </conditionalFormatting>
  <conditionalFormatting sqref="N1209">
    <cfRule type="cellIs" dxfId="16151" priority="1188" operator="between">
      <formula>6</formula>
      <formula>4.5</formula>
    </cfRule>
  </conditionalFormatting>
  <conditionalFormatting sqref="N1209">
    <cfRule type="cellIs" dxfId="16150" priority="1187" operator="between">
      <formula>6</formula>
      <formula>4.495</formula>
    </cfRule>
  </conditionalFormatting>
  <conditionalFormatting sqref="N1209">
    <cfRule type="cellIs" dxfId="16149" priority="1186" operator="between">
      <formula>4.5</formula>
      <formula>3.495</formula>
    </cfRule>
  </conditionalFormatting>
  <conditionalFormatting sqref="N1209">
    <cfRule type="cellIs" dxfId="16148" priority="1184" operator="between">
      <formula>3.5</formula>
      <formula>2.495</formula>
    </cfRule>
    <cfRule type="cellIs" dxfId="16147" priority="1185" operator="between">
      <formula>3.5</formula>
      <formula>2.495</formula>
    </cfRule>
  </conditionalFormatting>
  <conditionalFormatting sqref="N1209">
    <cfRule type="cellIs" dxfId="16146" priority="1183" operator="between">
      <formula>3.5</formula>
      <formula>2.495</formula>
    </cfRule>
  </conditionalFormatting>
  <conditionalFormatting sqref="N1209">
    <cfRule type="cellIs" dxfId="16145" priority="1182" operator="between">
      <formula>3.5</formula>
      <formula>2.494</formula>
    </cfRule>
  </conditionalFormatting>
  <conditionalFormatting sqref="N1209">
    <cfRule type="cellIs" dxfId="16144" priority="1181" operator="between">
      <formula>2.5</formula>
      <formula>0</formula>
    </cfRule>
  </conditionalFormatting>
  <conditionalFormatting sqref="N1209">
    <cfRule type="cellIs" dxfId="16143" priority="1177" operator="between">
      <formula>4.501</formula>
      <formula>6</formula>
    </cfRule>
    <cfRule type="cellIs" dxfId="16142" priority="1178" operator="between">
      <formula>3.001</formula>
      <formula>4.5</formula>
    </cfRule>
    <cfRule type="cellIs" dxfId="16141" priority="1179" operator="between">
      <formula>2.001</formula>
      <formula>3</formula>
    </cfRule>
    <cfRule type="cellIs" dxfId="16140" priority="1180" operator="between">
      <formula>0</formula>
      <formula>2</formula>
    </cfRule>
  </conditionalFormatting>
  <conditionalFormatting sqref="N1208">
    <cfRule type="cellIs" dxfId="16139" priority="1176" operator="between">
      <formula>6</formula>
      <formula>4.5</formula>
    </cfRule>
  </conditionalFormatting>
  <conditionalFormatting sqref="N1208">
    <cfRule type="cellIs" dxfId="16138" priority="1175" operator="between">
      <formula>6</formula>
      <formula>4.495</formula>
    </cfRule>
  </conditionalFormatting>
  <conditionalFormatting sqref="N1208">
    <cfRule type="cellIs" dxfId="16137" priority="1174" operator="between">
      <formula>4.5</formula>
      <formula>3.495</formula>
    </cfRule>
  </conditionalFormatting>
  <conditionalFormatting sqref="N1208">
    <cfRule type="cellIs" dxfId="16136" priority="1172" operator="between">
      <formula>3.5</formula>
      <formula>2.495</formula>
    </cfRule>
    <cfRule type="cellIs" dxfId="16135" priority="1173" operator="between">
      <formula>3.5</formula>
      <formula>2.495</formula>
    </cfRule>
  </conditionalFormatting>
  <conditionalFormatting sqref="N1208">
    <cfRule type="cellIs" dxfId="16134" priority="1171" operator="between">
      <formula>3.5</formula>
      <formula>2.495</formula>
    </cfRule>
  </conditionalFormatting>
  <conditionalFormatting sqref="N1208">
    <cfRule type="cellIs" dxfId="16133" priority="1170" operator="between">
      <formula>3.5</formula>
      <formula>2.494</formula>
    </cfRule>
  </conditionalFormatting>
  <conditionalFormatting sqref="N1208">
    <cfRule type="cellIs" dxfId="16132" priority="1169" operator="between">
      <formula>2.5</formula>
      <formula>0</formula>
    </cfRule>
  </conditionalFormatting>
  <conditionalFormatting sqref="N1208">
    <cfRule type="cellIs" dxfId="16131" priority="1165" operator="between">
      <formula>4.501</formula>
      <formula>6</formula>
    </cfRule>
    <cfRule type="cellIs" dxfId="16130" priority="1166" operator="between">
      <formula>3.001</formula>
      <formula>4.5</formula>
    </cfRule>
    <cfRule type="cellIs" dxfId="16129" priority="1167" operator="between">
      <formula>2.001</formula>
      <formula>3</formula>
    </cfRule>
    <cfRule type="cellIs" dxfId="16128" priority="1168" operator="between">
      <formula>0</formula>
      <formula>2</formula>
    </cfRule>
  </conditionalFormatting>
  <conditionalFormatting sqref="N1205">
    <cfRule type="cellIs" dxfId="16127" priority="1164" operator="between">
      <formula>6</formula>
      <formula>4.5</formula>
    </cfRule>
  </conditionalFormatting>
  <conditionalFormatting sqref="N1205">
    <cfRule type="cellIs" dxfId="16126" priority="1163" operator="between">
      <formula>6</formula>
      <formula>4.495</formula>
    </cfRule>
  </conditionalFormatting>
  <conditionalFormatting sqref="N1205">
    <cfRule type="cellIs" dxfId="16125" priority="1162" operator="between">
      <formula>4.5</formula>
      <formula>3.495</formula>
    </cfRule>
  </conditionalFormatting>
  <conditionalFormatting sqref="N1205">
    <cfRule type="cellIs" dxfId="16124" priority="1160" operator="between">
      <formula>3.5</formula>
      <formula>2.495</formula>
    </cfRule>
    <cfRule type="cellIs" dxfId="16123" priority="1161" operator="between">
      <formula>3.5</formula>
      <formula>2.495</formula>
    </cfRule>
  </conditionalFormatting>
  <conditionalFormatting sqref="N1205">
    <cfRule type="cellIs" dxfId="16122" priority="1159" operator="between">
      <formula>3.5</formula>
      <formula>2.495</formula>
    </cfRule>
  </conditionalFormatting>
  <conditionalFormatting sqref="N1205">
    <cfRule type="cellIs" dxfId="16121" priority="1158" operator="between">
      <formula>3.5</formula>
      <formula>2.494</formula>
    </cfRule>
  </conditionalFormatting>
  <conditionalFormatting sqref="N1205">
    <cfRule type="cellIs" dxfId="16120" priority="1157" operator="between">
      <formula>2.5</formula>
      <formula>0</formula>
    </cfRule>
  </conditionalFormatting>
  <conditionalFormatting sqref="N1205">
    <cfRule type="cellIs" dxfId="16119" priority="1153" operator="between">
      <formula>4.501</formula>
      <formula>6</formula>
    </cfRule>
    <cfRule type="cellIs" dxfId="16118" priority="1154" operator="between">
      <formula>3.001</formula>
      <formula>4.5</formula>
    </cfRule>
    <cfRule type="cellIs" dxfId="16117" priority="1155" operator="between">
      <formula>2.001</formula>
      <formula>3</formula>
    </cfRule>
    <cfRule type="cellIs" dxfId="16116" priority="1156" operator="between">
      <formula>0</formula>
      <formula>2</formula>
    </cfRule>
  </conditionalFormatting>
  <conditionalFormatting sqref="N1204">
    <cfRule type="cellIs" dxfId="16115" priority="1152" operator="between">
      <formula>6</formula>
      <formula>4.5</formula>
    </cfRule>
  </conditionalFormatting>
  <conditionalFormatting sqref="N1204">
    <cfRule type="cellIs" dxfId="16114" priority="1151" operator="between">
      <formula>6</formula>
      <formula>4.495</formula>
    </cfRule>
  </conditionalFormatting>
  <conditionalFormatting sqref="N1204">
    <cfRule type="cellIs" dxfId="16113" priority="1150" operator="between">
      <formula>4.5</formula>
      <formula>3.495</formula>
    </cfRule>
  </conditionalFormatting>
  <conditionalFormatting sqref="N1204">
    <cfRule type="cellIs" dxfId="16112" priority="1148" operator="between">
      <formula>3.5</formula>
      <formula>2.495</formula>
    </cfRule>
    <cfRule type="cellIs" dxfId="16111" priority="1149" operator="between">
      <formula>3.5</formula>
      <formula>2.495</formula>
    </cfRule>
  </conditionalFormatting>
  <conditionalFormatting sqref="N1204">
    <cfRule type="cellIs" dxfId="16110" priority="1147" operator="between">
      <formula>3.5</formula>
      <formula>2.495</formula>
    </cfRule>
  </conditionalFormatting>
  <conditionalFormatting sqref="N1204">
    <cfRule type="cellIs" dxfId="16109" priority="1146" operator="between">
      <formula>3.5</formula>
      <formula>2.494</formula>
    </cfRule>
  </conditionalFormatting>
  <conditionalFormatting sqref="N1204">
    <cfRule type="cellIs" dxfId="16108" priority="1145" operator="between">
      <formula>2.5</formula>
      <formula>0</formula>
    </cfRule>
  </conditionalFormatting>
  <conditionalFormatting sqref="N1204">
    <cfRule type="cellIs" dxfId="16107" priority="1141" operator="between">
      <formula>4.501</formula>
      <formula>6</formula>
    </cfRule>
    <cfRule type="cellIs" dxfId="16106" priority="1142" operator="between">
      <formula>3.001</formula>
      <formula>4.5</formula>
    </cfRule>
    <cfRule type="cellIs" dxfId="16105" priority="1143" operator="between">
      <formula>2.001</formula>
      <formula>3</formula>
    </cfRule>
    <cfRule type="cellIs" dxfId="16104" priority="1144" operator="between">
      <formula>0</formula>
      <formula>2</formula>
    </cfRule>
  </conditionalFormatting>
  <conditionalFormatting sqref="N1217">
    <cfRule type="cellIs" dxfId="16103" priority="1140" operator="between">
      <formula>6</formula>
      <formula>4.5</formula>
    </cfRule>
  </conditionalFormatting>
  <conditionalFormatting sqref="N1217">
    <cfRule type="cellIs" dxfId="16102" priority="1139" operator="between">
      <formula>6</formula>
      <formula>4.495</formula>
    </cfRule>
  </conditionalFormatting>
  <conditionalFormatting sqref="N1217">
    <cfRule type="cellIs" dxfId="16101" priority="1138" operator="between">
      <formula>4.5</formula>
      <formula>3.495</formula>
    </cfRule>
  </conditionalFormatting>
  <conditionalFormatting sqref="N1217">
    <cfRule type="cellIs" dxfId="16100" priority="1136" operator="between">
      <formula>3.5</formula>
      <formula>2.495</formula>
    </cfRule>
    <cfRule type="cellIs" dxfId="16099" priority="1137" operator="between">
      <formula>3.5</formula>
      <formula>2.495</formula>
    </cfRule>
  </conditionalFormatting>
  <conditionalFormatting sqref="N1217">
    <cfRule type="cellIs" dxfId="16098" priority="1135" operator="between">
      <formula>3.5</formula>
      <formula>2.495</formula>
    </cfRule>
  </conditionalFormatting>
  <conditionalFormatting sqref="N1217">
    <cfRule type="cellIs" dxfId="16097" priority="1134" operator="between">
      <formula>3.5</formula>
      <formula>2.494</formula>
    </cfRule>
  </conditionalFormatting>
  <conditionalFormatting sqref="N1217">
    <cfRule type="cellIs" dxfId="16096" priority="1133" operator="between">
      <formula>2.5</formula>
      <formula>0</formula>
    </cfRule>
  </conditionalFormatting>
  <conditionalFormatting sqref="N1217">
    <cfRule type="cellIs" dxfId="16095" priority="1129" operator="between">
      <formula>4.501</formula>
      <formula>6</formula>
    </cfRule>
    <cfRule type="cellIs" dxfId="16094" priority="1130" operator="between">
      <formula>3.001</formula>
      <formula>4.5</formula>
    </cfRule>
    <cfRule type="cellIs" dxfId="16093" priority="1131" operator="between">
      <formula>2.001</formula>
      <formula>3</formula>
    </cfRule>
    <cfRule type="cellIs" dxfId="16092" priority="1132" operator="between">
      <formula>0</formula>
      <formula>2</formula>
    </cfRule>
  </conditionalFormatting>
  <conditionalFormatting sqref="N1216">
    <cfRule type="cellIs" dxfId="16091" priority="1128" operator="between">
      <formula>6</formula>
      <formula>4.5</formula>
    </cfRule>
  </conditionalFormatting>
  <conditionalFormatting sqref="N1216">
    <cfRule type="cellIs" dxfId="16090" priority="1127" operator="between">
      <formula>6</formula>
      <formula>4.495</formula>
    </cfRule>
  </conditionalFormatting>
  <conditionalFormatting sqref="N1216">
    <cfRule type="cellIs" dxfId="16089" priority="1126" operator="between">
      <formula>4.5</formula>
      <formula>3.495</formula>
    </cfRule>
  </conditionalFormatting>
  <conditionalFormatting sqref="N1216">
    <cfRule type="cellIs" dxfId="16088" priority="1124" operator="between">
      <formula>3.5</formula>
      <formula>2.495</formula>
    </cfRule>
    <cfRule type="cellIs" dxfId="16087" priority="1125" operator="between">
      <formula>3.5</formula>
      <formula>2.495</formula>
    </cfRule>
  </conditionalFormatting>
  <conditionalFormatting sqref="N1216">
    <cfRule type="cellIs" dxfId="16086" priority="1123" operator="between">
      <formula>3.5</formula>
      <formula>2.495</formula>
    </cfRule>
  </conditionalFormatting>
  <conditionalFormatting sqref="N1216">
    <cfRule type="cellIs" dxfId="16085" priority="1122" operator="between">
      <formula>3.5</formula>
      <formula>2.494</formula>
    </cfRule>
  </conditionalFormatting>
  <conditionalFormatting sqref="N1216">
    <cfRule type="cellIs" dxfId="16084" priority="1121" operator="between">
      <formula>2.5</formula>
      <formula>0</formula>
    </cfRule>
  </conditionalFormatting>
  <conditionalFormatting sqref="N1216">
    <cfRule type="cellIs" dxfId="16083" priority="1117" operator="between">
      <formula>4.501</formula>
      <formula>6</formula>
    </cfRule>
    <cfRule type="cellIs" dxfId="16082" priority="1118" operator="between">
      <formula>3.001</formula>
      <formula>4.5</formula>
    </cfRule>
    <cfRule type="cellIs" dxfId="16081" priority="1119" operator="between">
      <formula>2.001</formula>
      <formula>3</formula>
    </cfRule>
    <cfRule type="cellIs" dxfId="16080" priority="1120" operator="between">
      <formula>0</formula>
      <formula>2</formula>
    </cfRule>
  </conditionalFormatting>
  <conditionalFormatting sqref="N1213">
    <cfRule type="cellIs" dxfId="16079" priority="1116" operator="between">
      <formula>6</formula>
      <formula>4.5</formula>
    </cfRule>
  </conditionalFormatting>
  <conditionalFormatting sqref="N1213">
    <cfRule type="cellIs" dxfId="16078" priority="1115" operator="between">
      <formula>6</formula>
      <formula>4.495</formula>
    </cfRule>
  </conditionalFormatting>
  <conditionalFormatting sqref="N1213">
    <cfRule type="cellIs" dxfId="16077" priority="1114" operator="between">
      <formula>4.5</formula>
      <formula>3.495</formula>
    </cfRule>
  </conditionalFormatting>
  <conditionalFormatting sqref="N1213">
    <cfRule type="cellIs" dxfId="16076" priority="1112" operator="between">
      <formula>3.5</formula>
      <formula>2.495</formula>
    </cfRule>
    <cfRule type="cellIs" dxfId="16075" priority="1113" operator="between">
      <formula>3.5</formula>
      <formula>2.495</formula>
    </cfRule>
  </conditionalFormatting>
  <conditionalFormatting sqref="N1213">
    <cfRule type="cellIs" dxfId="16074" priority="1111" operator="between">
      <formula>3.5</formula>
      <formula>2.495</formula>
    </cfRule>
  </conditionalFormatting>
  <conditionalFormatting sqref="N1213">
    <cfRule type="cellIs" dxfId="16073" priority="1110" operator="between">
      <formula>3.5</formula>
      <formula>2.494</formula>
    </cfRule>
  </conditionalFormatting>
  <conditionalFormatting sqref="N1213">
    <cfRule type="cellIs" dxfId="16072" priority="1109" operator="between">
      <formula>2.5</formula>
      <formula>0</formula>
    </cfRule>
  </conditionalFormatting>
  <conditionalFormatting sqref="N1213">
    <cfRule type="cellIs" dxfId="16071" priority="1105" operator="between">
      <formula>4.501</formula>
      <formula>6</formula>
    </cfRule>
    <cfRule type="cellIs" dxfId="16070" priority="1106" operator="between">
      <formula>3.001</formula>
      <formula>4.5</formula>
    </cfRule>
    <cfRule type="cellIs" dxfId="16069" priority="1107" operator="between">
      <formula>2.001</formula>
      <formula>3</formula>
    </cfRule>
    <cfRule type="cellIs" dxfId="16068" priority="1108" operator="between">
      <formula>0</formula>
      <formula>2</formula>
    </cfRule>
  </conditionalFormatting>
  <conditionalFormatting sqref="N1214">
    <cfRule type="cellIs" dxfId="16067" priority="1092" operator="between">
      <formula>6</formula>
      <formula>4.5</formula>
    </cfRule>
  </conditionalFormatting>
  <conditionalFormatting sqref="N1214">
    <cfRule type="cellIs" dxfId="16066" priority="1091" operator="between">
      <formula>6</formula>
      <formula>4.495</formula>
    </cfRule>
  </conditionalFormatting>
  <conditionalFormatting sqref="N1214">
    <cfRule type="cellIs" dxfId="16065" priority="1090" operator="between">
      <formula>4.5</formula>
      <formula>3.495</formula>
    </cfRule>
  </conditionalFormatting>
  <conditionalFormatting sqref="N1214">
    <cfRule type="cellIs" dxfId="16064" priority="1088" operator="between">
      <formula>3.5</formula>
      <formula>2.495</formula>
    </cfRule>
    <cfRule type="cellIs" dxfId="16063" priority="1089" operator="between">
      <formula>3.5</formula>
      <formula>2.495</formula>
    </cfRule>
  </conditionalFormatting>
  <conditionalFormatting sqref="N1214">
    <cfRule type="cellIs" dxfId="16062" priority="1087" operator="between">
      <formula>3.5</formula>
      <formula>2.495</formula>
    </cfRule>
  </conditionalFormatting>
  <conditionalFormatting sqref="N1214">
    <cfRule type="cellIs" dxfId="16061" priority="1086" operator="between">
      <formula>3.5</formula>
      <formula>2.494</formula>
    </cfRule>
  </conditionalFormatting>
  <conditionalFormatting sqref="N1214">
    <cfRule type="cellIs" dxfId="16060" priority="1085" operator="between">
      <formula>2.5</formula>
      <formula>0</formula>
    </cfRule>
  </conditionalFormatting>
  <conditionalFormatting sqref="N1214">
    <cfRule type="cellIs" dxfId="16059" priority="1081" operator="between">
      <formula>4.501</formula>
      <formula>6</formula>
    </cfRule>
    <cfRule type="cellIs" dxfId="16058" priority="1082" operator="between">
      <formula>3.001</formula>
      <formula>4.5</formula>
    </cfRule>
    <cfRule type="cellIs" dxfId="16057" priority="1083" operator="between">
      <formula>2.001</formula>
      <formula>3</formula>
    </cfRule>
    <cfRule type="cellIs" dxfId="16056" priority="1084" operator="between">
      <formula>0</formula>
      <formula>2</formula>
    </cfRule>
  </conditionalFormatting>
  <conditionalFormatting sqref="N1215">
    <cfRule type="cellIs" dxfId="16055" priority="1068" operator="between">
      <formula>6</formula>
      <formula>4.5</formula>
    </cfRule>
  </conditionalFormatting>
  <conditionalFormatting sqref="N1215">
    <cfRule type="cellIs" dxfId="16054" priority="1067" operator="between">
      <formula>6</formula>
      <formula>4.495</formula>
    </cfRule>
  </conditionalFormatting>
  <conditionalFormatting sqref="N1215">
    <cfRule type="cellIs" dxfId="16053" priority="1066" operator="between">
      <formula>4.5</formula>
      <formula>3.495</formula>
    </cfRule>
  </conditionalFormatting>
  <conditionalFormatting sqref="N1215">
    <cfRule type="cellIs" dxfId="16052" priority="1064" operator="between">
      <formula>3.5</formula>
      <formula>2.495</formula>
    </cfRule>
    <cfRule type="cellIs" dxfId="16051" priority="1065" operator="between">
      <formula>3.5</formula>
      <formula>2.495</formula>
    </cfRule>
  </conditionalFormatting>
  <conditionalFormatting sqref="N1215">
    <cfRule type="cellIs" dxfId="16050" priority="1063" operator="between">
      <formula>3.5</formula>
      <formula>2.495</formula>
    </cfRule>
  </conditionalFormatting>
  <conditionalFormatting sqref="N1215">
    <cfRule type="cellIs" dxfId="16049" priority="1062" operator="between">
      <formula>3.5</formula>
      <formula>2.494</formula>
    </cfRule>
  </conditionalFormatting>
  <conditionalFormatting sqref="N1215">
    <cfRule type="cellIs" dxfId="16048" priority="1061" operator="between">
      <formula>2.5</formula>
      <formula>0</formula>
    </cfRule>
  </conditionalFormatting>
  <conditionalFormatting sqref="N1215">
    <cfRule type="cellIs" dxfId="16047" priority="1057" operator="between">
      <formula>4.501</formula>
      <formula>6</formula>
    </cfRule>
    <cfRule type="cellIs" dxfId="16046" priority="1058" operator="between">
      <formula>3.001</formula>
      <formula>4.5</formula>
    </cfRule>
    <cfRule type="cellIs" dxfId="16045" priority="1059" operator="between">
      <formula>2.001</formula>
      <formula>3</formula>
    </cfRule>
    <cfRule type="cellIs" dxfId="16044" priority="1060" operator="between">
      <formula>0</formula>
      <formula>2</formula>
    </cfRule>
  </conditionalFormatting>
  <conditionalFormatting sqref="N1212">
    <cfRule type="cellIs" dxfId="16043" priority="1056" operator="between">
      <formula>6</formula>
      <formula>4.5</formula>
    </cfRule>
  </conditionalFormatting>
  <conditionalFormatting sqref="N1212">
    <cfRule type="cellIs" dxfId="16042" priority="1055" operator="between">
      <formula>6</formula>
      <formula>4.495</formula>
    </cfRule>
  </conditionalFormatting>
  <conditionalFormatting sqref="N1212">
    <cfRule type="cellIs" dxfId="16041" priority="1054" operator="between">
      <formula>4.5</formula>
      <formula>3.495</formula>
    </cfRule>
  </conditionalFormatting>
  <conditionalFormatting sqref="N1212">
    <cfRule type="cellIs" dxfId="16040" priority="1052" operator="between">
      <formula>3.5</formula>
      <formula>2.495</formula>
    </cfRule>
    <cfRule type="cellIs" dxfId="16039" priority="1053" operator="between">
      <formula>3.5</formula>
      <formula>2.495</formula>
    </cfRule>
  </conditionalFormatting>
  <conditionalFormatting sqref="N1212">
    <cfRule type="cellIs" dxfId="16038" priority="1051" operator="between">
      <formula>3.5</formula>
      <formula>2.495</formula>
    </cfRule>
  </conditionalFormatting>
  <conditionalFormatting sqref="N1212">
    <cfRule type="cellIs" dxfId="16037" priority="1050" operator="between">
      <formula>3.5</formula>
      <formula>2.494</formula>
    </cfRule>
  </conditionalFormatting>
  <conditionalFormatting sqref="N1212">
    <cfRule type="cellIs" dxfId="16036" priority="1049" operator="between">
      <formula>2.5</formula>
      <formula>0</formula>
    </cfRule>
  </conditionalFormatting>
  <conditionalFormatting sqref="N1212">
    <cfRule type="cellIs" dxfId="16035" priority="1045" operator="between">
      <formula>4.501</formula>
      <formula>6</formula>
    </cfRule>
    <cfRule type="cellIs" dxfId="16034" priority="1046" operator="between">
      <formula>3.001</formula>
      <formula>4.5</formula>
    </cfRule>
    <cfRule type="cellIs" dxfId="16033" priority="1047" operator="between">
      <formula>2.001</formula>
      <formula>3</formula>
    </cfRule>
    <cfRule type="cellIs" dxfId="16032" priority="1048" operator="between">
      <formula>0</formula>
      <formula>2</formula>
    </cfRule>
  </conditionalFormatting>
  <conditionalFormatting sqref="N1211">
    <cfRule type="cellIs" dxfId="16031" priority="1044" operator="between">
      <formula>6</formula>
      <formula>4.5</formula>
    </cfRule>
  </conditionalFormatting>
  <conditionalFormatting sqref="N1211">
    <cfRule type="cellIs" dxfId="16030" priority="1043" operator="between">
      <formula>6</formula>
      <formula>4.495</formula>
    </cfRule>
  </conditionalFormatting>
  <conditionalFormatting sqref="N1211">
    <cfRule type="cellIs" dxfId="16029" priority="1042" operator="between">
      <formula>4.5</formula>
      <formula>3.495</formula>
    </cfRule>
  </conditionalFormatting>
  <conditionalFormatting sqref="N1211">
    <cfRule type="cellIs" dxfId="16028" priority="1040" operator="between">
      <formula>3.5</formula>
      <formula>2.495</formula>
    </cfRule>
    <cfRule type="cellIs" dxfId="16027" priority="1041" operator="between">
      <formula>3.5</formula>
      <formula>2.495</formula>
    </cfRule>
  </conditionalFormatting>
  <conditionalFormatting sqref="N1211">
    <cfRule type="cellIs" dxfId="16026" priority="1039" operator="between">
      <formula>3.5</formula>
      <formula>2.495</formula>
    </cfRule>
  </conditionalFormatting>
  <conditionalFormatting sqref="N1211">
    <cfRule type="cellIs" dxfId="16025" priority="1038" operator="between">
      <formula>3.5</formula>
      <formula>2.494</formula>
    </cfRule>
  </conditionalFormatting>
  <conditionalFormatting sqref="N1211">
    <cfRule type="cellIs" dxfId="16024" priority="1037" operator="between">
      <formula>2.5</formula>
      <formula>0</formula>
    </cfRule>
  </conditionalFormatting>
  <conditionalFormatting sqref="N1211">
    <cfRule type="cellIs" dxfId="16023" priority="1033" operator="between">
      <formula>4.501</formula>
      <formula>6</formula>
    </cfRule>
    <cfRule type="cellIs" dxfId="16022" priority="1034" operator="between">
      <formula>3.001</formula>
      <formula>4.5</formula>
    </cfRule>
    <cfRule type="cellIs" dxfId="16021" priority="1035" operator="between">
      <formula>2.001</formula>
      <formula>3</formula>
    </cfRule>
    <cfRule type="cellIs" dxfId="16020" priority="1036" operator="between">
      <formula>0</formula>
      <formula>2</formula>
    </cfRule>
  </conditionalFormatting>
  <conditionalFormatting sqref="N1224">
    <cfRule type="cellIs" dxfId="16019" priority="1032" operator="between">
      <formula>6</formula>
      <formula>4.5</formula>
    </cfRule>
  </conditionalFormatting>
  <conditionalFormatting sqref="N1224">
    <cfRule type="cellIs" dxfId="16018" priority="1031" operator="between">
      <formula>6</formula>
      <formula>4.495</formula>
    </cfRule>
  </conditionalFormatting>
  <conditionalFormatting sqref="N1224">
    <cfRule type="cellIs" dxfId="16017" priority="1030" operator="between">
      <formula>4.5</formula>
      <formula>3.495</formula>
    </cfRule>
  </conditionalFormatting>
  <conditionalFormatting sqref="N1224">
    <cfRule type="cellIs" dxfId="16016" priority="1028" operator="between">
      <formula>3.5</formula>
      <formula>2.495</formula>
    </cfRule>
    <cfRule type="cellIs" dxfId="16015" priority="1029" operator="between">
      <formula>3.5</formula>
      <formula>2.495</formula>
    </cfRule>
  </conditionalFormatting>
  <conditionalFormatting sqref="N1224">
    <cfRule type="cellIs" dxfId="16014" priority="1027" operator="between">
      <formula>3.5</formula>
      <formula>2.495</formula>
    </cfRule>
  </conditionalFormatting>
  <conditionalFormatting sqref="N1224">
    <cfRule type="cellIs" dxfId="16013" priority="1026" operator="between">
      <formula>3.5</formula>
      <formula>2.494</formula>
    </cfRule>
  </conditionalFormatting>
  <conditionalFormatting sqref="N1224">
    <cfRule type="cellIs" dxfId="16012" priority="1025" operator="between">
      <formula>2.5</formula>
      <formula>0</formula>
    </cfRule>
  </conditionalFormatting>
  <conditionalFormatting sqref="N1224">
    <cfRule type="cellIs" dxfId="16011" priority="1021" operator="between">
      <formula>4.501</formula>
      <formula>6</formula>
    </cfRule>
    <cfRule type="cellIs" dxfId="16010" priority="1022" operator="between">
      <formula>3.001</formula>
      <formula>4.5</formula>
    </cfRule>
    <cfRule type="cellIs" dxfId="16009" priority="1023" operator="between">
      <formula>2.001</formula>
      <formula>3</formula>
    </cfRule>
    <cfRule type="cellIs" dxfId="16008" priority="1024" operator="between">
      <formula>0</formula>
      <formula>2</formula>
    </cfRule>
  </conditionalFormatting>
  <conditionalFormatting sqref="N1221">
    <cfRule type="cellIs" dxfId="16007" priority="1008" operator="between">
      <formula>6</formula>
      <formula>4.5</formula>
    </cfRule>
  </conditionalFormatting>
  <conditionalFormatting sqref="N1221">
    <cfRule type="cellIs" dxfId="16006" priority="1007" operator="between">
      <formula>6</formula>
      <formula>4.495</formula>
    </cfRule>
  </conditionalFormatting>
  <conditionalFormatting sqref="N1221">
    <cfRule type="cellIs" dxfId="16005" priority="1006" operator="between">
      <formula>4.5</formula>
      <formula>3.495</formula>
    </cfRule>
  </conditionalFormatting>
  <conditionalFormatting sqref="N1221">
    <cfRule type="cellIs" dxfId="16004" priority="1004" operator="between">
      <formula>3.5</formula>
      <formula>2.495</formula>
    </cfRule>
    <cfRule type="cellIs" dxfId="16003" priority="1005" operator="between">
      <formula>3.5</formula>
      <formula>2.495</formula>
    </cfRule>
  </conditionalFormatting>
  <conditionalFormatting sqref="N1221">
    <cfRule type="cellIs" dxfId="16002" priority="1003" operator="between">
      <formula>3.5</formula>
      <formula>2.495</formula>
    </cfRule>
  </conditionalFormatting>
  <conditionalFormatting sqref="N1221">
    <cfRule type="cellIs" dxfId="16001" priority="1002" operator="between">
      <formula>3.5</formula>
      <formula>2.494</formula>
    </cfRule>
  </conditionalFormatting>
  <conditionalFormatting sqref="N1221">
    <cfRule type="cellIs" dxfId="16000" priority="1001" operator="between">
      <formula>2.5</formula>
      <formula>0</formula>
    </cfRule>
  </conditionalFormatting>
  <conditionalFormatting sqref="N1221">
    <cfRule type="cellIs" dxfId="15999" priority="997" operator="between">
      <formula>4.501</formula>
      <formula>6</formula>
    </cfRule>
    <cfRule type="cellIs" dxfId="15998" priority="998" operator="between">
      <formula>3.001</formula>
      <formula>4.5</formula>
    </cfRule>
    <cfRule type="cellIs" dxfId="15997" priority="999" operator="between">
      <formula>2.001</formula>
      <formula>3</formula>
    </cfRule>
    <cfRule type="cellIs" dxfId="15996" priority="1000" operator="between">
      <formula>0</formula>
      <formula>2</formula>
    </cfRule>
  </conditionalFormatting>
  <conditionalFormatting sqref="N1222">
    <cfRule type="cellIs" dxfId="15995" priority="996" operator="between">
      <formula>6</formula>
      <formula>4.5</formula>
    </cfRule>
  </conditionalFormatting>
  <conditionalFormatting sqref="N1222">
    <cfRule type="cellIs" dxfId="15994" priority="995" operator="between">
      <formula>6</formula>
      <formula>4.495</formula>
    </cfRule>
  </conditionalFormatting>
  <conditionalFormatting sqref="N1222">
    <cfRule type="cellIs" dxfId="15993" priority="994" operator="between">
      <formula>4.5</formula>
      <formula>3.495</formula>
    </cfRule>
  </conditionalFormatting>
  <conditionalFormatting sqref="N1222">
    <cfRule type="cellIs" dxfId="15992" priority="992" operator="between">
      <formula>3.5</formula>
      <formula>2.495</formula>
    </cfRule>
    <cfRule type="cellIs" dxfId="15991" priority="993" operator="between">
      <formula>3.5</formula>
      <formula>2.495</formula>
    </cfRule>
  </conditionalFormatting>
  <conditionalFormatting sqref="N1222">
    <cfRule type="cellIs" dxfId="15990" priority="991" operator="between">
      <formula>3.5</formula>
      <formula>2.495</formula>
    </cfRule>
  </conditionalFormatting>
  <conditionalFormatting sqref="N1222">
    <cfRule type="cellIs" dxfId="15989" priority="990" operator="between">
      <formula>3.5</formula>
      <formula>2.494</formula>
    </cfRule>
  </conditionalFormatting>
  <conditionalFormatting sqref="N1222">
    <cfRule type="cellIs" dxfId="15988" priority="989" operator="between">
      <formula>2.5</formula>
      <formula>0</formula>
    </cfRule>
  </conditionalFormatting>
  <conditionalFormatting sqref="N1222">
    <cfRule type="cellIs" dxfId="15987" priority="985" operator="between">
      <formula>4.501</formula>
      <formula>6</formula>
    </cfRule>
    <cfRule type="cellIs" dxfId="15986" priority="986" operator="between">
      <formula>3.001</formula>
      <formula>4.5</formula>
    </cfRule>
    <cfRule type="cellIs" dxfId="15985" priority="987" operator="between">
      <formula>2.001</formula>
      <formula>3</formula>
    </cfRule>
    <cfRule type="cellIs" dxfId="15984" priority="988" operator="between">
      <formula>0</formula>
      <formula>2</formula>
    </cfRule>
  </conditionalFormatting>
  <conditionalFormatting sqref="N1223">
    <cfRule type="cellIs" dxfId="15983" priority="984" operator="between">
      <formula>6</formula>
      <formula>4.5</formula>
    </cfRule>
  </conditionalFormatting>
  <conditionalFormatting sqref="N1223">
    <cfRule type="cellIs" dxfId="15982" priority="983" operator="between">
      <formula>6</formula>
      <formula>4.495</formula>
    </cfRule>
  </conditionalFormatting>
  <conditionalFormatting sqref="N1223">
    <cfRule type="cellIs" dxfId="15981" priority="982" operator="between">
      <formula>4.5</formula>
      <formula>3.495</formula>
    </cfRule>
  </conditionalFormatting>
  <conditionalFormatting sqref="N1223">
    <cfRule type="cellIs" dxfId="15980" priority="980" operator="between">
      <formula>3.5</formula>
      <formula>2.495</formula>
    </cfRule>
    <cfRule type="cellIs" dxfId="15979" priority="981" operator="between">
      <formula>3.5</formula>
      <formula>2.495</formula>
    </cfRule>
  </conditionalFormatting>
  <conditionalFormatting sqref="N1223">
    <cfRule type="cellIs" dxfId="15978" priority="979" operator="between">
      <formula>3.5</formula>
      <formula>2.495</formula>
    </cfRule>
  </conditionalFormatting>
  <conditionalFormatting sqref="N1223">
    <cfRule type="cellIs" dxfId="15977" priority="978" operator="between">
      <formula>3.5</formula>
      <formula>2.494</formula>
    </cfRule>
  </conditionalFormatting>
  <conditionalFormatting sqref="N1223">
    <cfRule type="cellIs" dxfId="15976" priority="977" operator="between">
      <formula>2.5</formula>
      <formula>0</formula>
    </cfRule>
  </conditionalFormatting>
  <conditionalFormatting sqref="N1223">
    <cfRule type="cellIs" dxfId="15975" priority="973" operator="between">
      <formula>4.501</formula>
      <formula>6</formula>
    </cfRule>
    <cfRule type="cellIs" dxfId="15974" priority="974" operator="between">
      <formula>3.001</formula>
      <formula>4.5</formula>
    </cfRule>
    <cfRule type="cellIs" dxfId="15973" priority="975" operator="between">
      <formula>2.001</formula>
      <formula>3</formula>
    </cfRule>
    <cfRule type="cellIs" dxfId="15972" priority="976" operator="between">
      <formula>0</formula>
      <formula>2</formula>
    </cfRule>
  </conditionalFormatting>
  <conditionalFormatting sqref="N1220">
    <cfRule type="cellIs" dxfId="15971" priority="972" operator="between">
      <formula>6</formula>
      <formula>4.5</formula>
    </cfRule>
  </conditionalFormatting>
  <conditionalFormatting sqref="N1220">
    <cfRule type="cellIs" dxfId="15970" priority="971" operator="between">
      <formula>6</formula>
      <formula>4.495</formula>
    </cfRule>
  </conditionalFormatting>
  <conditionalFormatting sqref="N1220">
    <cfRule type="cellIs" dxfId="15969" priority="970" operator="between">
      <formula>4.5</formula>
      <formula>3.495</formula>
    </cfRule>
  </conditionalFormatting>
  <conditionalFormatting sqref="N1220">
    <cfRule type="cellIs" dxfId="15968" priority="968" operator="between">
      <formula>3.5</formula>
      <formula>2.495</formula>
    </cfRule>
    <cfRule type="cellIs" dxfId="15967" priority="969" operator="between">
      <formula>3.5</formula>
      <formula>2.495</formula>
    </cfRule>
  </conditionalFormatting>
  <conditionalFormatting sqref="N1220">
    <cfRule type="cellIs" dxfId="15966" priority="967" operator="between">
      <formula>3.5</formula>
      <formula>2.495</formula>
    </cfRule>
  </conditionalFormatting>
  <conditionalFormatting sqref="N1220">
    <cfRule type="cellIs" dxfId="15965" priority="966" operator="between">
      <formula>3.5</formula>
      <formula>2.494</formula>
    </cfRule>
  </conditionalFormatting>
  <conditionalFormatting sqref="N1220">
    <cfRule type="cellIs" dxfId="15964" priority="965" operator="between">
      <formula>2.5</formula>
      <formula>0</formula>
    </cfRule>
  </conditionalFormatting>
  <conditionalFormatting sqref="N1220">
    <cfRule type="cellIs" dxfId="15963" priority="961" operator="between">
      <formula>4.501</formula>
      <formula>6</formula>
    </cfRule>
    <cfRule type="cellIs" dxfId="15962" priority="962" operator="between">
      <formula>3.001</formula>
      <formula>4.5</formula>
    </cfRule>
    <cfRule type="cellIs" dxfId="15961" priority="963" operator="between">
      <formula>2.001</formula>
      <formula>3</formula>
    </cfRule>
    <cfRule type="cellIs" dxfId="15960" priority="964" operator="between">
      <formula>0</formula>
      <formula>2</formula>
    </cfRule>
  </conditionalFormatting>
  <conditionalFormatting sqref="N1219">
    <cfRule type="cellIs" dxfId="15959" priority="960" operator="between">
      <formula>6</formula>
      <formula>4.5</formula>
    </cfRule>
  </conditionalFormatting>
  <conditionalFormatting sqref="N1219">
    <cfRule type="cellIs" dxfId="15958" priority="959" operator="between">
      <formula>6</formula>
      <formula>4.495</formula>
    </cfRule>
  </conditionalFormatting>
  <conditionalFormatting sqref="N1219">
    <cfRule type="cellIs" dxfId="15957" priority="958" operator="between">
      <formula>4.5</formula>
      <formula>3.495</formula>
    </cfRule>
  </conditionalFormatting>
  <conditionalFormatting sqref="N1219">
    <cfRule type="cellIs" dxfId="15956" priority="956" operator="between">
      <formula>3.5</formula>
      <formula>2.495</formula>
    </cfRule>
    <cfRule type="cellIs" dxfId="15955" priority="957" operator="between">
      <formula>3.5</formula>
      <formula>2.495</formula>
    </cfRule>
  </conditionalFormatting>
  <conditionalFormatting sqref="N1219">
    <cfRule type="cellIs" dxfId="15954" priority="955" operator="between">
      <formula>3.5</formula>
      <formula>2.495</formula>
    </cfRule>
  </conditionalFormatting>
  <conditionalFormatting sqref="N1219">
    <cfRule type="cellIs" dxfId="15953" priority="954" operator="between">
      <formula>3.5</formula>
      <formula>2.494</formula>
    </cfRule>
  </conditionalFormatting>
  <conditionalFormatting sqref="N1219">
    <cfRule type="cellIs" dxfId="15952" priority="953" operator="between">
      <formula>2.5</formula>
      <formula>0</formula>
    </cfRule>
  </conditionalFormatting>
  <conditionalFormatting sqref="N1219">
    <cfRule type="cellIs" dxfId="15951" priority="949" operator="between">
      <formula>4.501</formula>
      <formula>6</formula>
    </cfRule>
    <cfRule type="cellIs" dxfId="15950" priority="950" operator="between">
      <formula>3.001</formula>
      <formula>4.5</formula>
    </cfRule>
    <cfRule type="cellIs" dxfId="15949" priority="951" operator="between">
      <formula>2.001</formula>
      <formula>3</formula>
    </cfRule>
    <cfRule type="cellIs" dxfId="15948" priority="952" operator="between">
      <formula>0</formula>
      <formula>2</formula>
    </cfRule>
  </conditionalFormatting>
  <conditionalFormatting sqref="N1218">
    <cfRule type="cellIs" dxfId="15947" priority="948" operator="between">
      <formula>6</formula>
      <formula>4.5</formula>
    </cfRule>
  </conditionalFormatting>
  <conditionalFormatting sqref="N1218">
    <cfRule type="cellIs" dxfId="15946" priority="947" operator="between">
      <formula>6</formula>
      <formula>4.495</formula>
    </cfRule>
  </conditionalFormatting>
  <conditionalFormatting sqref="N1218">
    <cfRule type="cellIs" dxfId="15945" priority="946" operator="between">
      <formula>4.5</formula>
      <formula>3.495</formula>
    </cfRule>
  </conditionalFormatting>
  <conditionalFormatting sqref="N1218">
    <cfRule type="cellIs" dxfId="15944" priority="944" operator="between">
      <formula>3.5</formula>
      <formula>2.495</formula>
    </cfRule>
    <cfRule type="cellIs" dxfId="15943" priority="945" operator="between">
      <formula>3.5</formula>
      <formula>2.495</formula>
    </cfRule>
  </conditionalFormatting>
  <conditionalFormatting sqref="N1218">
    <cfRule type="cellIs" dxfId="15942" priority="943" operator="between">
      <formula>3.5</formula>
      <formula>2.495</formula>
    </cfRule>
  </conditionalFormatting>
  <conditionalFormatting sqref="N1218">
    <cfRule type="cellIs" dxfId="15941" priority="942" operator="between">
      <formula>3.5</formula>
      <formula>2.494</formula>
    </cfRule>
  </conditionalFormatting>
  <conditionalFormatting sqref="N1218">
    <cfRule type="cellIs" dxfId="15940" priority="941" operator="between">
      <formula>2.5</formula>
      <formula>0</formula>
    </cfRule>
  </conditionalFormatting>
  <conditionalFormatting sqref="N1218">
    <cfRule type="cellIs" dxfId="15939" priority="937" operator="between">
      <formula>4.501</formula>
      <formula>6</formula>
    </cfRule>
    <cfRule type="cellIs" dxfId="15938" priority="938" operator="between">
      <formula>3.001</formula>
      <formula>4.5</formula>
    </cfRule>
    <cfRule type="cellIs" dxfId="15937" priority="939" operator="between">
      <formula>2.001</formula>
      <formula>3</formula>
    </cfRule>
    <cfRule type="cellIs" dxfId="15936" priority="940" operator="between">
      <formula>0</formula>
      <formula>2</formula>
    </cfRule>
  </conditionalFormatting>
  <conditionalFormatting sqref="N1232">
    <cfRule type="cellIs" dxfId="15935" priority="936" operator="between">
      <formula>6</formula>
      <formula>4.5</formula>
    </cfRule>
  </conditionalFormatting>
  <conditionalFormatting sqref="N1232">
    <cfRule type="cellIs" dxfId="15934" priority="935" operator="between">
      <formula>6</formula>
      <formula>4.495</formula>
    </cfRule>
  </conditionalFormatting>
  <conditionalFormatting sqref="N1232">
    <cfRule type="cellIs" dxfId="15933" priority="934" operator="between">
      <formula>4.5</formula>
      <formula>3.495</formula>
    </cfRule>
  </conditionalFormatting>
  <conditionalFormatting sqref="N1232">
    <cfRule type="cellIs" dxfId="15932" priority="932" operator="between">
      <formula>3.5</formula>
      <formula>2.495</formula>
    </cfRule>
    <cfRule type="cellIs" dxfId="15931" priority="933" operator="between">
      <formula>3.5</formula>
      <formula>2.495</formula>
    </cfRule>
  </conditionalFormatting>
  <conditionalFormatting sqref="N1232">
    <cfRule type="cellIs" dxfId="15930" priority="931" operator="between">
      <formula>3.5</formula>
      <formula>2.495</formula>
    </cfRule>
  </conditionalFormatting>
  <conditionalFormatting sqref="N1232">
    <cfRule type="cellIs" dxfId="15929" priority="930" operator="between">
      <formula>3.5</formula>
      <formula>2.494</formula>
    </cfRule>
  </conditionalFormatting>
  <conditionalFormatting sqref="N1232">
    <cfRule type="cellIs" dxfId="15928" priority="929" operator="between">
      <formula>2.5</formula>
      <formula>0</formula>
    </cfRule>
  </conditionalFormatting>
  <conditionalFormatting sqref="N1232">
    <cfRule type="cellIs" dxfId="15927" priority="925" operator="between">
      <formula>4.501</formula>
      <formula>6</formula>
    </cfRule>
    <cfRule type="cellIs" dxfId="15926" priority="926" operator="between">
      <formula>3.001</formula>
      <formula>4.5</formula>
    </cfRule>
    <cfRule type="cellIs" dxfId="15925" priority="927" operator="between">
      <formula>2.001</formula>
      <formula>3</formula>
    </cfRule>
    <cfRule type="cellIs" dxfId="15924" priority="928" operator="between">
      <formula>0</formula>
      <formula>2</formula>
    </cfRule>
  </conditionalFormatting>
  <conditionalFormatting sqref="N1228">
    <cfRule type="cellIs" dxfId="15923" priority="924" operator="between">
      <formula>6</formula>
      <formula>4.5</formula>
    </cfRule>
  </conditionalFormatting>
  <conditionalFormatting sqref="N1228">
    <cfRule type="cellIs" dxfId="15922" priority="923" operator="between">
      <formula>6</formula>
      <formula>4.495</formula>
    </cfRule>
  </conditionalFormatting>
  <conditionalFormatting sqref="N1228">
    <cfRule type="cellIs" dxfId="15921" priority="922" operator="between">
      <formula>4.5</formula>
      <formula>3.495</formula>
    </cfRule>
  </conditionalFormatting>
  <conditionalFormatting sqref="N1228">
    <cfRule type="cellIs" dxfId="15920" priority="920" operator="between">
      <formula>3.5</formula>
      <formula>2.495</formula>
    </cfRule>
    <cfRule type="cellIs" dxfId="15919" priority="921" operator="between">
      <formula>3.5</formula>
      <formula>2.495</formula>
    </cfRule>
  </conditionalFormatting>
  <conditionalFormatting sqref="N1228">
    <cfRule type="cellIs" dxfId="15918" priority="919" operator="between">
      <formula>3.5</formula>
      <formula>2.495</formula>
    </cfRule>
  </conditionalFormatting>
  <conditionalFormatting sqref="N1228">
    <cfRule type="cellIs" dxfId="15917" priority="918" operator="between">
      <formula>3.5</formula>
      <formula>2.494</formula>
    </cfRule>
  </conditionalFormatting>
  <conditionalFormatting sqref="N1228">
    <cfRule type="cellIs" dxfId="15916" priority="917" operator="between">
      <formula>2.5</formula>
      <formula>0</formula>
    </cfRule>
  </conditionalFormatting>
  <conditionalFormatting sqref="N1228">
    <cfRule type="cellIs" dxfId="15915" priority="913" operator="between">
      <formula>4.501</formula>
      <formula>6</formula>
    </cfRule>
    <cfRule type="cellIs" dxfId="15914" priority="914" operator="between">
      <formula>3.001</formula>
      <formula>4.5</formula>
    </cfRule>
    <cfRule type="cellIs" dxfId="15913" priority="915" operator="between">
      <formula>2.001</formula>
      <formula>3</formula>
    </cfRule>
    <cfRule type="cellIs" dxfId="15912" priority="916" operator="between">
      <formula>0</formula>
      <formula>2</formula>
    </cfRule>
  </conditionalFormatting>
  <conditionalFormatting sqref="N1229">
    <cfRule type="cellIs" dxfId="15911" priority="912" operator="between">
      <formula>6</formula>
      <formula>4.5</formula>
    </cfRule>
  </conditionalFormatting>
  <conditionalFormatting sqref="N1229">
    <cfRule type="cellIs" dxfId="15910" priority="911" operator="between">
      <formula>6</formula>
      <formula>4.495</formula>
    </cfRule>
  </conditionalFormatting>
  <conditionalFormatting sqref="N1229">
    <cfRule type="cellIs" dxfId="15909" priority="910" operator="between">
      <formula>4.5</formula>
      <formula>3.495</formula>
    </cfRule>
  </conditionalFormatting>
  <conditionalFormatting sqref="N1229">
    <cfRule type="cellIs" dxfId="15908" priority="908" operator="between">
      <formula>3.5</formula>
      <formula>2.495</formula>
    </cfRule>
    <cfRule type="cellIs" dxfId="15907" priority="909" operator="between">
      <formula>3.5</formula>
      <formula>2.495</formula>
    </cfRule>
  </conditionalFormatting>
  <conditionalFormatting sqref="N1229">
    <cfRule type="cellIs" dxfId="15906" priority="907" operator="between">
      <formula>3.5</formula>
      <formula>2.495</formula>
    </cfRule>
  </conditionalFormatting>
  <conditionalFormatting sqref="N1229">
    <cfRule type="cellIs" dxfId="15905" priority="906" operator="between">
      <formula>3.5</formula>
      <formula>2.494</formula>
    </cfRule>
  </conditionalFormatting>
  <conditionalFormatting sqref="N1229">
    <cfRule type="cellIs" dxfId="15904" priority="905" operator="between">
      <formula>2.5</formula>
      <formula>0</formula>
    </cfRule>
  </conditionalFormatting>
  <conditionalFormatting sqref="N1229">
    <cfRule type="cellIs" dxfId="15903" priority="901" operator="between">
      <formula>4.501</formula>
      <formula>6</formula>
    </cfRule>
    <cfRule type="cellIs" dxfId="15902" priority="902" operator="between">
      <formula>3.001</formula>
      <formula>4.5</formula>
    </cfRule>
    <cfRule type="cellIs" dxfId="15901" priority="903" operator="between">
      <formula>2.001</formula>
      <formula>3</formula>
    </cfRule>
    <cfRule type="cellIs" dxfId="15900" priority="904" operator="between">
      <formula>0</formula>
      <formula>2</formula>
    </cfRule>
  </conditionalFormatting>
  <conditionalFormatting sqref="N1231">
    <cfRule type="cellIs" dxfId="15899" priority="900" operator="between">
      <formula>6</formula>
      <formula>4.5</formula>
    </cfRule>
  </conditionalFormatting>
  <conditionalFormatting sqref="N1231">
    <cfRule type="cellIs" dxfId="15898" priority="899" operator="between">
      <formula>6</formula>
      <formula>4.495</formula>
    </cfRule>
  </conditionalFormatting>
  <conditionalFormatting sqref="N1231">
    <cfRule type="cellIs" dxfId="15897" priority="898" operator="between">
      <formula>4.5</formula>
      <formula>3.495</formula>
    </cfRule>
  </conditionalFormatting>
  <conditionalFormatting sqref="N1231">
    <cfRule type="cellIs" dxfId="15896" priority="896" operator="between">
      <formula>3.5</formula>
      <formula>2.495</formula>
    </cfRule>
    <cfRule type="cellIs" dxfId="15895" priority="897" operator="between">
      <formula>3.5</formula>
      <formula>2.495</formula>
    </cfRule>
  </conditionalFormatting>
  <conditionalFormatting sqref="N1231">
    <cfRule type="cellIs" dxfId="15894" priority="895" operator="between">
      <formula>3.5</formula>
      <formula>2.495</formula>
    </cfRule>
  </conditionalFormatting>
  <conditionalFormatting sqref="N1231">
    <cfRule type="cellIs" dxfId="15893" priority="894" operator="between">
      <formula>3.5</formula>
      <formula>2.494</formula>
    </cfRule>
  </conditionalFormatting>
  <conditionalFormatting sqref="N1231">
    <cfRule type="cellIs" dxfId="15892" priority="893" operator="between">
      <formula>2.5</formula>
      <formula>0</formula>
    </cfRule>
  </conditionalFormatting>
  <conditionalFormatting sqref="N1231">
    <cfRule type="cellIs" dxfId="15891" priority="889" operator="between">
      <formula>4.501</formula>
      <formula>6</formula>
    </cfRule>
    <cfRule type="cellIs" dxfId="15890" priority="890" operator="between">
      <formula>3.001</formula>
      <formula>4.5</formula>
    </cfRule>
    <cfRule type="cellIs" dxfId="15889" priority="891" operator="between">
      <formula>2.001</formula>
      <formula>3</formula>
    </cfRule>
    <cfRule type="cellIs" dxfId="15888" priority="892" operator="between">
      <formula>0</formula>
      <formula>2</formula>
    </cfRule>
  </conditionalFormatting>
  <conditionalFormatting sqref="N1227">
    <cfRule type="cellIs" dxfId="15887" priority="888" operator="between">
      <formula>6</formula>
      <formula>4.5</formula>
    </cfRule>
  </conditionalFormatting>
  <conditionalFormatting sqref="N1227">
    <cfRule type="cellIs" dxfId="15886" priority="887" operator="between">
      <formula>6</formula>
      <formula>4.495</formula>
    </cfRule>
  </conditionalFormatting>
  <conditionalFormatting sqref="N1227">
    <cfRule type="cellIs" dxfId="15885" priority="886" operator="between">
      <formula>4.5</formula>
      <formula>3.495</formula>
    </cfRule>
  </conditionalFormatting>
  <conditionalFormatting sqref="N1227">
    <cfRule type="cellIs" dxfId="15884" priority="884" operator="between">
      <formula>3.5</formula>
      <formula>2.495</formula>
    </cfRule>
    <cfRule type="cellIs" dxfId="15883" priority="885" operator="between">
      <formula>3.5</formula>
      <formula>2.495</formula>
    </cfRule>
  </conditionalFormatting>
  <conditionalFormatting sqref="N1227">
    <cfRule type="cellIs" dxfId="15882" priority="883" operator="between">
      <formula>3.5</formula>
      <formula>2.495</formula>
    </cfRule>
  </conditionalFormatting>
  <conditionalFormatting sqref="N1227">
    <cfRule type="cellIs" dxfId="15881" priority="882" operator="between">
      <formula>3.5</formula>
      <formula>2.494</formula>
    </cfRule>
  </conditionalFormatting>
  <conditionalFormatting sqref="N1227">
    <cfRule type="cellIs" dxfId="15880" priority="881" operator="between">
      <formula>2.5</formula>
      <formula>0</formula>
    </cfRule>
  </conditionalFormatting>
  <conditionalFormatting sqref="N1227">
    <cfRule type="cellIs" dxfId="15879" priority="877" operator="between">
      <formula>4.501</formula>
      <formula>6</formula>
    </cfRule>
    <cfRule type="cellIs" dxfId="15878" priority="878" operator="between">
      <formula>3.001</formula>
      <formula>4.5</formula>
    </cfRule>
    <cfRule type="cellIs" dxfId="15877" priority="879" operator="between">
      <formula>2.001</formula>
      <formula>3</formula>
    </cfRule>
    <cfRule type="cellIs" dxfId="15876" priority="880" operator="between">
      <formula>0</formula>
      <formula>2</formula>
    </cfRule>
  </conditionalFormatting>
  <conditionalFormatting sqref="N1226">
    <cfRule type="cellIs" dxfId="15875" priority="876" operator="between">
      <formula>6</formula>
      <formula>4.5</formula>
    </cfRule>
  </conditionalFormatting>
  <conditionalFormatting sqref="N1226">
    <cfRule type="cellIs" dxfId="15874" priority="875" operator="between">
      <formula>6</formula>
      <formula>4.495</formula>
    </cfRule>
  </conditionalFormatting>
  <conditionalFormatting sqref="N1226">
    <cfRule type="cellIs" dxfId="15873" priority="874" operator="between">
      <formula>4.5</formula>
      <formula>3.495</formula>
    </cfRule>
  </conditionalFormatting>
  <conditionalFormatting sqref="N1226">
    <cfRule type="cellIs" dxfId="15872" priority="872" operator="between">
      <formula>3.5</formula>
      <formula>2.495</formula>
    </cfRule>
    <cfRule type="cellIs" dxfId="15871" priority="873" operator="between">
      <formula>3.5</formula>
      <formula>2.495</formula>
    </cfRule>
  </conditionalFormatting>
  <conditionalFormatting sqref="N1226">
    <cfRule type="cellIs" dxfId="15870" priority="871" operator="between">
      <formula>3.5</formula>
      <formula>2.495</formula>
    </cfRule>
  </conditionalFormatting>
  <conditionalFormatting sqref="N1226">
    <cfRule type="cellIs" dxfId="15869" priority="870" operator="between">
      <formula>3.5</formula>
      <formula>2.494</formula>
    </cfRule>
  </conditionalFormatting>
  <conditionalFormatting sqref="N1226">
    <cfRule type="cellIs" dxfId="15868" priority="869" operator="between">
      <formula>2.5</formula>
      <formula>0</formula>
    </cfRule>
  </conditionalFormatting>
  <conditionalFormatting sqref="N1226">
    <cfRule type="cellIs" dxfId="15867" priority="865" operator="between">
      <formula>4.501</formula>
      <formula>6</formula>
    </cfRule>
    <cfRule type="cellIs" dxfId="15866" priority="866" operator="between">
      <formula>3.001</formula>
      <formula>4.5</formula>
    </cfRule>
    <cfRule type="cellIs" dxfId="15865" priority="867" operator="between">
      <formula>2.001</formula>
      <formula>3</formula>
    </cfRule>
    <cfRule type="cellIs" dxfId="15864" priority="868" operator="between">
      <formula>0</formula>
      <formula>2</formula>
    </cfRule>
  </conditionalFormatting>
  <conditionalFormatting sqref="N1225">
    <cfRule type="cellIs" dxfId="15863" priority="864" operator="between">
      <formula>6</formula>
      <formula>4.5</formula>
    </cfRule>
  </conditionalFormatting>
  <conditionalFormatting sqref="N1225">
    <cfRule type="cellIs" dxfId="15862" priority="863" operator="between">
      <formula>6</formula>
      <formula>4.495</formula>
    </cfRule>
  </conditionalFormatting>
  <conditionalFormatting sqref="N1225">
    <cfRule type="cellIs" dxfId="15861" priority="862" operator="between">
      <formula>4.5</formula>
      <formula>3.495</formula>
    </cfRule>
  </conditionalFormatting>
  <conditionalFormatting sqref="N1225">
    <cfRule type="cellIs" dxfId="15860" priority="860" operator="between">
      <formula>3.5</formula>
      <formula>2.495</formula>
    </cfRule>
    <cfRule type="cellIs" dxfId="15859" priority="861" operator="between">
      <formula>3.5</formula>
      <formula>2.495</formula>
    </cfRule>
  </conditionalFormatting>
  <conditionalFormatting sqref="N1225">
    <cfRule type="cellIs" dxfId="15858" priority="859" operator="between">
      <formula>3.5</formula>
      <formula>2.495</formula>
    </cfRule>
  </conditionalFormatting>
  <conditionalFormatting sqref="N1225">
    <cfRule type="cellIs" dxfId="15857" priority="858" operator="between">
      <formula>3.5</formula>
      <formula>2.494</formula>
    </cfRule>
  </conditionalFormatting>
  <conditionalFormatting sqref="N1225">
    <cfRule type="cellIs" dxfId="15856" priority="857" operator="between">
      <formula>2.5</formula>
      <formula>0</formula>
    </cfRule>
  </conditionalFormatting>
  <conditionalFormatting sqref="N1225">
    <cfRule type="cellIs" dxfId="15855" priority="853" operator="between">
      <formula>4.501</formula>
      <formula>6</formula>
    </cfRule>
    <cfRule type="cellIs" dxfId="15854" priority="854" operator="between">
      <formula>3.001</formula>
      <formula>4.5</formula>
    </cfRule>
    <cfRule type="cellIs" dxfId="15853" priority="855" operator="between">
      <formula>2.001</formula>
      <formula>3</formula>
    </cfRule>
    <cfRule type="cellIs" dxfId="15852" priority="856" operator="between">
      <formula>0</formula>
      <formula>2</formula>
    </cfRule>
  </conditionalFormatting>
  <conditionalFormatting sqref="N1230">
    <cfRule type="cellIs" dxfId="15851" priority="852" operator="between">
      <formula>6</formula>
      <formula>4.5</formula>
    </cfRule>
  </conditionalFormatting>
  <conditionalFormatting sqref="N1230">
    <cfRule type="cellIs" dxfId="15850" priority="851" operator="between">
      <formula>6</formula>
      <formula>4.495</formula>
    </cfRule>
  </conditionalFormatting>
  <conditionalFormatting sqref="N1230">
    <cfRule type="cellIs" dxfId="15849" priority="850" operator="between">
      <formula>4.5</formula>
      <formula>3.495</formula>
    </cfRule>
  </conditionalFormatting>
  <conditionalFormatting sqref="N1230">
    <cfRule type="cellIs" dxfId="15848" priority="848" operator="between">
      <formula>3.5</formula>
      <formula>2.495</formula>
    </cfRule>
    <cfRule type="cellIs" dxfId="15847" priority="849" operator="between">
      <formula>3.5</formula>
      <formula>2.495</formula>
    </cfRule>
  </conditionalFormatting>
  <conditionalFormatting sqref="N1230">
    <cfRule type="cellIs" dxfId="15846" priority="847" operator="between">
      <formula>3.5</formula>
      <formula>2.495</formula>
    </cfRule>
  </conditionalFormatting>
  <conditionalFormatting sqref="N1230">
    <cfRule type="cellIs" dxfId="15845" priority="846" operator="between">
      <formula>3.5</formula>
      <formula>2.494</formula>
    </cfRule>
  </conditionalFormatting>
  <conditionalFormatting sqref="N1230">
    <cfRule type="cellIs" dxfId="15844" priority="845" operator="between">
      <formula>2.5</formula>
      <formula>0</formula>
    </cfRule>
  </conditionalFormatting>
  <conditionalFormatting sqref="N1230">
    <cfRule type="cellIs" dxfId="15843" priority="841" operator="between">
      <formula>4.501</formula>
      <formula>6</formula>
    </cfRule>
    <cfRule type="cellIs" dxfId="15842" priority="842" operator="between">
      <formula>3.001</formula>
      <formula>4.5</formula>
    </cfRule>
    <cfRule type="cellIs" dxfId="15841" priority="843" operator="between">
      <formula>2.001</formula>
      <formula>3</formula>
    </cfRule>
    <cfRule type="cellIs" dxfId="15840" priority="844" operator="between">
      <formula>0</formula>
      <formula>2</formula>
    </cfRule>
  </conditionalFormatting>
  <conditionalFormatting sqref="N1241">
    <cfRule type="cellIs" dxfId="15839" priority="840" operator="between">
      <formula>6</formula>
      <formula>4.5</formula>
    </cfRule>
  </conditionalFormatting>
  <conditionalFormatting sqref="N1241">
    <cfRule type="cellIs" dxfId="15838" priority="839" operator="between">
      <formula>6</formula>
      <formula>4.495</formula>
    </cfRule>
  </conditionalFormatting>
  <conditionalFormatting sqref="N1241">
    <cfRule type="cellIs" dxfId="15837" priority="838" operator="between">
      <formula>4.5</formula>
      <formula>3.495</formula>
    </cfRule>
  </conditionalFormatting>
  <conditionalFormatting sqref="N1241">
    <cfRule type="cellIs" dxfId="15836" priority="836" operator="between">
      <formula>3.5</formula>
      <formula>2.495</formula>
    </cfRule>
    <cfRule type="cellIs" dxfId="15835" priority="837" operator="between">
      <formula>3.5</formula>
      <formula>2.495</formula>
    </cfRule>
  </conditionalFormatting>
  <conditionalFormatting sqref="N1241">
    <cfRule type="cellIs" dxfId="15834" priority="835" operator="between">
      <formula>3.5</formula>
      <formula>2.495</formula>
    </cfRule>
  </conditionalFormatting>
  <conditionalFormatting sqref="N1241">
    <cfRule type="cellIs" dxfId="15833" priority="834" operator="between">
      <formula>3.5</formula>
      <formula>2.494</formula>
    </cfRule>
  </conditionalFormatting>
  <conditionalFormatting sqref="N1241">
    <cfRule type="cellIs" dxfId="15832" priority="833" operator="between">
      <formula>2.5</formula>
      <formula>0</formula>
    </cfRule>
  </conditionalFormatting>
  <conditionalFormatting sqref="N1241">
    <cfRule type="cellIs" dxfId="15831" priority="829" operator="between">
      <formula>4.501</formula>
      <formula>6</formula>
    </cfRule>
    <cfRule type="cellIs" dxfId="15830" priority="830" operator="between">
      <formula>3.001</formula>
      <formula>4.5</formula>
    </cfRule>
    <cfRule type="cellIs" dxfId="15829" priority="831" operator="between">
      <formula>2.001</formula>
      <formula>3</formula>
    </cfRule>
    <cfRule type="cellIs" dxfId="15828" priority="832" operator="between">
      <formula>0</formula>
      <formula>2</formula>
    </cfRule>
  </conditionalFormatting>
  <conditionalFormatting sqref="N1237">
    <cfRule type="cellIs" dxfId="15827" priority="828" operator="between">
      <formula>6</formula>
      <formula>4.5</formula>
    </cfRule>
  </conditionalFormatting>
  <conditionalFormatting sqref="N1237">
    <cfRule type="cellIs" dxfId="15826" priority="827" operator="between">
      <formula>6</formula>
      <formula>4.495</formula>
    </cfRule>
  </conditionalFormatting>
  <conditionalFormatting sqref="N1237">
    <cfRule type="cellIs" dxfId="15825" priority="826" operator="between">
      <formula>4.5</formula>
      <formula>3.495</formula>
    </cfRule>
  </conditionalFormatting>
  <conditionalFormatting sqref="N1237">
    <cfRule type="cellIs" dxfId="15824" priority="824" operator="between">
      <formula>3.5</formula>
      <formula>2.495</formula>
    </cfRule>
    <cfRule type="cellIs" dxfId="15823" priority="825" operator="between">
      <formula>3.5</formula>
      <formula>2.495</formula>
    </cfRule>
  </conditionalFormatting>
  <conditionalFormatting sqref="N1237">
    <cfRule type="cellIs" dxfId="15822" priority="823" operator="between">
      <formula>3.5</formula>
      <formula>2.495</formula>
    </cfRule>
  </conditionalFormatting>
  <conditionalFormatting sqref="N1237">
    <cfRule type="cellIs" dxfId="15821" priority="822" operator="between">
      <formula>3.5</formula>
      <formula>2.494</formula>
    </cfRule>
  </conditionalFormatting>
  <conditionalFormatting sqref="N1237">
    <cfRule type="cellIs" dxfId="15820" priority="821" operator="between">
      <formula>2.5</formula>
      <formula>0</formula>
    </cfRule>
  </conditionalFormatting>
  <conditionalFormatting sqref="N1237">
    <cfRule type="cellIs" dxfId="15819" priority="817" operator="between">
      <formula>4.501</formula>
      <formula>6</formula>
    </cfRule>
    <cfRule type="cellIs" dxfId="15818" priority="818" operator="between">
      <formula>3.001</formula>
      <formula>4.5</formula>
    </cfRule>
    <cfRule type="cellIs" dxfId="15817" priority="819" operator="between">
      <formula>2.001</formula>
      <formula>3</formula>
    </cfRule>
    <cfRule type="cellIs" dxfId="15816" priority="820" operator="between">
      <formula>0</formula>
      <formula>2</formula>
    </cfRule>
  </conditionalFormatting>
  <conditionalFormatting sqref="N1238">
    <cfRule type="cellIs" dxfId="15815" priority="816" operator="between">
      <formula>6</formula>
      <formula>4.5</formula>
    </cfRule>
  </conditionalFormatting>
  <conditionalFormatting sqref="N1238">
    <cfRule type="cellIs" dxfId="15814" priority="815" operator="between">
      <formula>6</formula>
      <formula>4.495</formula>
    </cfRule>
  </conditionalFormatting>
  <conditionalFormatting sqref="N1238">
    <cfRule type="cellIs" dxfId="15813" priority="814" operator="between">
      <formula>4.5</formula>
      <formula>3.495</formula>
    </cfRule>
  </conditionalFormatting>
  <conditionalFormatting sqref="N1238">
    <cfRule type="cellIs" dxfId="15812" priority="812" operator="between">
      <formula>3.5</formula>
      <formula>2.495</formula>
    </cfRule>
    <cfRule type="cellIs" dxfId="15811" priority="813" operator="between">
      <formula>3.5</formula>
      <formula>2.495</formula>
    </cfRule>
  </conditionalFormatting>
  <conditionalFormatting sqref="N1238">
    <cfRule type="cellIs" dxfId="15810" priority="811" operator="between">
      <formula>3.5</formula>
      <formula>2.495</formula>
    </cfRule>
  </conditionalFormatting>
  <conditionalFormatting sqref="N1238">
    <cfRule type="cellIs" dxfId="15809" priority="810" operator="between">
      <formula>3.5</formula>
      <formula>2.494</formula>
    </cfRule>
  </conditionalFormatting>
  <conditionalFormatting sqref="N1238">
    <cfRule type="cellIs" dxfId="15808" priority="809" operator="between">
      <formula>2.5</formula>
      <formula>0</formula>
    </cfRule>
  </conditionalFormatting>
  <conditionalFormatting sqref="N1238">
    <cfRule type="cellIs" dxfId="15807" priority="805" operator="between">
      <formula>4.501</formula>
      <formula>6</formula>
    </cfRule>
    <cfRule type="cellIs" dxfId="15806" priority="806" operator="between">
      <formula>3.001</formula>
      <formula>4.5</formula>
    </cfRule>
    <cfRule type="cellIs" dxfId="15805" priority="807" operator="between">
      <formula>2.001</formula>
      <formula>3</formula>
    </cfRule>
    <cfRule type="cellIs" dxfId="15804" priority="808" operator="between">
      <formula>0</formula>
      <formula>2</formula>
    </cfRule>
  </conditionalFormatting>
  <conditionalFormatting sqref="N1240">
    <cfRule type="cellIs" dxfId="15803" priority="804" operator="between">
      <formula>6</formula>
      <formula>4.5</formula>
    </cfRule>
  </conditionalFormatting>
  <conditionalFormatting sqref="N1240">
    <cfRule type="cellIs" dxfId="15802" priority="803" operator="between">
      <formula>6</formula>
      <formula>4.495</formula>
    </cfRule>
  </conditionalFormatting>
  <conditionalFormatting sqref="N1240">
    <cfRule type="cellIs" dxfId="15801" priority="802" operator="between">
      <formula>4.5</formula>
      <formula>3.495</formula>
    </cfRule>
  </conditionalFormatting>
  <conditionalFormatting sqref="N1240">
    <cfRule type="cellIs" dxfId="15800" priority="800" operator="between">
      <formula>3.5</formula>
      <formula>2.495</formula>
    </cfRule>
    <cfRule type="cellIs" dxfId="15799" priority="801" operator="between">
      <formula>3.5</formula>
      <formula>2.495</formula>
    </cfRule>
  </conditionalFormatting>
  <conditionalFormatting sqref="N1240">
    <cfRule type="cellIs" dxfId="15798" priority="799" operator="between">
      <formula>3.5</formula>
      <formula>2.495</formula>
    </cfRule>
  </conditionalFormatting>
  <conditionalFormatting sqref="N1240">
    <cfRule type="cellIs" dxfId="15797" priority="798" operator="between">
      <formula>3.5</formula>
      <formula>2.494</formula>
    </cfRule>
  </conditionalFormatting>
  <conditionalFormatting sqref="N1240">
    <cfRule type="cellIs" dxfId="15796" priority="797" operator="between">
      <formula>2.5</formula>
      <formula>0</formula>
    </cfRule>
  </conditionalFormatting>
  <conditionalFormatting sqref="N1240">
    <cfRule type="cellIs" dxfId="15795" priority="793" operator="between">
      <formula>4.501</formula>
      <formula>6</formula>
    </cfRule>
    <cfRule type="cellIs" dxfId="15794" priority="794" operator="between">
      <formula>3.001</formula>
      <formula>4.5</formula>
    </cfRule>
    <cfRule type="cellIs" dxfId="15793" priority="795" operator="between">
      <formula>2.001</formula>
      <formula>3</formula>
    </cfRule>
    <cfRule type="cellIs" dxfId="15792" priority="796" operator="between">
      <formula>0</formula>
      <formula>2</formula>
    </cfRule>
  </conditionalFormatting>
  <conditionalFormatting sqref="N1236">
    <cfRule type="cellIs" dxfId="15791" priority="792" operator="between">
      <formula>6</formula>
      <formula>4.5</formula>
    </cfRule>
  </conditionalFormatting>
  <conditionalFormatting sqref="N1236">
    <cfRule type="cellIs" dxfId="15790" priority="791" operator="between">
      <formula>6</formula>
      <formula>4.495</formula>
    </cfRule>
  </conditionalFormatting>
  <conditionalFormatting sqref="N1236">
    <cfRule type="cellIs" dxfId="15789" priority="790" operator="between">
      <formula>4.5</formula>
      <formula>3.495</formula>
    </cfRule>
  </conditionalFormatting>
  <conditionalFormatting sqref="N1236">
    <cfRule type="cellIs" dxfId="15788" priority="788" operator="between">
      <formula>3.5</formula>
      <formula>2.495</formula>
    </cfRule>
    <cfRule type="cellIs" dxfId="15787" priority="789" operator="between">
      <formula>3.5</formula>
      <formula>2.495</formula>
    </cfRule>
  </conditionalFormatting>
  <conditionalFormatting sqref="N1236">
    <cfRule type="cellIs" dxfId="15786" priority="787" operator="between">
      <formula>3.5</formula>
      <formula>2.495</formula>
    </cfRule>
  </conditionalFormatting>
  <conditionalFormatting sqref="N1236">
    <cfRule type="cellIs" dxfId="15785" priority="786" operator="between">
      <formula>3.5</formula>
      <formula>2.494</formula>
    </cfRule>
  </conditionalFormatting>
  <conditionalFormatting sqref="N1236">
    <cfRule type="cellIs" dxfId="15784" priority="785" operator="between">
      <formula>2.5</formula>
      <formula>0</formula>
    </cfRule>
  </conditionalFormatting>
  <conditionalFormatting sqref="N1236">
    <cfRule type="cellIs" dxfId="15783" priority="781" operator="between">
      <formula>4.501</formula>
      <formula>6</formula>
    </cfRule>
    <cfRule type="cellIs" dxfId="15782" priority="782" operator="between">
      <formula>3.001</formula>
      <formula>4.5</formula>
    </cfRule>
    <cfRule type="cellIs" dxfId="15781" priority="783" operator="between">
      <formula>2.001</formula>
      <formula>3</formula>
    </cfRule>
    <cfRule type="cellIs" dxfId="15780" priority="784" operator="between">
      <formula>0</formula>
      <formula>2</formula>
    </cfRule>
  </conditionalFormatting>
  <conditionalFormatting sqref="N1235">
    <cfRule type="cellIs" dxfId="15779" priority="780" operator="between">
      <formula>6</formula>
      <formula>4.5</formula>
    </cfRule>
  </conditionalFormatting>
  <conditionalFormatting sqref="N1235">
    <cfRule type="cellIs" dxfId="15778" priority="779" operator="between">
      <formula>6</formula>
      <formula>4.495</formula>
    </cfRule>
  </conditionalFormatting>
  <conditionalFormatting sqref="N1235">
    <cfRule type="cellIs" dxfId="15777" priority="778" operator="between">
      <formula>4.5</formula>
      <formula>3.495</formula>
    </cfRule>
  </conditionalFormatting>
  <conditionalFormatting sqref="N1235">
    <cfRule type="cellIs" dxfId="15776" priority="776" operator="between">
      <formula>3.5</formula>
      <formula>2.495</formula>
    </cfRule>
    <cfRule type="cellIs" dxfId="15775" priority="777" operator="between">
      <formula>3.5</formula>
      <formula>2.495</formula>
    </cfRule>
  </conditionalFormatting>
  <conditionalFormatting sqref="N1235">
    <cfRule type="cellIs" dxfId="15774" priority="775" operator="between">
      <formula>3.5</formula>
      <formula>2.495</formula>
    </cfRule>
  </conditionalFormatting>
  <conditionalFormatting sqref="N1235">
    <cfRule type="cellIs" dxfId="15773" priority="774" operator="between">
      <formula>3.5</formula>
      <formula>2.494</formula>
    </cfRule>
  </conditionalFormatting>
  <conditionalFormatting sqref="N1235">
    <cfRule type="cellIs" dxfId="15772" priority="773" operator="between">
      <formula>2.5</formula>
      <formula>0</formula>
    </cfRule>
  </conditionalFormatting>
  <conditionalFormatting sqref="N1235">
    <cfRule type="cellIs" dxfId="15771" priority="769" operator="between">
      <formula>4.501</formula>
      <formula>6</formula>
    </cfRule>
    <cfRule type="cellIs" dxfId="15770" priority="770" operator="between">
      <formula>3.001</formula>
      <formula>4.5</formula>
    </cfRule>
    <cfRule type="cellIs" dxfId="15769" priority="771" operator="between">
      <formula>2.001</formula>
      <formula>3</formula>
    </cfRule>
    <cfRule type="cellIs" dxfId="15768" priority="772" operator="between">
      <formula>0</formula>
      <formula>2</formula>
    </cfRule>
  </conditionalFormatting>
  <conditionalFormatting sqref="N1233">
    <cfRule type="cellIs" dxfId="15767" priority="768" operator="between">
      <formula>6</formula>
      <formula>4.5</formula>
    </cfRule>
  </conditionalFormatting>
  <conditionalFormatting sqref="N1233">
    <cfRule type="cellIs" dxfId="15766" priority="767" operator="between">
      <formula>6</formula>
      <formula>4.495</formula>
    </cfRule>
  </conditionalFormatting>
  <conditionalFormatting sqref="N1233">
    <cfRule type="cellIs" dxfId="15765" priority="766" operator="between">
      <formula>4.5</formula>
      <formula>3.495</formula>
    </cfRule>
  </conditionalFormatting>
  <conditionalFormatting sqref="N1233">
    <cfRule type="cellIs" dxfId="15764" priority="764" operator="between">
      <formula>3.5</formula>
      <formula>2.495</formula>
    </cfRule>
    <cfRule type="cellIs" dxfId="15763" priority="765" operator="between">
      <formula>3.5</formula>
      <formula>2.495</formula>
    </cfRule>
  </conditionalFormatting>
  <conditionalFormatting sqref="N1233">
    <cfRule type="cellIs" dxfId="15762" priority="763" operator="between">
      <formula>3.5</formula>
      <formula>2.495</formula>
    </cfRule>
  </conditionalFormatting>
  <conditionalFormatting sqref="N1233">
    <cfRule type="cellIs" dxfId="15761" priority="762" operator="between">
      <formula>3.5</formula>
      <formula>2.494</formula>
    </cfRule>
  </conditionalFormatting>
  <conditionalFormatting sqref="N1233">
    <cfRule type="cellIs" dxfId="15760" priority="761" operator="between">
      <formula>2.5</formula>
      <formula>0</formula>
    </cfRule>
  </conditionalFormatting>
  <conditionalFormatting sqref="N1233">
    <cfRule type="cellIs" dxfId="15759" priority="757" operator="between">
      <formula>4.501</formula>
      <formula>6</formula>
    </cfRule>
    <cfRule type="cellIs" dxfId="15758" priority="758" operator="between">
      <formula>3.001</formula>
      <formula>4.5</formula>
    </cfRule>
    <cfRule type="cellIs" dxfId="15757" priority="759" operator="between">
      <formula>2.001</formula>
      <formula>3</formula>
    </cfRule>
    <cfRule type="cellIs" dxfId="15756" priority="760" operator="between">
      <formula>0</formula>
      <formula>2</formula>
    </cfRule>
  </conditionalFormatting>
  <conditionalFormatting sqref="N1239">
    <cfRule type="cellIs" dxfId="15755" priority="756" operator="between">
      <formula>6</formula>
      <formula>4.5</formula>
    </cfRule>
  </conditionalFormatting>
  <conditionalFormatting sqref="N1239">
    <cfRule type="cellIs" dxfId="15754" priority="755" operator="between">
      <formula>6</formula>
      <formula>4.495</formula>
    </cfRule>
  </conditionalFormatting>
  <conditionalFormatting sqref="N1239">
    <cfRule type="cellIs" dxfId="15753" priority="754" operator="between">
      <formula>4.5</formula>
      <formula>3.495</formula>
    </cfRule>
  </conditionalFormatting>
  <conditionalFormatting sqref="N1239">
    <cfRule type="cellIs" dxfId="15752" priority="752" operator="between">
      <formula>3.5</formula>
      <formula>2.495</formula>
    </cfRule>
    <cfRule type="cellIs" dxfId="15751" priority="753" operator="between">
      <formula>3.5</formula>
      <formula>2.495</formula>
    </cfRule>
  </conditionalFormatting>
  <conditionalFormatting sqref="N1239">
    <cfRule type="cellIs" dxfId="15750" priority="751" operator="between">
      <formula>3.5</formula>
      <formula>2.495</formula>
    </cfRule>
  </conditionalFormatting>
  <conditionalFormatting sqref="N1239">
    <cfRule type="cellIs" dxfId="15749" priority="750" operator="between">
      <formula>3.5</formula>
      <formula>2.494</formula>
    </cfRule>
  </conditionalFormatting>
  <conditionalFormatting sqref="N1239">
    <cfRule type="cellIs" dxfId="15748" priority="749" operator="between">
      <formula>2.5</formula>
      <formula>0</formula>
    </cfRule>
  </conditionalFormatting>
  <conditionalFormatting sqref="N1239">
    <cfRule type="cellIs" dxfId="15747" priority="745" operator="between">
      <formula>4.501</formula>
      <formula>6</formula>
    </cfRule>
    <cfRule type="cellIs" dxfId="15746" priority="746" operator="between">
      <formula>3.001</formula>
      <formula>4.5</formula>
    </cfRule>
    <cfRule type="cellIs" dxfId="15745" priority="747" operator="between">
      <formula>2.001</formula>
      <formula>3</formula>
    </cfRule>
    <cfRule type="cellIs" dxfId="15744" priority="748" operator="between">
      <formula>0</formula>
      <formula>2</formula>
    </cfRule>
  </conditionalFormatting>
  <conditionalFormatting sqref="N1234">
    <cfRule type="cellIs" dxfId="15743" priority="744" operator="between">
      <formula>6</formula>
      <formula>4.5</formula>
    </cfRule>
  </conditionalFormatting>
  <conditionalFormatting sqref="N1234">
    <cfRule type="cellIs" dxfId="15742" priority="743" operator="between">
      <formula>6</formula>
      <formula>4.495</formula>
    </cfRule>
  </conditionalFormatting>
  <conditionalFormatting sqref="N1234">
    <cfRule type="cellIs" dxfId="15741" priority="742" operator="between">
      <formula>4.5</formula>
      <formula>3.495</formula>
    </cfRule>
  </conditionalFormatting>
  <conditionalFormatting sqref="N1234">
    <cfRule type="cellIs" dxfId="15740" priority="740" operator="between">
      <formula>3.5</formula>
      <formula>2.495</formula>
    </cfRule>
    <cfRule type="cellIs" dxfId="15739" priority="741" operator="between">
      <formula>3.5</formula>
      <formula>2.495</formula>
    </cfRule>
  </conditionalFormatting>
  <conditionalFormatting sqref="N1234">
    <cfRule type="cellIs" dxfId="15738" priority="739" operator="between">
      <formula>3.5</formula>
      <formula>2.495</formula>
    </cfRule>
  </conditionalFormatting>
  <conditionalFormatting sqref="N1234">
    <cfRule type="cellIs" dxfId="15737" priority="738" operator="between">
      <formula>3.5</formula>
      <formula>2.494</formula>
    </cfRule>
  </conditionalFormatting>
  <conditionalFormatting sqref="N1234">
    <cfRule type="cellIs" dxfId="15736" priority="737" operator="between">
      <formula>2.5</formula>
      <formula>0</formula>
    </cfRule>
  </conditionalFormatting>
  <conditionalFormatting sqref="N1234">
    <cfRule type="cellIs" dxfId="15735" priority="733" operator="between">
      <formula>4.501</formula>
      <formula>6</formula>
    </cfRule>
    <cfRule type="cellIs" dxfId="15734" priority="734" operator="between">
      <formula>3.001</formula>
      <formula>4.5</formula>
    </cfRule>
    <cfRule type="cellIs" dxfId="15733" priority="735" operator="between">
      <formula>2.001</formula>
      <formula>3</formula>
    </cfRule>
    <cfRule type="cellIs" dxfId="15732" priority="736" operator="between">
      <formula>0</formula>
      <formula>2</formula>
    </cfRule>
  </conditionalFormatting>
  <conditionalFormatting sqref="N1250">
    <cfRule type="cellIs" dxfId="15731" priority="732" operator="between">
      <formula>6</formula>
      <formula>4.5</formula>
    </cfRule>
  </conditionalFormatting>
  <conditionalFormatting sqref="N1250">
    <cfRule type="cellIs" dxfId="15730" priority="731" operator="between">
      <formula>6</formula>
      <formula>4.495</formula>
    </cfRule>
  </conditionalFormatting>
  <conditionalFormatting sqref="N1250">
    <cfRule type="cellIs" dxfId="15729" priority="730" operator="between">
      <formula>4.5</formula>
      <formula>3.495</formula>
    </cfRule>
  </conditionalFormatting>
  <conditionalFormatting sqref="N1250">
    <cfRule type="cellIs" dxfId="15728" priority="728" operator="between">
      <formula>3.5</formula>
      <formula>2.495</formula>
    </cfRule>
    <cfRule type="cellIs" dxfId="15727" priority="729" operator="between">
      <formula>3.5</formula>
      <formula>2.495</formula>
    </cfRule>
  </conditionalFormatting>
  <conditionalFormatting sqref="N1250">
    <cfRule type="cellIs" dxfId="15726" priority="727" operator="between">
      <formula>3.5</formula>
      <formula>2.495</formula>
    </cfRule>
  </conditionalFormatting>
  <conditionalFormatting sqref="N1250">
    <cfRule type="cellIs" dxfId="15725" priority="726" operator="between">
      <formula>3.5</formula>
      <formula>2.494</formula>
    </cfRule>
  </conditionalFormatting>
  <conditionalFormatting sqref="N1250">
    <cfRule type="cellIs" dxfId="15724" priority="725" operator="between">
      <formula>2.5</formula>
      <formula>0</formula>
    </cfRule>
  </conditionalFormatting>
  <conditionalFormatting sqref="N1250">
    <cfRule type="cellIs" dxfId="15723" priority="721" operator="between">
      <formula>4.501</formula>
      <formula>6</formula>
    </cfRule>
    <cfRule type="cellIs" dxfId="15722" priority="722" operator="between">
      <formula>3.001</formula>
      <formula>4.5</formula>
    </cfRule>
    <cfRule type="cellIs" dxfId="15721" priority="723" operator="between">
      <formula>2.001</formula>
      <formula>3</formula>
    </cfRule>
    <cfRule type="cellIs" dxfId="15720" priority="724" operator="between">
      <formula>0</formula>
      <formula>2</formula>
    </cfRule>
  </conditionalFormatting>
  <conditionalFormatting sqref="N1247">
    <cfRule type="cellIs" dxfId="15719" priority="720" operator="between">
      <formula>6</formula>
      <formula>4.5</formula>
    </cfRule>
  </conditionalFormatting>
  <conditionalFormatting sqref="N1247">
    <cfRule type="cellIs" dxfId="15718" priority="719" operator="between">
      <formula>6</formula>
      <formula>4.495</formula>
    </cfRule>
  </conditionalFormatting>
  <conditionalFormatting sqref="N1247">
    <cfRule type="cellIs" dxfId="15717" priority="718" operator="between">
      <formula>4.5</formula>
      <formula>3.495</formula>
    </cfRule>
  </conditionalFormatting>
  <conditionalFormatting sqref="N1247">
    <cfRule type="cellIs" dxfId="15716" priority="716" operator="between">
      <formula>3.5</formula>
      <formula>2.495</formula>
    </cfRule>
    <cfRule type="cellIs" dxfId="15715" priority="717" operator="between">
      <formula>3.5</formula>
      <formula>2.495</formula>
    </cfRule>
  </conditionalFormatting>
  <conditionalFormatting sqref="N1247">
    <cfRule type="cellIs" dxfId="15714" priority="715" operator="between">
      <formula>3.5</formula>
      <formula>2.495</formula>
    </cfRule>
  </conditionalFormatting>
  <conditionalFormatting sqref="N1247">
    <cfRule type="cellIs" dxfId="15713" priority="714" operator="between">
      <formula>3.5</formula>
      <formula>2.494</formula>
    </cfRule>
  </conditionalFormatting>
  <conditionalFormatting sqref="N1247">
    <cfRule type="cellIs" dxfId="15712" priority="713" operator="between">
      <formula>2.5</formula>
      <formula>0</formula>
    </cfRule>
  </conditionalFormatting>
  <conditionalFormatting sqref="N1247">
    <cfRule type="cellIs" dxfId="15711" priority="709" operator="between">
      <formula>4.501</formula>
      <formula>6</formula>
    </cfRule>
    <cfRule type="cellIs" dxfId="15710" priority="710" operator="between">
      <formula>3.001</formula>
      <formula>4.5</formula>
    </cfRule>
    <cfRule type="cellIs" dxfId="15709" priority="711" operator="between">
      <formula>2.001</formula>
      <formula>3</formula>
    </cfRule>
    <cfRule type="cellIs" dxfId="15708" priority="712" operator="between">
      <formula>0</formula>
      <formula>2</formula>
    </cfRule>
  </conditionalFormatting>
  <conditionalFormatting sqref="N1248">
    <cfRule type="cellIs" dxfId="15707" priority="708" operator="between">
      <formula>6</formula>
      <formula>4.5</formula>
    </cfRule>
  </conditionalFormatting>
  <conditionalFormatting sqref="N1248">
    <cfRule type="cellIs" dxfId="15706" priority="707" operator="between">
      <formula>6</formula>
      <formula>4.495</formula>
    </cfRule>
  </conditionalFormatting>
  <conditionalFormatting sqref="N1248">
    <cfRule type="cellIs" dxfId="15705" priority="706" operator="between">
      <formula>4.5</formula>
      <formula>3.495</formula>
    </cfRule>
  </conditionalFormatting>
  <conditionalFormatting sqref="N1248">
    <cfRule type="cellIs" dxfId="15704" priority="704" operator="between">
      <formula>3.5</formula>
      <formula>2.495</formula>
    </cfRule>
    <cfRule type="cellIs" dxfId="15703" priority="705" operator="between">
      <formula>3.5</formula>
      <formula>2.495</formula>
    </cfRule>
  </conditionalFormatting>
  <conditionalFormatting sqref="N1248">
    <cfRule type="cellIs" dxfId="15702" priority="703" operator="between">
      <formula>3.5</formula>
      <formula>2.495</formula>
    </cfRule>
  </conditionalFormatting>
  <conditionalFormatting sqref="N1248">
    <cfRule type="cellIs" dxfId="15701" priority="702" operator="between">
      <formula>3.5</formula>
      <formula>2.494</formula>
    </cfRule>
  </conditionalFormatting>
  <conditionalFormatting sqref="N1248">
    <cfRule type="cellIs" dxfId="15700" priority="701" operator="between">
      <formula>2.5</formula>
      <formula>0</formula>
    </cfRule>
  </conditionalFormatting>
  <conditionalFormatting sqref="N1248">
    <cfRule type="cellIs" dxfId="15699" priority="697" operator="between">
      <formula>4.501</formula>
      <formula>6</formula>
    </cfRule>
    <cfRule type="cellIs" dxfId="15698" priority="698" operator="between">
      <formula>3.001</formula>
      <formula>4.5</formula>
    </cfRule>
    <cfRule type="cellIs" dxfId="15697" priority="699" operator="between">
      <formula>2.001</formula>
      <formula>3</formula>
    </cfRule>
    <cfRule type="cellIs" dxfId="15696" priority="700" operator="between">
      <formula>0</formula>
      <formula>2</formula>
    </cfRule>
  </conditionalFormatting>
  <conditionalFormatting sqref="N1246">
    <cfRule type="cellIs" dxfId="15695" priority="696" operator="between">
      <formula>6</formula>
      <formula>4.5</formula>
    </cfRule>
  </conditionalFormatting>
  <conditionalFormatting sqref="N1246">
    <cfRule type="cellIs" dxfId="15694" priority="695" operator="between">
      <formula>6</formula>
      <formula>4.495</formula>
    </cfRule>
  </conditionalFormatting>
  <conditionalFormatting sqref="N1246">
    <cfRule type="cellIs" dxfId="15693" priority="694" operator="between">
      <formula>4.5</formula>
      <formula>3.495</formula>
    </cfRule>
  </conditionalFormatting>
  <conditionalFormatting sqref="N1246">
    <cfRule type="cellIs" dxfId="15692" priority="692" operator="between">
      <formula>3.5</formula>
      <formula>2.495</formula>
    </cfRule>
    <cfRule type="cellIs" dxfId="15691" priority="693" operator="between">
      <formula>3.5</formula>
      <formula>2.495</formula>
    </cfRule>
  </conditionalFormatting>
  <conditionalFormatting sqref="N1246">
    <cfRule type="cellIs" dxfId="15690" priority="691" operator="between">
      <formula>3.5</formula>
      <formula>2.495</formula>
    </cfRule>
  </conditionalFormatting>
  <conditionalFormatting sqref="N1246">
    <cfRule type="cellIs" dxfId="15689" priority="690" operator="between">
      <formula>3.5</formula>
      <formula>2.494</formula>
    </cfRule>
  </conditionalFormatting>
  <conditionalFormatting sqref="N1246">
    <cfRule type="cellIs" dxfId="15688" priority="689" operator="between">
      <formula>2.5</formula>
      <formula>0</formula>
    </cfRule>
  </conditionalFormatting>
  <conditionalFormatting sqref="N1246">
    <cfRule type="cellIs" dxfId="15687" priority="685" operator="between">
      <formula>4.501</formula>
      <formula>6</formula>
    </cfRule>
    <cfRule type="cellIs" dxfId="15686" priority="686" operator="between">
      <formula>3.001</formula>
      <formula>4.5</formula>
    </cfRule>
    <cfRule type="cellIs" dxfId="15685" priority="687" operator="between">
      <formula>2.001</formula>
      <formula>3</formula>
    </cfRule>
    <cfRule type="cellIs" dxfId="15684" priority="688" operator="between">
      <formula>0</formula>
      <formula>2</formula>
    </cfRule>
  </conditionalFormatting>
  <conditionalFormatting sqref="N1244">
    <cfRule type="cellIs" dxfId="15683" priority="684" operator="between">
      <formula>6</formula>
      <formula>4.5</formula>
    </cfRule>
  </conditionalFormatting>
  <conditionalFormatting sqref="N1244">
    <cfRule type="cellIs" dxfId="15682" priority="683" operator="between">
      <formula>6</formula>
      <formula>4.495</formula>
    </cfRule>
  </conditionalFormatting>
  <conditionalFormatting sqref="N1244">
    <cfRule type="cellIs" dxfId="15681" priority="682" operator="between">
      <formula>4.5</formula>
      <formula>3.495</formula>
    </cfRule>
  </conditionalFormatting>
  <conditionalFormatting sqref="N1244">
    <cfRule type="cellIs" dxfId="15680" priority="680" operator="between">
      <formula>3.5</formula>
      <formula>2.495</formula>
    </cfRule>
    <cfRule type="cellIs" dxfId="15679" priority="681" operator="between">
      <formula>3.5</formula>
      <formula>2.495</formula>
    </cfRule>
  </conditionalFormatting>
  <conditionalFormatting sqref="N1244">
    <cfRule type="cellIs" dxfId="15678" priority="679" operator="between">
      <formula>3.5</formula>
      <formula>2.495</formula>
    </cfRule>
  </conditionalFormatting>
  <conditionalFormatting sqref="N1244">
    <cfRule type="cellIs" dxfId="15677" priority="678" operator="between">
      <formula>3.5</formula>
      <formula>2.494</formula>
    </cfRule>
  </conditionalFormatting>
  <conditionalFormatting sqref="N1244">
    <cfRule type="cellIs" dxfId="15676" priority="677" operator="between">
      <formula>2.5</formula>
      <formula>0</formula>
    </cfRule>
  </conditionalFormatting>
  <conditionalFormatting sqref="N1244">
    <cfRule type="cellIs" dxfId="15675" priority="673" operator="between">
      <formula>4.501</formula>
      <formula>6</formula>
    </cfRule>
    <cfRule type="cellIs" dxfId="15674" priority="674" operator="between">
      <formula>3.001</formula>
      <formula>4.5</formula>
    </cfRule>
    <cfRule type="cellIs" dxfId="15673" priority="675" operator="between">
      <formula>2.001</formula>
      <formula>3</formula>
    </cfRule>
    <cfRule type="cellIs" dxfId="15672" priority="676" operator="between">
      <formula>0</formula>
      <formula>2</formula>
    </cfRule>
  </conditionalFormatting>
  <conditionalFormatting sqref="N1242">
    <cfRule type="cellIs" dxfId="15671" priority="672" operator="between">
      <formula>6</formula>
      <formula>4.5</formula>
    </cfRule>
  </conditionalFormatting>
  <conditionalFormatting sqref="N1242">
    <cfRule type="cellIs" dxfId="15670" priority="671" operator="between">
      <formula>6</formula>
      <formula>4.495</formula>
    </cfRule>
  </conditionalFormatting>
  <conditionalFormatting sqref="N1242">
    <cfRule type="cellIs" dxfId="15669" priority="670" operator="between">
      <formula>4.5</formula>
      <formula>3.495</formula>
    </cfRule>
  </conditionalFormatting>
  <conditionalFormatting sqref="N1242">
    <cfRule type="cellIs" dxfId="15668" priority="668" operator="between">
      <formula>3.5</formula>
      <formula>2.495</formula>
    </cfRule>
    <cfRule type="cellIs" dxfId="15667" priority="669" operator="between">
      <formula>3.5</formula>
      <formula>2.495</formula>
    </cfRule>
  </conditionalFormatting>
  <conditionalFormatting sqref="N1242">
    <cfRule type="cellIs" dxfId="15666" priority="667" operator="between">
      <formula>3.5</formula>
      <formula>2.495</formula>
    </cfRule>
  </conditionalFormatting>
  <conditionalFormatting sqref="N1242">
    <cfRule type="cellIs" dxfId="15665" priority="666" operator="between">
      <formula>3.5</formula>
      <formula>2.494</formula>
    </cfRule>
  </conditionalFormatting>
  <conditionalFormatting sqref="N1242">
    <cfRule type="cellIs" dxfId="15664" priority="665" operator="between">
      <formula>2.5</formula>
      <formula>0</formula>
    </cfRule>
  </conditionalFormatting>
  <conditionalFormatting sqref="N1242">
    <cfRule type="cellIs" dxfId="15663" priority="661" operator="between">
      <formula>4.501</formula>
      <formula>6</formula>
    </cfRule>
    <cfRule type="cellIs" dxfId="15662" priority="662" operator="between">
      <formula>3.001</formula>
      <formula>4.5</formula>
    </cfRule>
    <cfRule type="cellIs" dxfId="15661" priority="663" operator="between">
      <formula>2.001</formula>
      <formula>3</formula>
    </cfRule>
    <cfRule type="cellIs" dxfId="15660" priority="664" operator="between">
      <formula>0</formula>
      <formula>2</formula>
    </cfRule>
  </conditionalFormatting>
  <conditionalFormatting sqref="N1249">
    <cfRule type="cellIs" dxfId="15659" priority="660" operator="between">
      <formula>6</formula>
      <formula>4.5</formula>
    </cfRule>
  </conditionalFormatting>
  <conditionalFormatting sqref="N1249">
    <cfRule type="cellIs" dxfId="15658" priority="659" operator="between">
      <formula>6</formula>
      <formula>4.495</formula>
    </cfRule>
  </conditionalFormatting>
  <conditionalFormatting sqref="N1249">
    <cfRule type="cellIs" dxfId="15657" priority="658" operator="between">
      <formula>4.5</formula>
      <formula>3.495</formula>
    </cfRule>
  </conditionalFormatting>
  <conditionalFormatting sqref="N1249">
    <cfRule type="cellIs" dxfId="15656" priority="656" operator="between">
      <formula>3.5</formula>
      <formula>2.495</formula>
    </cfRule>
    <cfRule type="cellIs" dxfId="15655" priority="657" operator="between">
      <formula>3.5</formula>
      <formula>2.495</formula>
    </cfRule>
  </conditionalFormatting>
  <conditionalFormatting sqref="N1249">
    <cfRule type="cellIs" dxfId="15654" priority="655" operator="between">
      <formula>3.5</formula>
      <formula>2.495</formula>
    </cfRule>
  </conditionalFormatting>
  <conditionalFormatting sqref="N1249">
    <cfRule type="cellIs" dxfId="15653" priority="654" operator="between">
      <formula>3.5</formula>
      <formula>2.494</formula>
    </cfRule>
  </conditionalFormatting>
  <conditionalFormatting sqref="N1249">
    <cfRule type="cellIs" dxfId="15652" priority="653" operator="between">
      <formula>2.5</formula>
      <formula>0</formula>
    </cfRule>
  </conditionalFormatting>
  <conditionalFormatting sqref="N1249">
    <cfRule type="cellIs" dxfId="15651" priority="649" operator="between">
      <formula>4.501</formula>
      <formula>6</formula>
    </cfRule>
    <cfRule type="cellIs" dxfId="15650" priority="650" operator="between">
      <formula>3.001</formula>
      <formula>4.5</formula>
    </cfRule>
    <cfRule type="cellIs" dxfId="15649" priority="651" operator="between">
      <formula>2.001</formula>
      <formula>3</formula>
    </cfRule>
    <cfRule type="cellIs" dxfId="15648" priority="652" operator="between">
      <formula>0</formula>
      <formula>2</formula>
    </cfRule>
  </conditionalFormatting>
  <conditionalFormatting sqref="N1243">
    <cfRule type="cellIs" dxfId="15647" priority="648" operator="between">
      <formula>6</formula>
      <formula>4.5</formula>
    </cfRule>
  </conditionalFormatting>
  <conditionalFormatting sqref="N1243">
    <cfRule type="cellIs" dxfId="15646" priority="647" operator="between">
      <formula>6</formula>
      <formula>4.495</formula>
    </cfRule>
  </conditionalFormatting>
  <conditionalFormatting sqref="N1243">
    <cfRule type="cellIs" dxfId="15645" priority="646" operator="between">
      <formula>4.5</formula>
      <formula>3.495</formula>
    </cfRule>
  </conditionalFormatting>
  <conditionalFormatting sqref="N1243">
    <cfRule type="cellIs" dxfId="15644" priority="644" operator="between">
      <formula>3.5</formula>
      <formula>2.495</formula>
    </cfRule>
    <cfRule type="cellIs" dxfId="15643" priority="645" operator="between">
      <formula>3.5</formula>
      <formula>2.495</formula>
    </cfRule>
  </conditionalFormatting>
  <conditionalFormatting sqref="N1243">
    <cfRule type="cellIs" dxfId="15642" priority="643" operator="between">
      <formula>3.5</formula>
      <formula>2.495</formula>
    </cfRule>
  </conditionalFormatting>
  <conditionalFormatting sqref="N1243">
    <cfRule type="cellIs" dxfId="15641" priority="642" operator="between">
      <formula>3.5</formula>
      <formula>2.494</formula>
    </cfRule>
  </conditionalFormatting>
  <conditionalFormatting sqref="N1243">
    <cfRule type="cellIs" dxfId="15640" priority="641" operator="between">
      <formula>2.5</formula>
      <formula>0</formula>
    </cfRule>
  </conditionalFormatting>
  <conditionalFormatting sqref="N1243">
    <cfRule type="cellIs" dxfId="15639" priority="637" operator="between">
      <formula>4.501</formula>
      <formula>6</formula>
    </cfRule>
    <cfRule type="cellIs" dxfId="15638" priority="638" operator="between">
      <formula>3.001</formula>
      <formula>4.5</formula>
    </cfRule>
    <cfRule type="cellIs" dxfId="15637" priority="639" operator="between">
      <formula>2.001</formula>
      <formula>3</formula>
    </cfRule>
    <cfRule type="cellIs" dxfId="15636" priority="640" operator="between">
      <formula>0</formula>
      <formula>2</formula>
    </cfRule>
  </conditionalFormatting>
  <conditionalFormatting sqref="N1245">
    <cfRule type="cellIs" dxfId="15635" priority="636" operator="between">
      <formula>6</formula>
      <formula>4.5</formula>
    </cfRule>
  </conditionalFormatting>
  <conditionalFormatting sqref="N1245">
    <cfRule type="cellIs" dxfId="15634" priority="635" operator="between">
      <formula>6</formula>
      <formula>4.495</formula>
    </cfRule>
  </conditionalFormatting>
  <conditionalFormatting sqref="N1245">
    <cfRule type="cellIs" dxfId="15633" priority="634" operator="between">
      <formula>4.5</formula>
      <formula>3.495</formula>
    </cfRule>
  </conditionalFormatting>
  <conditionalFormatting sqref="N1245">
    <cfRule type="cellIs" dxfId="15632" priority="632" operator="between">
      <formula>3.5</formula>
      <formula>2.495</formula>
    </cfRule>
    <cfRule type="cellIs" dxfId="15631" priority="633" operator="between">
      <formula>3.5</formula>
      <formula>2.495</formula>
    </cfRule>
  </conditionalFormatting>
  <conditionalFormatting sqref="N1245">
    <cfRule type="cellIs" dxfId="15630" priority="631" operator="between">
      <formula>3.5</formula>
      <formula>2.495</formula>
    </cfRule>
  </conditionalFormatting>
  <conditionalFormatting sqref="N1245">
    <cfRule type="cellIs" dxfId="15629" priority="630" operator="between">
      <formula>3.5</formula>
      <formula>2.494</formula>
    </cfRule>
  </conditionalFormatting>
  <conditionalFormatting sqref="N1245">
    <cfRule type="cellIs" dxfId="15628" priority="629" operator="between">
      <formula>2.5</formula>
      <formula>0</formula>
    </cfRule>
  </conditionalFormatting>
  <conditionalFormatting sqref="N1245">
    <cfRule type="cellIs" dxfId="15627" priority="625" operator="between">
      <formula>4.501</formula>
      <formula>6</formula>
    </cfRule>
    <cfRule type="cellIs" dxfId="15626" priority="626" operator="between">
      <formula>3.001</formula>
      <formula>4.5</formula>
    </cfRule>
    <cfRule type="cellIs" dxfId="15625" priority="627" operator="between">
      <formula>2.001</formula>
      <formula>3</formula>
    </cfRule>
    <cfRule type="cellIs" dxfId="15624" priority="628" operator="between">
      <formula>0</formula>
      <formula>2</formula>
    </cfRule>
  </conditionalFormatting>
  <conditionalFormatting sqref="N1260">
    <cfRule type="cellIs" dxfId="15623" priority="624" operator="between">
      <formula>6</formula>
      <formula>4.5</formula>
    </cfRule>
  </conditionalFormatting>
  <conditionalFormatting sqref="N1260">
    <cfRule type="cellIs" dxfId="15622" priority="623" operator="between">
      <formula>6</formula>
      <formula>4.495</formula>
    </cfRule>
  </conditionalFormatting>
  <conditionalFormatting sqref="N1260">
    <cfRule type="cellIs" dxfId="15621" priority="622" operator="between">
      <formula>4.5</formula>
      <formula>3.495</formula>
    </cfRule>
  </conditionalFormatting>
  <conditionalFormatting sqref="N1260">
    <cfRule type="cellIs" dxfId="15620" priority="620" operator="between">
      <formula>3.5</formula>
      <formula>2.495</formula>
    </cfRule>
    <cfRule type="cellIs" dxfId="15619" priority="621" operator="between">
      <formula>3.5</formula>
      <formula>2.495</formula>
    </cfRule>
  </conditionalFormatting>
  <conditionalFormatting sqref="N1260">
    <cfRule type="cellIs" dxfId="15618" priority="619" operator="between">
      <formula>3.5</formula>
      <formula>2.495</formula>
    </cfRule>
  </conditionalFormatting>
  <conditionalFormatting sqref="N1260">
    <cfRule type="cellIs" dxfId="15617" priority="618" operator="between">
      <formula>3.5</formula>
      <formula>2.494</formula>
    </cfRule>
  </conditionalFormatting>
  <conditionalFormatting sqref="N1260">
    <cfRule type="cellIs" dxfId="15616" priority="617" operator="between">
      <formula>2.5</formula>
      <formula>0</formula>
    </cfRule>
  </conditionalFormatting>
  <conditionalFormatting sqref="N1260">
    <cfRule type="cellIs" dxfId="15615" priority="613" operator="between">
      <formula>4.501</formula>
      <formula>6</formula>
    </cfRule>
    <cfRule type="cellIs" dxfId="15614" priority="614" operator="between">
      <formula>3.001</formula>
      <formula>4.5</formula>
    </cfRule>
    <cfRule type="cellIs" dxfId="15613" priority="615" operator="between">
      <formula>2.001</formula>
      <formula>3</formula>
    </cfRule>
    <cfRule type="cellIs" dxfId="15612" priority="616" operator="between">
      <formula>0</formula>
      <formula>2</formula>
    </cfRule>
  </conditionalFormatting>
  <conditionalFormatting sqref="N1256">
    <cfRule type="cellIs" dxfId="15611" priority="612" operator="between">
      <formula>6</formula>
      <formula>4.5</formula>
    </cfRule>
  </conditionalFormatting>
  <conditionalFormatting sqref="N1256">
    <cfRule type="cellIs" dxfId="15610" priority="611" operator="between">
      <formula>6</formula>
      <formula>4.495</formula>
    </cfRule>
  </conditionalFormatting>
  <conditionalFormatting sqref="N1256">
    <cfRule type="cellIs" dxfId="15609" priority="610" operator="between">
      <formula>4.5</formula>
      <formula>3.495</formula>
    </cfRule>
  </conditionalFormatting>
  <conditionalFormatting sqref="N1256">
    <cfRule type="cellIs" dxfId="15608" priority="608" operator="between">
      <formula>3.5</formula>
      <formula>2.495</formula>
    </cfRule>
    <cfRule type="cellIs" dxfId="15607" priority="609" operator="between">
      <formula>3.5</formula>
      <formula>2.495</formula>
    </cfRule>
  </conditionalFormatting>
  <conditionalFormatting sqref="N1256">
    <cfRule type="cellIs" dxfId="15606" priority="607" operator="between">
      <formula>3.5</formula>
      <formula>2.495</formula>
    </cfRule>
  </conditionalFormatting>
  <conditionalFormatting sqref="N1256">
    <cfRule type="cellIs" dxfId="15605" priority="606" operator="between">
      <formula>3.5</formula>
      <formula>2.494</formula>
    </cfRule>
  </conditionalFormatting>
  <conditionalFormatting sqref="N1256">
    <cfRule type="cellIs" dxfId="15604" priority="605" operator="between">
      <formula>2.5</formula>
      <formula>0</formula>
    </cfRule>
  </conditionalFormatting>
  <conditionalFormatting sqref="N1256">
    <cfRule type="cellIs" dxfId="15603" priority="601" operator="between">
      <formula>4.501</formula>
      <formula>6</formula>
    </cfRule>
    <cfRule type="cellIs" dxfId="15602" priority="602" operator="between">
      <formula>3.001</formula>
      <formula>4.5</formula>
    </cfRule>
    <cfRule type="cellIs" dxfId="15601" priority="603" operator="between">
      <formula>2.001</formula>
      <formula>3</formula>
    </cfRule>
    <cfRule type="cellIs" dxfId="15600" priority="604" operator="between">
      <formula>0</formula>
      <formula>2</formula>
    </cfRule>
  </conditionalFormatting>
  <conditionalFormatting sqref="N1257">
    <cfRule type="cellIs" dxfId="15599" priority="600" operator="between">
      <formula>6</formula>
      <formula>4.5</formula>
    </cfRule>
  </conditionalFormatting>
  <conditionalFormatting sqref="N1257">
    <cfRule type="cellIs" dxfId="15598" priority="599" operator="between">
      <formula>6</formula>
      <formula>4.495</formula>
    </cfRule>
  </conditionalFormatting>
  <conditionalFormatting sqref="N1257">
    <cfRule type="cellIs" dxfId="15597" priority="598" operator="between">
      <formula>4.5</formula>
      <formula>3.495</formula>
    </cfRule>
  </conditionalFormatting>
  <conditionalFormatting sqref="N1257">
    <cfRule type="cellIs" dxfId="15596" priority="596" operator="between">
      <formula>3.5</formula>
      <formula>2.495</formula>
    </cfRule>
    <cfRule type="cellIs" dxfId="15595" priority="597" operator="between">
      <formula>3.5</formula>
      <formula>2.495</formula>
    </cfRule>
  </conditionalFormatting>
  <conditionalFormatting sqref="N1257">
    <cfRule type="cellIs" dxfId="15594" priority="595" operator="between">
      <formula>3.5</formula>
      <formula>2.495</formula>
    </cfRule>
  </conditionalFormatting>
  <conditionalFormatting sqref="N1257">
    <cfRule type="cellIs" dxfId="15593" priority="594" operator="between">
      <formula>3.5</formula>
      <formula>2.494</formula>
    </cfRule>
  </conditionalFormatting>
  <conditionalFormatting sqref="N1257">
    <cfRule type="cellIs" dxfId="15592" priority="593" operator="between">
      <formula>2.5</formula>
      <formula>0</formula>
    </cfRule>
  </conditionalFormatting>
  <conditionalFormatting sqref="N1257">
    <cfRule type="cellIs" dxfId="15591" priority="589" operator="between">
      <formula>4.501</formula>
      <formula>6</formula>
    </cfRule>
    <cfRule type="cellIs" dxfId="15590" priority="590" operator="between">
      <formula>3.001</formula>
      <formula>4.5</formula>
    </cfRule>
    <cfRule type="cellIs" dxfId="15589" priority="591" operator="between">
      <formula>2.001</formula>
      <formula>3</formula>
    </cfRule>
    <cfRule type="cellIs" dxfId="15588" priority="592" operator="between">
      <formula>0</formula>
      <formula>2</formula>
    </cfRule>
  </conditionalFormatting>
  <conditionalFormatting sqref="N1255">
    <cfRule type="cellIs" dxfId="15587" priority="588" operator="between">
      <formula>6</formula>
      <formula>4.5</formula>
    </cfRule>
  </conditionalFormatting>
  <conditionalFormatting sqref="N1255">
    <cfRule type="cellIs" dxfId="15586" priority="587" operator="between">
      <formula>6</formula>
      <formula>4.495</formula>
    </cfRule>
  </conditionalFormatting>
  <conditionalFormatting sqref="N1255">
    <cfRule type="cellIs" dxfId="15585" priority="586" operator="between">
      <formula>4.5</formula>
      <formula>3.495</formula>
    </cfRule>
  </conditionalFormatting>
  <conditionalFormatting sqref="N1255">
    <cfRule type="cellIs" dxfId="15584" priority="584" operator="between">
      <formula>3.5</formula>
      <formula>2.495</formula>
    </cfRule>
    <cfRule type="cellIs" dxfId="15583" priority="585" operator="between">
      <formula>3.5</formula>
      <formula>2.495</formula>
    </cfRule>
  </conditionalFormatting>
  <conditionalFormatting sqref="N1255">
    <cfRule type="cellIs" dxfId="15582" priority="583" operator="between">
      <formula>3.5</formula>
      <formula>2.495</formula>
    </cfRule>
  </conditionalFormatting>
  <conditionalFormatting sqref="N1255">
    <cfRule type="cellIs" dxfId="15581" priority="582" operator="between">
      <formula>3.5</formula>
      <formula>2.494</formula>
    </cfRule>
  </conditionalFormatting>
  <conditionalFormatting sqref="N1255">
    <cfRule type="cellIs" dxfId="15580" priority="581" operator="between">
      <formula>2.5</formula>
      <formula>0</formula>
    </cfRule>
  </conditionalFormatting>
  <conditionalFormatting sqref="N1255">
    <cfRule type="cellIs" dxfId="15579" priority="577" operator="between">
      <formula>4.501</formula>
      <formula>6</formula>
    </cfRule>
    <cfRule type="cellIs" dxfId="15578" priority="578" operator="between">
      <formula>3.001</formula>
      <formula>4.5</formula>
    </cfRule>
    <cfRule type="cellIs" dxfId="15577" priority="579" operator="between">
      <formula>2.001</formula>
      <formula>3</formula>
    </cfRule>
    <cfRule type="cellIs" dxfId="15576" priority="580" operator="between">
      <formula>0</formula>
      <formula>2</formula>
    </cfRule>
  </conditionalFormatting>
  <conditionalFormatting sqref="N1253">
    <cfRule type="cellIs" dxfId="15575" priority="576" operator="between">
      <formula>6</formula>
      <formula>4.5</formula>
    </cfRule>
  </conditionalFormatting>
  <conditionalFormatting sqref="N1253">
    <cfRule type="cellIs" dxfId="15574" priority="575" operator="between">
      <formula>6</formula>
      <formula>4.495</formula>
    </cfRule>
  </conditionalFormatting>
  <conditionalFormatting sqref="N1253">
    <cfRule type="cellIs" dxfId="15573" priority="574" operator="between">
      <formula>4.5</formula>
      <formula>3.495</formula>
    </cfRule>
  </conditionalFormatting>
  <conditionalFormatting sqref="N1253">
    <cfRule type="cellIs" dxfId="15572" priority="572" operator="between">
      <formula>3.5</formula>
      <formula>2.495</formula>
    </cfRule>
    <cfRule type="cellIs" dxfId="15571" priority="573" operator="between">
      <formula>3.5</formula>
      <formula>2.495</formula>
    </cfRule>
  </conditionalFormatting>
  <conditionalFormatting sqref="N1253">
    <cfRule type="cellIs" dxfId="15570" priority="571" operator="between">
      <formula>3.5</formula>
      <formula>2.495</formula>
    </cfRule>
  </conditionalFormatting>
  <conditionalFormatting sqref="N1253">
    <cfRule type="cellIs" dxfId="15569" priority="570" operator="between">
      <formula>3.5</formula>
      <formula>2.494</formula>
    </cfRule>
  </conditionalFormatting>
  <conditionalFormatting sqref="N1253">
    <cfRule type="cellIs" dxfId="15568" priority="569" operator="between">
      <formula>2.5</formula>
      <formula>0</formula>
    </cfRule>
  </conditionalFormatting>
  <conditionalFormatting sqref="N1253">
    <cfRule type="cellIs" dxfId="15567" priority="565" operator="between">
      <formula>4.501</formula>
      <formula>6</formula>
    </cfRule>
    <cfRule type="cellIs" dxfId="15566" priority="566" operator="between">
      <formula>3.001</formula>
      <formula>4.5</formula>
    </cfRule>
    <cfRule type="cellIs" dxfId="15565" priority="567" operator="between">
      <formula>2.001</formula>
      <formula>3</formula>
    </cfRule>
    <cfRule type="cellIs" dxfId="15564" priority="568" operator="between">
      <formula>0</formula>
      <formula>2</formula>
    </cfRule>
  </conditionalFormatting>
  <conditionalFormatting sqref="N1251">
    <cfRule type="cellIs" dxfId="15563" priority="564" operator="between">
      <formula>6</formula>
      <formula>4.5</formula>
    </cfRule>
  </conditionalFormatting>
  <conditionalFormatting sqref="N1251">
    <cfRule type="cellIs" dxfId="15562" priority="563" operator="between">
      <formula>6</formula>
      <formula>4.495</formula>
    </cfRule>
  </conditionalFormatting>
  <conditionalFormatting sqref="N1251">
    <cfRule type="cellIs" dxfId="15561" priority="562" operator="between">
      <formula>4.5</formula>
      <formula>3.495</formula>
    </cfRule>
  </conditionalFormatting>
  <conditionalFormatting sqref="N1251">
    <cfRule type="cellIs" dxfId="15560" priority="560" operator="between">
      <formula>3.5</formula>
      <formula>2.495</formula>
    </cfRule>
    <cfRule type="cellIs" dxfId="15559" priority="561" operator="between">
      <formula>3.5</formula>
      <formula>2.495</formula>
    </cfRule>
  </conditionalFormatting>
  <conditionalFormatting sqref="N1251">
    <cfRule type="cellIs" dxfId="15558" priority="559" operator="between">
      <formula>3.5</formula>
      <formula>2.495</formula>
    </cfRule>
  </conditionalFormatting>
  <conditionalFormatting sqref="N1251">
    <cfRule type="cellIs" dxfId="15557" priority="558" operator="between">
      <formula>3.5</formula>
      <formula>2.494</formula>
    </cfRule>
  </conditionalFormatting>
  <conditionalFormatting sqref="N1251">
    <cfRule type="cellIs" dxfId="15556" priority="557" operator="between">
      <formula>2.5</formula>
      <formula>0</formula>
    </cfRule>
  </conditionalFormatting>
  <conditionalFormatting sqref="N1251">
    <cfRule type="cellIs" dxfId="15555" priority="553" operator="between">
      <formula>4.501</formula>
      <formula>6</formula>
    </cfRule>
    <cfRule type="cellIs" dxfId="15554" priority="554" operator="between">
      <formula>3.001</formula>
      <formula>4.5</formula>
    </cfRule>
    <cfRule type="cellIs" dxfId="15553" priority="555" operator="between">
      <formula>2.001</formula>
      <formula>3</formula>
    </cfRule>
    <cfRule type="cellIs" dxfId="15552" priority="556" operator="between">
      <formula>0</formula>
      <formula>2</formula>
    </cfRule>
  </conditionalFormatting>
  <conditionalFormatting sqref="N1259">
    <cfRule type="cellIs" dxfId="15551" priority="552" operator="between">
      <formula>6</formula>
      <formula>4.5</formula>
    </cfRule>
  </conditionalFormatting>
  <conditionalFormatting sqref="N1259">
    <cfRule type="cellIs" dxfId="15550" priority="551" operator="between">
      <formula>6</formula>
      <formula>4.495</formula>
    </cfRule>
  </conditionalFormatting>
  <conditionalFormatting sqref="N1259">
    <cfRule type="cellIs" dxfId="15549" priority="550" operator="between">
      <formula>4.5</formula>
      <formula>3.495</formula>
    </cfRule>
  </conditionalFormatting>
  <conditionalFormatting sqref="N1259">
    <cfRule type="cellIs" dxfId="15548" priority="548" operator="between">
      <formula>3.5</formula>
      <formula>2.495</formula>
    </cfRule>
    <cfRule type="cellIs" dxfId="15547" priority="549" operator="between">
      <formula>3.5</formula>
      <formula>2.495</formula>
    </cfRule>
  </conditionalFormatting>
  <conditionalFormatting sqref="N1259">
    <cfRule type="cellIs" dxfId="15546" priority="547" operator="between">
      <formula>3.5</formula>
      <formula>2.495</formula>
    </cfRule>
  </conditionalFormatting>
  <conditionalFormatting sqref="N1259">
    <cfRule type="cellIs" dxfId="15545" priority="546" operator="between">
      <formula>3.5</formula>
      <formula>2.494</formula>
    </cfRule>
  </conditionalFormatting>
  <conditionalFormatting sqref="N1259">
    <cfRule type="cellIs" dxfId="15544" priority="545" operator="between">
      <formula>2.5</formula>
      <formula>0</formula>
    </cfRule>
  </conditionalFormatting>
  <conditionalFormatting sqref="N1259">
    <cfRule type="cellIs" dxfId="15543" priority="541" operator="between">
      <formula>4.501</formula>
      <formula>6</formula>
    </cfRule>
    <cfRule type="cellIs" dxfId="15542" priority="542" operator="between">
      <formula>3.001</formula>
      <formula>4.5</formula>
    </cfRule>
    <cfRule type="cellIs" dxfId="15541" priority="543" operator="between">
      <formula>2.001</formula>
      <formula>3</formula>
    </cfRule>
    <cfRule type="cellIs" dxfId="15540" priority="544" operator="between">
      <formula>0</formula>
      <formula>2</formula>
    </cfRule>
  </conditionalFormatting>
  <conditionalFormatting sqref="N1252">
    <cfRule type="cellIs" dxfId="15539" priority="540" operator="between">
      <formula>6</formula>
      <formula>4.5</formula>
    </cfRule>
  </conditionalFormatting>
  <conditionalFormatting sqref="N1252">
    <cfRule type="cellIs" dxfId="15538" priority="539" operator="between">
      <formula>6</formula>
      <formula>4.495</formula>
    </cfRule>
  </conditionalFormatting>
  <conditionalFormatting sqref="N1252">
    <cfRule type="cellIs" dxfId="15537" priority="538" operator="between">
      <formula>4.5</formula>
      <formula>3.495</formula>
    </cfRule>
  </conditionalFormatting>
  <conditionalFormatting sqref="N1252">
    <cfRule type="cellIs" dxfId="15536" priority="536" operator="between">
      <formula>3.5</formula>
      <formula>2.495</formula>
    </cfRule>
    <cfRule type="cellIs" dxfId="15535" priority="537" operator="between">
      <formula>3.5</formula>
      <formula>2.495</formula>
    </cfRule>
  </conditionalFormatting>
  <conditionalFormatting sqref="N1252">
    <cfRule type="cellIs" dxfId="15534" priority="535" operator="between">
      <formula>3.5</formula>
      <formula>2.495</formula>
    </cfRule>
  </conditionalFormatting>
  <conditionalFormatting sqref="N1252">
    <cfRule type="cellIs" dxfId="15533" priority="534" operator="between">
      <formula>3.5</formula>
      <formula>2.494</formula>
    </cfRule>
  </conditionalFormatting>
  <conditionalFormatting sqref="N1252">
    <cfRule type="cellIs" dxfId="15532" priority="533" operator="between">
      <formula>2.5</formula>
      <formula>0</formula>
    </cfRule>
  </conditionalFormatting>
  <conditionalFormatting sqref="N1252">
    <cfRule type="cellIs" dxfId="15531" priority="529" operator="between">
      <formula>4.501</formula>
      <formula>6</formula>
    </cfRule>
    <cfRule type="cellIs" dxfId="15530" priority="530" operator="between">
      <formula>3.001</formula>
      <formula>4.5</formula>
    </cfRule>
    <cfRule type="cellIs" dxfId="15529" priority="531" operator="between">
      <formula>2.001</formula>
      <formula>3</formula>
    </cfRule>
    <cfRule type="cellIs" dxfId="15528" priority="532" operator="between">
      <formula>0</formula>
      <formula>2</formula>
    </cfRule>
  </conditionalFormatting>
  <conditionalFormatting sqref="N1254">
    <cfRule type="cellIs" dxfId="15527" priority="528" operator="between">
      <formula>6</formula>
      <formula>4.5</formula>
    </cfRule>
  </conditionalFormatting>
  <conditionalFormatting sqref="N1254">
    <cfRule type="cellIs" dxfId="15526" priority="527" operator="between">
      <formula>6</formula>
      <formula>4.495</formula>
    </cfRule>
  </conditionalFormatting>
  <conditionalFormatting sqref="N1254">
    <cfRule type="cellIs" dxfId="15525" priority="526" operator="between">
      <formula>4.5</formula>
      <formula>3.495</formula>
    </cfRule>
  </conditionalFormatting>
  <conditionalFormatting sqref="N1254">
    <cfRule type="cellIs" dxfId="15524" priority="524" operator="between">
      <formula>3.5</formula>
      <formula>2.495</formula>
    </cfRule>
    <cfRule type="cellIs" dxfId="15523" priority="525" operator="between">
      <formula>3.5</formula>
      <formula>2.495</formula>
    </cfRule>
  </conditionalFormatting>
  <conditionalFormatting sqref="N1254">
    <cfRule type="cellIs" dxfId="15522" priority="523" operator="between">
      <formula>3.5</formula>
      <formula>2.495</formula>
    </cfRule>
  </conditionalFormatting>
  <conditionalFormatting sqref="N1254">
    <cfRule type="cellIs" dxfId="15521" priority="522" operator="between">
      <formula>3.5</formula>
      <formula>2.494</formula>
    </cfRule>
  </conditionalFormatting>
  <conditionalFormatting sqref="N1254">
    <cfRule type="cellIs" dxfId="15520" priority="521" operator="between">
      <formula>2.5</formula>
      <formula>0</formula>
    </cfRule>
  </conditionalFormatting>
  <conditionalFormatting sqref="N1254">
    <cfRule type="cellIs" dxfId="15519" priority="517" operator="between">
      <formula>4.501</formula>
      <formula>6</formula>
    </cfRule>
    <cfRule type="cellIs" dxfId="15518" priority="518" operator="between">
      <formula>3.001</formula>
      <formula>4.5</formula>
    </cfRule>
    <cfRule type="cellIs" dxfId="15517" priority="519" operator="between">
      <formula>2.001</formula>
      <formula>3</formula>
    </cfRule>
    <cfRule type="cellIs" dxfId="15516" priority="520" operator="between">
      <formula>0</formula>
      <formula>2</formula>
    </cfRule>
  </conditionalFormatting>
  <conditionalFormatting sqref="N1258">
    <cfRule type="cellIs" dxfId="15515" priority="516" operator="between">
      <formula>6</formula>
      <formula>4.5</formula>
    </cfRule>
  </conditionalFormatting>
  <conditionalFormatting sqref="N1258">
    <cfRule type="cellIs" dxfId="15514" priority="515" operator="between">
      <formula>6</formula>
      <formula>4.495</formula>
    </cfRule>
  </conditionalFormatting>
  <conditionalFormatting sqref="N1258">
    <cfRule type="cellIs" dxfId="15513" priority="514" operator="between">
      <formula>4.5</formula>
      <formula>3.495</formula>
    </cfRule>
  </conditionalFormatting>
  <conditionalFormatting sqref="N1258">
    <cfRule type="cellIs" dxfId="15512" priority="512" operator="between">
      <formula>3.5</formula>
      <formula>2.495</formula>
    </cfRule>
    <cfRule type="cellIs" dxfId="15511" priority="513" operator="between">
      <formula>3.5</formula>
      <formula>2.495</formula>
    </cfRule>
  </conditionalFormatting>
  <conditionalFormatting sqref="N1258">
    <cfRule type="cellIs" dxfId="15510" priority="511" operator="between">
      <formula>3.5</formula>
      <formula>2.495</formula>
    </cfRule>
  </conditionalFormatting>
  <conditionalFormatting sqref="N1258">
    <cfRule type="cellIs" dxfId="15509" priority="510" operator="between">
      <formula>3.5</formula>
      <formula>2.494</formula>
    </cfRule>
  </conditionalFormatting>
  <conditionalFormatting sqref="N1258">
    <cfRule type="cellIs" dxfId="15508" priority="509" operator="between">
      <formula>2.5</formula>
      <formula>0</formula>
    </cfRule>
  </conditionalFormatting>
  <conditionalFormatting sqref="N1258">
    <cfRule type="cellIs" dxfId="15507" priority="505" operator="between">
      <formula>4.501</formula>
      <formula>6</formula>
    </cfRule>
    <cfRule type="cellIs" dxfId="15506" priority="506" operator="between">
      <formula>3.001</formula>
      <formula>4.5</formula>
    </cfRule>
    <cfRule type="cellIs" dxfId="15505" priority="507" operator="between">
      <formula>2.001</formula>
      <formula>3</formula>
    </cfRule>
    <cfRule type="cellIs" dxfId="15504" priority="508" operator="between">
      <formula>0</formula>
      <formula>2</formula>
    </cfRule>
  </conditionalFormatting>
  <conditionalFormatting sqref="N1267">
    <cfRule type="cellIs" dxfId="15503" priority="504" operator="between">
      <formula>6</formula>
      <formula>4.5</formula>
    </cfRule>
  </conditionalFormatting>
  <conditionalFormatting sqref="N1267">
    <cfRule type="cellIs" dxfId="15502" priority="503" operator="between">
      <formula>6</formula>
      <formula>4.495</formula>
    </cfRule>
  </conditionalFormatting>
  <conditionalFormatting sqref="N1267">
    <cfRule type="cellIs" dxfId="15501" priority="502" operator="between">
      <formula>4.5</formula>
      <formula>3.495</formula>
    </cfRule>
  </conditionalFormatting>
  <conditionalFormatting sqref="N1267">
    <cfRule type="cellIs" dxfId="15500" priority="500" operator="between">
      <formula>3.5</formula>
      <formula>2.495</formula>
    </cfRule>
    <cfRule type="cellIs" dxfId="15499" priority="501" operator="between">
      <formula>3.5</formula>
      <formula>2.495</formula>
    </cfRule>
  </conditionalFormatting>
  <conditionalFormatting sqref="N1267">
    <cfRule type="cellIs" dxfId="15498" priority="499" operator="between">
      <formula>3.5</formula>
      <formula>2.495</formula>
    </cfRule>
  </conditionalFormatting>
  <conditionalFormatting sqref="N1267">
    <cfRule type="cellIs" dxfId="15497" priority="498" operator="between">
      <formula>3.5</formula>
      <formula>2.494</formula>
    </cfRule>
  </conditionalFormatting>
  <conditionalFormatting sqref="N1267">
    <cfRule type="cellIs" dxfId="15496" priority="497" operator="between">
      <formula>2.5</formula>
      <formula>0</formula>
    </cfRule>
  </conditionalFormatting>
  <conditionalFormatting sqref="N1267">
    <cfRule type="cellIs" dxfId="15495" priority="493" operator="between">
      <formula>4.501</formula>
      <formula>6</formula>
    </cfRule>
    <cfRule type="cellIs" dxfId="15494" priority="494" operator="between">
      <formula>3.001</formula>
      <formula>4.5</formula>
    </cfRule>
    <cfRule type="cellIs" dxfId="15493" priority="495" operator="between">
      <formula>2.001</formula>
      <formula>3</formula>
    </cfRule>
    <cfRule type="cellIs" dxfId="15492" priority="496" operator="between">
      <formula>0</formula>
      <formula>2</formula>
    </cfRule>
  </conditionalFormatting>
  <conditionalFormatting sqref="N1264">
    <cfRule type="cellIs" dxfId="15491" priority="492" operator="between">
      <formula>6</formula>
      <formula>4.5</formula>
    </cfRule>
  </conditionalFormatting>
  <conditionalFormatting sqref="N1264">
    <cfRule type="cellIs" dxfId="15490" priority="491" operator="between">
      <formula>6</formula>
      <formula>4.495</formula>
    </cfRule>
  </conditionalFormatting>
  <conditionalFormatting sqref="N1264">
    <cfRule type="cellIs" dxfId="15489" priority="490" operator="between">
      <formula>4.5</formula>
      <formula>3.495</formula>
    </cfRule>
  </conditionalFormatting>
  <conditionalFormatting sqref="N1264">
    <cfRule type="cellIs" dxfId="15488" priority="488" operator="between">
      <formula>3.5</formula>
      <formula>2.495</formula>
    </cfRule>
    <cfRule type="cellIs" dxfId="15487" priority="489" operator="between">
      <formula>3.5</formula>
      <formula>2.495</formula>
    </cfRule>
  </conditionalFormatting>
  <conditionalFormatting sqref="N1264">
    <cfRule type="cellIs" dxfId="15486" priority="487" operator="between">
      <formula>3.5</formula>
      <formula>2.495</formula>
    </cfRule>
  </conditionalFormatting>
  <conditionalFormatting sqref="N1264">
    <cfRule type="cellIs" dxfId="15485" priority="486" operator="between">
      <formula>3.5</formula>
      <formula>2.494</formula>
    </cfRule>
  </conditionalFormatting>
  <conditionalFormatting sqref="N1264">
    <cfRule type="cellIs" dxfId="15484" priority="485" operator="between">
      <formula>2.5</formula>
      <formula>0</formula>
    </cfRule>
  </conditionalFormatting>
  <conditionalFormatting sqref="N1264">
    <cfRule type="cellIs" dxfId="15483" priority="481" operator="between">
      <formula>4.501</formula>
      <formula>6</formula>
    </cfRule>
    <cfRule type="cellIs" dxfId="15482" priority="482" operator="between">
      <formula>3.001</formula>
      <formula>4.5</formula>
    </cfRule>
    <cfRule type="cellIs" dxfId="15481" priority="483" operator="between">
      <formula>2.001</formula>
      <formula>3</formula>
    </cfRule>
    <cfRule type="cellIs" dxfId="15480" priority="484" operator="between">
      <formula>0</formula>
      <formula>2</formula>
    </cfRule>
  </conditionalFormatting>
  <conditionalFormatting sqref="N1265">
    <cfRule type="cellIs" dxfId="15479" priority="480" operator="between">
      <formula>6</formula>
      <formula>4.5</formula>
    </cfRule>
  </conditionalFormatting>
  <conditionalFormatting sqref="N1265">
    <cfRule type="cellIs" dxfId="15478" priority="479" operator="between">
      <formula>6</formula>
      <formula>4.495</formula>
    </cfRule>
  </conditionalFormatting>
  <conditionalFormatting sqref="N1265">
    <cfRule type="cellIs" dxfId="15477" priority="478" operator="between">
      <formula>4.5</formula>
      <formula>3.495</formula>
    </cfRule>
  </conditionalFormatting>
  <conditionalFormatting sqref="N1265">
    <cfRule type="cellIs" dxfId="15476" priority="476" operator="between">
      <formula>3.5</formula>
      <formula>2.495</formula>
    </cfRule>
    <cfRule type="cellIs" dxfId="15475" priority="477" operator="between">
      <formula>3.5</formula>
      <formula>2.495</formula>
    </cfRule>
  </conditionalFormatting>
  <conditionalFormatting sqref="N1265">
    <cfRule type="cellIs" dxfId="15474" priority="475" operator="between">
      <formula>3.5</formula>
      <formula>2.495</formula>
    </cfRule>
  </conditionalFormatting>
  <conditionalFormatting sqref="N1265">
    <cfRule type="cellIs" dxfId="15473" priority="474" operator="between">
      <formula>3.5</formula>
      <formula>2.494</formula>
    </cfRule>
  </conditionalFormatting>
  <conditionalFormatting sqref="N1265">
    <cfRule type="cellIs" dxfId="15472" priority="473" operator="between">
      <formula>2.5</formula>
      <formula>0</formula>
    </cfRule>
  </conditionalFormatting>
  <conditionalFormatting sqref="N1265">
    <cfRule type="cellIs" dxfId="15471" priority="469" operator="between">
      <formula>4.501</formula>
      <formula>6</formula>
    </cfRule>
    <cfRule type="cellIs" dxfId="15470" priority="470" operator="between">
      <formula>3.001</formula>
      <formula>4.5</formula>
    </cfRule>
    <cfRule type="cellIs" dxfId="15469" priority="471" operator="between">
      <formula>2.001</formula>
      <formula>3</formula>
    </cfRule>
    <cfRule type="cellIs" dxfId="15468" priority="472" operator="between">
      <formula>0</formula>
      <formula>2</formula>
    </cfRule>
  </conditionalFormatting>
  <conditionalFormatting sqref="N1263">
    <cfRule type="cellIs" dxfId="15467" priority="468" operator="between">
      <formula>6</formula>
      <formula>4.5</formula>
    </cfRule>
  </conditionalFormatting>
  <conditionalFormatting sqref="N1263">
    <cfRule type="cellIs" dxfId="15466" priority="467" operator="between">
      <formula>6</formula>
      <formula>4.495</formula>
    </cfRule>
  </conditionalFormatting>
  <conditionalFormatting sqref="N1263">
    <cfRule type="cellIs" dxfId="15465" priority="466" operator="between">
      <formula>4.5</formula>
      <formula>3.495</formula>
    </cfRule>
  </conditionalFormatting>
  <conditionalFormatting sqref="N1263">
    <cfRule type="cellIs" dxfId="15464" priority="464" operator="between">
      <formula>3.5</formula>
      <formula>2.495</formula>
    </cfRule>
    <cfRule type="cellIs" dxfId="15463" priority="465" operator="between">
      <formula>3.5</formula>
      <formula>2.495</formula>
    </cfRule>
  </conditionalFormatting>
  <conditionalFormatting sqref="N1263">
    <cfRule type="cellIs" dxfId="15462" priority="463" operator="between">
      <formula>3.5</formula>
      <formula>2.495</formula>
    </cfRule>
  </conditionalFormatting>
  <conditionalFormatting sqref="N1263">
    <cfRule type="cellIs" dxfId="15461" priority="462" operator="between">
      <formula>3.5</formula>
      <formula>2.494</formula>
    </cfRule>
  </conditionalFormatting>
  <conditionalFormatting sqref="N1263">
    <cfRule type="cellIs" dxfId="15460" priority="461" operator="between">
      <formula>2.5</formula>
      <formula>0</formula>
    </cfRule>
  </conditionalFormatting>
  <conditionalFormatting sqref="N1263">
    <cfRule type="cellIs" dxfId="15459" priority="457" operator="between">
      <formula>4.501</formula>
      <formula>6</formula>
    </cfRule>
    <cfRule type="cellIs" dxfId="15458" priority="458" operator="between">
      <formula>3.001</formula>
      <formula>4.5</formula>
    </cfRule>
    <cfRule type="cellIs" dxfId="15457" priority="459" operator="between">
      <formula>2.001</formula>
      <formula>3</formula>
    </cfRule>
    <cfRule type="cellIs" dxfId="15456" priority="460" operator="between">
      <formula>0</formula>
      <formula>2</formula>
    </cfRule>
  </conditionalFormatting>
  <conditionalFormatting sqref="N1261">
    <cfRule type="cellIs" dxfId="15455" priority="456" operator="between">
      <formula>6</formula>
      <formula>4.5</formula>
    </cfRule>
  </conditionalFormatting>
  <conditionalFormatting sqref="N1261">
    <cfRule type="cellIs" dxfId="15454" priority="455" operator="between">
      <formula>6</formula>
      <formula>4.495</formula>
    </cfRule>
  </conditionalFormatting>
  <conditionalFormatting sqref="N1261">
    <cfRule type="cellIs" dxfId="15453" priority="454" operator="between">
      <formula>4.5</formula>
      <formula>3.495</formula>
    </cfRule>
  </conditionalFormatting>
  <conditionalFormatting sqref="N1261">
    <cfRule type="cellIs" dxfId="15452" priority="452" operator="between">
      <formula>3.5</formula>
      <formula>2.495</formula>
    </cfRule>
    <cfRule type="cellIs" dxfId="15451" priority="453" operator="between">
      <formula>3.5</formula>
      <formula>2.495</formula>
    </cfRule>
  </conditionalFormatting>
  <conditionalFormatting sqref="N1261">
    <cfRule type="cellIs" dxfId="15450" priority="451" operator="between">
      <formula>3.5</formula>
      <formula>2.495</formula>
    </cfRule>
  </conditionalFormatting>
  <conditionalFormatting sqref="N1261">
    <cfRule type="cellIs" dxfId="15449" priority="450" operator="between">
      <formula>3.5</formula>
      <formula>2.494</formula>
    </cfRule>
  </conditionalFormatting>
  <conditionalFormatting sqref="N1261">
    <cfRule type="cellIs" dxfId="15448" priority="449" operator="between">
      <formula>2.5</formula>
      <formula>0</formula>
    </cfRule>
  </conditionalFormatting>
  <conditionalFormatting sqref="N1261">
    <cfRule type="cellIs" dxfId="15447" priority="445" operator="between">
      <formula>4.501</formula>
      <formula>6</formula>
    </cfRule>
    <cfRule type="cellIs" dxfId="15446" priority="446" operator="between">
      <formula>3.001</formula>
      <formula>4.5</formula>
    </cfRule>
    <cfRule type="cellIs" dxfId="15445" priority="447" operator="between">
      <formula>2.001</formula>
      <formula>3</formula>
    </cfRule>
    <cfRule type="cellIs" dxfId="15444" priority="448" operator="between">
      <formula>0</formula>
      <formula>2</formula>
    </cfRule>
  </conditionalFormatting>
  <conditionalFormatting sqref="N1266">
    <cfRule type="cellIs" dxfId="15443" priority="444" operator="between">
      <formula>6</formula>
      <formula>4.5</formula>
    </cfRule>
  </conditionalFormatting>
  <conditionalFormatting sqref="N1266">
    <cfRule type="cellIs" dxfId="15442" priority="443" operator="between">
      <formula>6</formula>
      <formula>4.495</formula>
    </cfRule>
  </conditionalFormatting>
  <conditionalFormatting sqref="N1266">
    <cfRule type="cellIs" dxfId="15441" priority="442" operator="between">
      <formula>4.5</formula>
      <formula>3.495</formula>
    </cfRule>
  </conditionalFormatting>
  <conditionalFormatting sqref="N1266">
    <cfRule type="cellIs" dxfId="15440" priority="440" operator="between">
      <formula>3.5</formula>
      <formula>2.495</formula>
    </cfRule>
    <cfRule type="cellIs" dxfId="15439" priority="441" operator="between">
      <formula>3.5</formula>
      <formula>2.495</formula>
    </cfRule>
  </conditionalFormatting>
  <conditionalFormatting sqref="N1266">
    <cfRule type="cellIs" dxfId="15438" priority="439" operator="between">
      <formula>3.5</formula>
      <formula>2.495</formula>
    </cfRule>
  </conditionalFormatting>
  <conditionalFormatting sqref="N1266">
    <cfRule type="cellIs" dxfId="15437" priority="438" operator="between">
      <formula>3.5</formula>
      <formula>2.494</formula>
    </cfRule>
  </conditionalFormatting>
  <conditionalFormatting sqref="N1266">
    <cfRule type="cellIs" dxfId="15436" priority="437" operator="between">
      <formula>2.5</formula>
      <formula>0</formula>
    </cfRule>
  </conditionalFormatting>
  <conditionalFormatting sqref="N1266">
    <cfRule type="cellIs" dxfId="15435" priority="433" operator="between">
      <formula>4.501</formula>
      <formula>6</formula>
    </cfRule>
    <cfRule type="cellIs" dxfId="15434" priority="434" operator="between">
      <formula>3.001</formula>
      <formula>4.5</formula>
    </cfRule>
    <cfRule type="cellIs" dxfId="15433" priority="435" operator="between">
      <formula>2.001</formula>
      <formula>3</formula>
    </cfRule>
    <cfRule type="cellIs" dxfId="15432" priority="436" operator="between">
      <formula>0</formula>
      <formula>2</formula>
    </cfRule>
  </conditionalFormatting>
  <conditionalFormatting sqref="N1262">
    <cfRule type="cellIs" dxfId="15431" priority="432" operator="between">
      <formula>6</formula>
      <formula>4.5</formula>
    </cfRule>
  </conditionalFormatting>
  <conditionalFormatting sqref="N1262">
    <cfRule type="cellIs" dxfId="15430" priority="431" operator="between">
      <formula>6</formula>
      <formula>4.495</formula>
    </cfRule>
  </conditionalFormatting>
  <conditionalFormatting sqref="N1262">
    <cfRule type="cellIs" dxfId="15429" priority="430" operator="between">
      <formula>4.5</formula>
      <formula>3.495</formula>
    </cfRule>
  </conditionalFormatting>
  <conditionalFormatting sqref="N1262">
    <cfRule type="cellIs" dxfId="15428" priority="428" operator="between">
      <formula>3.5</formula>
      <formula>2.495</formula>
    </cfRule>
    <cfRule type="cellIs" dxfId="15427" priority="429" operator="between">
      <formula>3.5</formula>
      <formula>2.495</formula>
    </cfRule>
  </conditionalFormatting>
  <conditionalFormatting sqref="N1262">
    <cfRule type="cellIs" dxfId="15426" priority="427" operator="between">
      <formula>3.5</formula>
      <formula>2.495</formula>
    </cfRule>
  </conditionalFormatting>
  <conditionalFormatting sqref="N1262">
    <cfRule type="cellIs" dxfId="15425" priority="426" operator="between">
      <formula>3.5</formula>
      <formula>2.494</formula>
    </cfRule>
  </conditionalFormatting>
  <conditionalFormatting sqref="N1262">
    <cfRule type="cellIs" dxfId="15424" priority="425" operator="between">
      <formula>2.5</formula>
      <formula>0</formula>
    </cfRule>
  </conditionalFormatting>
  <conditionalFormatting sqref="N1262">
    <cfRule type="cellIs" dxfId="15423" priority="421" operator="between">
      <formula>4.501</formula>
      <formula>6</formula>
    </cfRule>
    <cfRule type="cellIs" dxfId="15422" priority="422" operator="between">
      <formula>3.001</formula>
      <formula>4.5</formula>
    </cfRule>
    <cfRule type="cellIs" dxfId="15421" priority="423" operator="between">
      <formula>2.001</formula>
      <formula>3</formula>
    </cfRule>
    <cfRule type="cellIs" dxfId="15420" priority="424" operator="between">
      <formula>0</formula>
      <formula>2</formula>
    </cfRule>
  </conditionalFormatting>
  <conditionalFormatting sqref="N1273">
    <cfRule type="cellIs" dxfId="15419" priority="420" operator="between">
      <formula>6</formula>
      <formula>4.5</formula>
    </cfRule>
  </conditionalFormatting>
  <conditionalFormatting sqref="N1273">
    <cfRule type="cellIs" dxfId="15418" priority="419" operator="between">
      <formula>6</formula>
      <formula>4.495</formula>
    </cfRule>
  </conditionalFormatting>
  <conditionalFormatting sqref="N1273">
    <cfRule type="cellIs" dxfId="15417" priority="418" operator="between">
      <formula>4.5</formula>
      <formula>3.495</formula>
    </cfRule>
  </conditionalFormatting>
  <conditionalFormatting sqref="N1273">
    <cfRule type="cellIs" dxfId="15416" priority="416" operator="between">
      <formula>3.5</formula>
      <formula>2.495</formula>
    </cfRule>
    <cfRule type="cellIs" dxfId="15415" priority="417" operator="between">
      <formula>3.5</formula>
      <formula>2.495</formula>
    </cfRule>
  </conditionalFormatting>
  <conditionalFormatting sqref="N1273">
    <cfRule type="cellIs" dxfId="15414" priority="415" operator="between">
      <formula>3.5</formula>
      <formula>2.495</formula>
    </cfRule>
  </conditionalFormatting>
  <conditionalFormatting sqref="N1273">
    <cfRule type="cellIs" dxfId="15413" priority="414" operator="between">
      <formula>3.5</formula>
      <formula>2.494</formula>
    </cfRule>
  </conditionalFormatting>
  <conditionalFormatting sqref="N1273">
    <cfRule type="cellIs" dxfId="15412" priority="413" operator="between">
      <formula>2.5</formula>
      <formula>0</formula>
    </cfRule>
  </conditionalFormatting>
  <conditionalFormatting sqref="N1273">
    <cfRule type="cellIs" dxfId="15411" priority="409" operator="between">
      <formula>4.501</formula>
      <formula>6</formula>
    </cfRule>
    <cfRule type="cellIs" dxfId="15410" priority="410" operator="between">
      <formula>3.001</formula>
      <formula>4.5</formula>
    </cfRule>
    <cfRule type="cellIs" dxfId="15409" priority="411" operator="between">
      <formula>2.001</formula>
      <formula>3</formula>
    </cfRule>
    <cfRule type="cellIs" dxfId="15408" priority="412" operator="between">
      <formula>0</formula>
      <formula>2</formula>
    </cfRule>
  </conditionalFormatting>
  <conditionalFormatting sqref="N1270">
    <cfRule type="cellIs" dxfId="15407" priority="408" operator="between">
      <formula>6</formula>
      <formula>4.5</formula>
    </cfRule>
  </conditionalFormatting>
  <conditionalFormatting sqref="N1270">
    <cfRule type="cellIs" dxfId="15406" priority="407" operator="between">
      <formula>6</formula>
      <formula>4.495</formula>
    </cfRule>
  </conditionalFormatting>
  <conditionalFormatting sqref="N1270">
    <cfRule type="cellIs" dxfId="15405" priority="406" operator="between">
      <formula>4.5</formula>
      <formula>3.495</formula>
    </cfRule>
  </conditionalFormatting>
  <conditionalFormatting sqref="N1270">
    <cfRule type="cellIs" dxfId="15404" priority="404" operator="between">
      <formula>3.5</formula>
      <formula>2.495</formula>
    </cfRule>
    <cfRule type="cellIs" dxfId="15403" priority="405" operator="between">
      <formula>3.5</formula>
      <formula>2.495</formula>
    </cfRule>
  </conditionalFormatting>
  <conditionalFormatting sqref="N1270">
    <cfRule type="cellIs" dxfId="15402" priority="403" operator="between">
      <formula>3.5</formula>
      <formula>2.495</formula>
    </cfRule>
  </conditionalFormatting>
  <conditionalFormatting sqref="N1270">
    <cfRule type="cellIs" dxfId="15401" priority="402" operator="between">
      <formula>3.5</formula>
      <formula>2.494</formula>
    </cfRule>
  </conditionalFormatting>
  <conditionalFormatting sqref="N1270">
    <cfRule type="cellIs" dxfId="15400" priority="401" operator="between">
      <formula>2.5</formula>
      <formula>0</formula>
    </cfRule>
  </conditionalFormatting>
  <conditionalFormatting sqref="N1270">
    <cfRule type="cellIs" dxfId="15399" priority="397" operator="between">
      <formula>4.501</formula>
      <formula>6</formula>
    </cfRule>
    <cfRule type="cellIs" dxfId="15398" priority="398" operator="between">
      <formula>3.001</formula>
      <formula>4.5</formula>
    </cfRule>
    <cfRule type="cellIs" dxfId="15397" priority="399" operator="between">
      <formula>2.001</formula>
      <formula>3</formula>
    </cfRule>
    <cfRule type="cellIs" dxfId="15396" priority="400" operator="between">
      <formula>0</formula>
      <formula>2</formula>
    </cfRule>
  </conditionalFormatting>
  <conditionalFormatting sqref="N1271">
    <cfRule type="cellIs" dxfId="15395" priority="396" operator="between">
      <formula>6</formula>
      <formula>4.5</formula>
    </cfRule>
  </conditionalFormatting>
  <conditionalFormatting sqref="N1271">
    <cfRule type="cellIs" dxfId="15394" priority="395" operator="between">
      <formula>6</formula>
      <formula>4.495</formula>
    </cfRule>
  </conditionalFormatting>
  <conditionalFormatting sqref="N1271">
    <cfRule type="cellIs" dxfId="15393" priority="394" operator="between">
      <formula>4.5</formula>
      <formula>3.495</formula>
    </cfRule>
  </conditionalFormatting>
  <conditionalFormatting sqref="N1271">
    <cfRule type="cellIs" dxfId="15392" priority="392" operator="between">
      <formula>3.5</formula>
      <formula>2.495</formula>
    </cfRule>
    <cfRule type="cellIs" dxfId="15391" priority="393" operator="between">
      <formula>3.5</formula>
      <formula>2.495</formula>
    </cfRule>
  </conditionalFormatting>
  <conditionalFormatting sqref="N1271">
    <cfRule type="cellIs" dxfId="15390" priority="391" operator="between">
      <formula>3.5</formula>
      <formula>2.495</formula>
    </cfRule>
  </conditionalFormatting>
  <conditionalFormatting sqref="N1271">
    <cfRule type="cellIs" dxfId="15389" priority="390" operator="between">
      <formula>3.5</formula>
      <formula>2.494</formula>
    </cfRule>
  </conditionalFormatting>
  <conditionalFormatting sqref="N1271">
    <cfRule type="cellIs" dxfId="15388" priority="389" operator="between">
      <formula>2.5</formula>
      <formula>0</formula>
    </cfRule>
  </conditionalFormatting>
  <conditionalFormatting sqref="N1271">
    <cfRule type="cellIs" dxfId="15387" priority="385" operator="between">
      <formula>4.501</formula>
      <formula>6</formula>
    </cfRule>
    <cfRule type="cellIs" dxfId="15386" priority="386" operator="between">
      <formula>3.001</formula>
      <formula>4.5</formula>
    </cfRule>
    <cfRule type="cellIs" dxfId="15385" priority="387" operator="between">
      <formula>2.001</formula>
      <formula>3</formula>
    </cfRule>
    <cfRule type="cellIs" dxfId="15384" priority="388" operator="between">
      <formula>0</formula>
      <formula>2</formula>
    </cfRule>
  </conditionalFormatting>
  <conditionalFormatting sqref="N1269">
    <cfRule type="cellIs" dxfId="15383" priority="384" operator="between">
      <formula>6</formula>
      <formula>4.5</formula>
    </cfRule>
  </conditionalFormatting>
  <conditionalFormatting sqref="N1269">
    <cfRule type="cellIs" dxfId="15382" priority="383" operator="between">
      <formula>6</formula>
      <formula>4.495</formula>
    </cfRule>
  </conditionalFormatting>
  <conditionalFormatting sqref="N1269">
    <cfRule type="cellIs" dxfId="15381" priority="382" operator="between">
      <formula>4.5</formula>
      <formula>3.495</formula>
    </cfRule>
  </conditionalFormatting>
  <conditionalFormatting sqref="N1269">
    <cfRule type="cellIs" dxfId="15380" priority="380" operator="between">
      <formula>3.5</formula>
      <formula>2.495</formula>
    </cfRule>
    <cfRule type="cellIs" dxfId="15379" priority="381" operator="between">
      <formula>3.5</formula>
      <formula>2.495</formula>
    </cfRule>
  </conditionalFormatting>
  <conditionalFormatting sqref="N1269">
    <cfRule type="cellIs" dxfId="15378" priority="379" operator="between">
      <formula>3.5</formula>
      <formula>2.495</formula>
    </cfRule>
  </conditionalFormatting>
  <conditionalFormatting sqref="N1269">
    <cfRule type="cellIs" dxfId="15377" priority="378" operator="between">
      <formula>3.5</formula>
      <formula>2.494</formula>
    </cfRule>
  </conditionalFormatting>
  <conditionalFormatting sqref="N1269">
    <cfRule type="cellIs" dxfId="15376" priority="377" operator="between">
      <formula>2.5</formula>
      <formula>0</formula>
    </cfRule>
  </conditionalFormatting>
  <conditionalFormatting sqref="N1269">
    <cfRule type="cellIs" dxfId="15375" priority="373" operator="between">
      <formula>4.501</formula>
      <formula>6</formula>
    </cfRule>
    <cfRule type="cellIs" dxfId="15374" priority="374" operator="between">
      <formula>3.001</formula>
      <formula>4.5</formula>
    </cfRule>
    <cfRule type="cellIs" dxfId="15373" priority="375" operator="between">
      <formula>2.001</formula>
      <formula>3</formula>
    </cfRule>
    <cfRule type="cellIs" dxfId="15372" priority="376" operator="between">
      <formula>0</formula>
      <formula>2</formula>
    </cfRule>
  </conditionalFormatting>
  <conditionalFormatting sqref="N1268">
    <cfRule type="cellIs" dxfId="15371" priority="372" operator="between">
      <formula>6</formula>
      <formula>4.5</formula>
    </cfRule>
  </conditionalFormatting>
  <conditionalFormatting sqref="N1268">
    <cfRule type="cellIs" dxfId="15370" priority="371" operator="between">
      <formula>6</formula>
      <formula>4.495</formula>
    </cfRule>
  </conditionalFormatting>
  <conditionalFormatting sqref="N1268">
    <cfRule type="cellIs" dxfId="15369" priority="370" operator="between">
      <formula>4.5</formula>
      <formula>3.495</formula>
    </cfRule>
  </conditionalFormatting>
  <conditionalFormatting sqref="N1268">
    <cfRule type="cellIs" dxfId="15368" priority="368" operator="between">
      <formula>3.5</formula>
      <formula>2.495</formula>
    </cfRule>
    <cfRule type="cellIs" dxfId="15367" priority="369" operator="between">
      <formula>3.5</formula>
      <formula>2.495</formula>
    </cfRule>
  </conditionalFormatting>
  <conditionalFormatting sqref="N1268">
    <cfRule type="cellIs" dxfId="15366" priority="367" operator="between">
      <formula>3.5</formula>
      <formula>2.495</formula>
    </cfRule>
  </conditionalFormatting>
  <conditionalFormatting sqref="N1268">
    <cfRule type="cellIs" dxfId="15365" priority="366" operator="between">
      <formula>3.5</formula>
      <formula>2.494</formula>
    </cfRule>
  </conditionalFormatting>
  <conditionalFormatting sqref="N1268">
    <cfRule type="cellIs" dxfId="15364" priority="365" operator="between">
      <formula>2.5</formula>
      <formula>0</formula>
    </cfRule>
  </conditionalFormatting>
  <conditionalFormatting sqref="N1268">
    <cfRule type="cellIs" dxfId="15363" priority="361" operator="between">
      <formula>4.501</formula>
      <formula>6</formula>
    </cfRule>
    <cfRule type="cellIs" dxfId="15362" priority="362" operator="between">
      <formula>3.001</formula>
      <formula>4.5</formula>
    </cfRule>
    <cfRule type="cellIs" dxfId="15361" priority="363" operator="between">
      <formula>2.001</formula>
      <formula>3</formula>
    </cfRule>
    <cfRule type="cellIs" dxfId="15360" priority="364" operator="between">
      <formula>0</formula>
      <formula>2</formula>
    </cfRule>
  </conditionalFormatting>
  <conditionalFormatting sqref="N1272">
    <cfRule type="cellIs" dxfId="15359" priority="360" operator="between">
      <formula>6</formula>
      <formula>4.5</formula>
    </cfRule>
  </conditionalFormatting>
  <conditionalFormatting sqref="N1272">
    <cfRule type="cellIs" dxfId="15358" priority="359" operator="between">
      <formula>6</formula>
      <formula>4.495</formula>
    </cfRule>
  </conditionalFormatting>
  <conditionalFormatting sqref="N1272">
    <cfRule type="cellIs" dxfId="15357" priority="358" operator="between">
      <formula>4.5</formula>
      <formula>3.495</formula>
    </cfRule>
  </conditionalFormatting>
  <conditionalFormatting sqref="N1272">
    <cfRule type="cellIs" dxfId="15356" priority="356" operator="between">
      <formula>3.5</formula>
      <formula>2.495</formula>
    </cfRule>
    <cfRule type="cellIs" dxfId="15355" priority="357" operator="between">
      <formula>3.5</formula>
      <formula>2.495</formula>
    </cfRule>
  </conditionalFormatting>
  <conditionalFormatting sqref="N1272">
    <cfRule type="cellIs" dxfId="15354" priority="355" operator="between">
      <formula>3.5</formula>
      <formula>2.495</formula>
    </cfRule>
  </conditionalFormatting>
  <conditionalFormatting sqref="N1272">
    <cfRule type="cellIs" dxfId="15353" priority="354" operator="between">
      <formula>3.5</formula>
      <formula>2.494</formula>
    </cfRule>
  </conditionalFormatting>
  <conditionalFormatting sqref="N1272">
    <cfRule type="cellIs" dxfId="15352" priority="353" operator="between">
      <formula>2.5</formula>
      <formula>0</formula>
    </cfRule>
  </conditionalFormatting>
  <conditionalFormatting sqref="N1272">
    <cfRule type="cellIs" dxfId="15351" priority="349" operator="between">
      <formula>4.501</formula>
      <formula>6</formula>
    </cfRule>
    <cfRule type="cellIs" dxfId="15350" priority="350" operator="between">
      <formula>3.001</formula>
      <formula>4.5</formula>
    </cfRule>
    <cfRule type="cellIs" dxfId="15349" priority="351" operator="between">
      <formula>2.001</formula>
      <formula>3</formula>
    </cfRule>
    <cfRule type="cellIs" dxfId="15348" priority="352" operator="between">
      <formula>0</formula>
      <formula>2</formula>
    </cfRule>
  </conditionalFormatting>
  <conditionalFormatting sqref="N1280">
    <cfRule type="cellIs" dxfId="15347" priority="348" operator="between">
      <formula>6</formula>
      <formula>4.5</formula>
    </cfRule>
  </conditionalFormatting>
  <conditionalFormatting sqref="N1280">
    <cfRule type="cellIs" dxfId="15346" priority="347" operator="between">
      <formula>6</formula>
      <formula>4.495</formula>
    </cfRule>
  </conditionalFormatting>
  <conditionalFormatting sqref="N1280">
    <cfRule type="cellIs" dxfId="15345" priority="346" operator="between">
      <formula>4.5</formula>
      <formula>3.495</formula>
    </cfRule>
  </conditionalFormatting>
  <conditionalFormatting sqref="N1280">
    <cfRule type="cellIs" dxfId="15344" priority="344" operator="between">
      <formula>3.5</formula>
      <formula>2.495</formula>
    </cfRule>
    <cfRule type="cellIs" dxfId="15343" priority="345" operator="between">
      <formula>3.5</formula>
      <formula>2.495</formula>
    </cfRule>
  </conditionalFormatting>
  <conditionalFormatting sqref="N1280">
    <cfRule type="cellIs" dxfId="15342" priority="343" operator="between">
      <formula>3.5</formula>
      <formula>2.495</formula>
    </cfRule>
  </conditionalFormatting>
  <conditionalFormatting sqref="N1280">
    <cfRule type="cellIs" dxfId="15341" priority="342" operator="between">
      <formula>3.5</formula>
      <formula>2.494</formula>
    </cfRule>
  </conditionalFormatting>
  <conditionalFormatting sqref="N1280">
    <cfRule type="cellIs" dxfId="15340" priority="341" operator="between">
      <formula>2.5</formula>
      <formula>0</formula>
    </cfRule>
  </conditionalFormatting>
  <conditionalFormatting sqref="N1280">
    <cfRule type="cellIs" dxfId="15339" priority="337" operator="between">
      <formula>4.501</formula>
      <formula>6</formula>
    </cfRule>
    <cfRule type="cellIs" dxfId="15338" priority="338" operator="between">
      <formula>3.001</formula>
      <formula>4.5</formula>
    </cfRule>
    <cfRule type="cellIs" dxfId="15337" priority="339" operator="between">
      <formula>2.001</formula>
      <formula>3</formula>
    </cfRule>
    <cfRule type="cellIs" dxfId="15336" priority="340" operator="between">
      <formula>0</formula>
      <formula>2</formula>
    </cfRule>
  </conditionalFormatting>
  <conditionalFormatting sqref="N1276">
    <cfRule type="cellIs" dxfId="15335" priority="336" operator="between">
      <formula>6</formula>
      <formula>4.5</formula>
    </cfRule>
  </conditionalFormatting>
  <conditionalFormatting sqref="N1276">
    <cfRule type="cellIs" dxfId="15334" priority="335" operator="between">
      <formula>6</formula>
      <formula>4.495</formula>
    </cfRule>
  </conditionalFormatting>
  <conditionalFormatting sqref="N1276">
    <cfRule type="cellIs" dxfId="15333" priority="334" operator="between">
      <formula>4.5</formula>
      <formula>3.495</formula>
    </cfRule>
  </conditionalFormatting>
  <conditionalFormatting sqref="N1276">
    <cfRule type="cellIs" dxfId="15332" priority="332" operator="between">
      <formula>3.5</formula>
      <formula>2.495</formula>
    </cfRule>
    <cfRule type="cellIs" dxfId="15331" priority="333" operator="between">
      <formula>3.5</formula>
      <formula>2.495</formula>
    </cfRule>
  </conditionalFormatting>
  <conditionalFormatting sqref="N1276">
    <cfRule type="cellIs" dxfId="15330" priority="331" operator="between">
      <formula>3.5</formula>
      <formula>2.495</formula>
    </cfRule>
  </conditionalFormatting>
  <conditionalFormatting sqref="N1276">
    <cfRule type="cellIs" dxfId="15329" priority="330" operator="between">
      <formula>3.5</formula>
      <formula>2.494</formula>
    </cfRule>
  </conditionalFormatting>
  <conditionalFormatting sqref="N1276">
    <cfRule type="cellIs" dxfId="15328" priority="329" operator="between">
      <formula>2.5</formula>
      <formula>0</formula>
    </cfRule>
  </conditionalFormatting>
  <conditionalFormatting sqref="N1276">
    <cfRule type="cellIs" dxfId="15327" priority="325" operator="between">
      <formula>4.501</formula>
      <formula>6</formula>
    </cfRule>
    <cfRule type="cellIs" dxfId="15326" priority="326" operator="between">
      <formula>3.001</formula>
      <formula>4.5</formula>
    </cfRule>
    <cfRule type="cellIs" dxfId="15325" priority="327" operator="between">
      <formula>2.001</formula>
      <formula>3</formula>
    </cfRule>
    <cfRule type="cellIs" dxfId="15324" priority="328" operator="between">
      <formula>0</formula>
      <formula>2</formula>
    </cfRule>
  </conditionalFormatting>
  <conditionalFormatting sqref="N1277">
    <cfRule type="cellIs" dxfId="15323" priority="324" operator="between">
      <formula>6</formula>
      <formula>4.5</formula>
    </cfRule>
  </conditionalFormatting>
  <conditionalFormatting sqref="N1277">
    <cfRule type="cellIs" dxfId="15322" priority="323" operator="between">
      <formula>6</formula>
      <formula>4.495</formula>
    </cfRule>
  </conditionalFormatting>
  <conditionalFormatting sqref="N1277">
    <cfRule type="cellIs" dxfId="15321" priority="322" operator="between">
      <formula>4.5</formula>
      <formula>3.495</formula>
    </cfRule>
  </conditionalFormatting>
  <conditionalFormatting sqref="N1277">
    <cfRule type="cellIs" dxfId="15320" priority="320" operator="between">
      <formula>3.5</formula>
      <formula>2.495</formula>
    </cfRule>
    <cfRule type="cellIs" dxfId="15319" priority="321" operator="between">
      <formula>3.5</formula>
      <formula>2.495</formula>
    </cfRule>
  </conditionalFormatting>
  <conditionalFormatting sqref="N1277">
    <cfRule type="cellIs" dxfId="15318" priority="319" operator="between">
      <formula>3.5</formula>
      <formula>2.495</formula>
    </cfRule>
  </conditionalFormatting>
  <conditionalFormatting sqref="N1277">
    <cfRule type="cellIs" dxfId="15317" priority="318" operator="between">
      <formula>3.5</formula>
      <formula>2.494</formula>
    </cfRule>
  </conditionalFormatting>
  <conditionalFormatting sqref="N1277">
    <cfRule type="cellIs" dxfId="15316" priority="317" operator="between">
      <formula>2.5</formula>
      <formula>0</formula>
    </cfRule>
  </conditionalFormatting>
  <conditionalFormatting sqref="N1277">
    <cfRule type="cellIs" dxfId="15315" priority="313" operator="between">
      <formula>4.501</formula>
      <formula>6</formula>
    </cfRule>
    <cfRule type="cellIs" dxfId="15314" priority="314" operator="between">
      <formula>3.001</formula>
      <formula>4.5</formula>
    </cfRule>
    <cfRule type="cellIs" dxfId="15313" priority="315" operator="between">
      <formula>2.001</formula>
      <formula>3</formula>
    </cfRule>
    <cfRule type="cellIs" dxfId="15312" priority="316" operator="between">
      <formula>0</formula>
      <formula>2</formula>
    </cfRule>
  </conditionalFormatting>
  <conditionalFormatting sqref="N1275">
    <cfRule type="cellIs" dxfId="15311" priority="312" operator="between">
      <formula>6</formula>
      <formula>4.5</formula>
    </cfRule>
  </conditionalFormatting>
  <conditionalFormatting sqref="N1275">
    <cfRule type="cellIs" dxfId="15310" priority="311" operator="between">
      <formula>6</formula>
      <formula>4.495</formula>
    </cfRule>
  </conditionalFormatting>
  <conditionalFormatting sqref="N1275">
    <cfRule type="cellIs" dxfId="15309" priority="310" operator="between">
      <formula>4.5</formula>
      <formula>3.495</formula>
    </cfRule>
  </conditionalFormatting>
  <conditionalFormatting sqref="N1275">
    <cfRule type="cellIs" dxfId="15308" priority="308" operator="between">
      <formula>3.5</formula>
      <formula>2.495</formula>
    </cfRule>
    <cfRule type="cellIs" dxfId="15307" priority="309" operator="between">
      <formula>3.5</formula>
      <formula>2.495</formula>
    </cfRule>
  </conditionalFormatting>
  <conditionalFormatting sqref="N1275">
    <cfRule type="cellIs" dxfId="15306" priority="307" operator="between">
      <formula>3.5</formula>
      <formula>2.495</formula>
    </cfRule>
  </conditionalFormatting>
  <conditionalFormatting sqref="N1275">
    <cfRule type="cellIs" dxfId="15305" priority="306" operator="between">
      <formula>3.5</formula>
      <formula>2.494</formula>
    </cfRule>
  </conditionalFormatting>
  <conditionalFormatting sqref="N1275">
    <cfRule type="cellIs" dxfId="15304" priority="305" operator="between">
      <formula>2.5</formula>
      <formula>0</formula>
    </cfRule>
  </conditionalFormatting>
  <conditionalFormatting sqref="N1275">
    <cfRule type="cellIs" dxfId="15303" priority="301" operator="between">
      <formula>4.501</formula>
      <formula>6</formula>
    </cfRule>
    <cfRule type="cellIs" dxfId="15302" priority="302" operator="between">
      <formula>3.001</formula>
      <formula>4.5</formula>
    </cfRule>
    <cfRule type="cellIs" dxfId="15301" priority="303" operator="between">
      <formula>2.001</formula>
      <formula>3</formula>
    </cfRule>
    <cfRule type="cellIs" dxfId="15300" priority="304" operator="between">
      <formula>0</formula>
      <formula>2</formula>
    </cfRule>
  </conditionalFormatting>
  <conditionalFormatting sqref="N1274">
    <cfRule type="cellIs" dxfId="15299" priority="300" operator="between">
      <formula>6</formula>
      <formula>4.5</formula>
    </cfRule>
  </conditionalFormatting>
  <conditionalFormatting sqref="N1274">
    <cfRule type="cellIs" dxfId="15298" priority="299" operator="between">
      <formula>6</formula>
      <formula>4.495</formula>
    </cfRule>
  </conditionalFormatting>
  <conditionalFormatting sqref="N1274">
    <cfRule type="cellIs" dxfId="15297" priority="298" operator="between">
      <formula>4.5</formula>
      <formula>3.495</formula>
    </cfRule>
  </conditionalFormatting>
  <conditionalFormatting sqref="N1274">
    <cfRule type="cellIs" dxfId="15296" priority="296" operator="between">
      <formula>3.5</formula>
      <formula>2.495</formula>
    </cfRule>
    <cfRule type="cellIs" dxfId="15295" priority="297" operator="between">
      <formula>3.5</formula>
      <formula>2.495</formula>
    </cfRule>
  </conditionalFormatting>
  <conditionalFormatting sqref="N1274">
    <cfRule type="cellIs" dxfId="15294" priority="295" operator="between">
      <formula>3.5</formula>
      <formula>2.495</formula>
    </cfRule>
  </conditionalFormatting>
  <conditionalFormatting sqref="N1274">
    <cfRule type="cellIs" dxfId="15293" priority="294" operator="between">
      <formula>3.5</formula>
      <formula>2.494</formula>
    </cfRule>
  </conditionalFormatting>
  <conditionalFormatting sqref="N1274">
    <cfRule type="cellIs" dxfId="15292" priority="293" operator="between">
      <formula>2.5</formula>
      <formula>0</formula>
    </cfRule>
  </conditionalFormatting>
  <conditionalFormatting sqref="N1274">
    <cfRule type="cellIs" dxfId="15291" priority="289" operator="between">
      <formula>4.501</formula>
      <formula>6</formula>
    </cfRule>
    <cfRule type="cellIs" dxfId="15290" priority="290" operator="between">
      <formula>3.001</formula>
      <formula>4.5</formula>
    </cfRule>
    <cfRule type="cellIs" dxfId="15289" priority="291" operator="between">
      <formula>2.001</formula>
      <formula>3</formula>
    </cfRule>
    <cfRule type="cellIs" dxfId="15288" priority="292" operator="between">
      <formula>0</formula>
      <formula>2</formula>
    </cfRule>
  </conditionalFormatting>
  <conditionalFormatting sqref="N1278">
    <cfRule type="cellIs" dxfId="15287" priority="288" operator="between">
      <formula>6</formula>
      <formula>4.5</formula>
    </cfRule>
  </conditionalFormatting>
  <conditionalFormatting sqref="N1278">
    <cfRule type="cellIs" dxfId="15286" priority="287" operator="between">
      <formula>6</formula>
      <formula>4.495</formula>
    </cfRule>
  </conditionalFormatting>
  <conditionalFormatting sqref="N1278">
    <cfRule type="cellIs" dxfId="15285" priority="286" operator="between">
      <formula>4.5</formula>
      <formula>3.495</formula>
    </cfRule>
  </conditionalFormatting>
  <conditionalFormatting sqref="N1278">
    <cfRule type="cellIs" dxfId="15284" priority="284" operator="between">
      <formula>3.5</formula>
      <formula>2.495</formula>
    </cfRule>
    <cfRule type="cellIs" dxfId="15283" priority="285" operator="between">
      <formula>3.5</formula>
      <formula>2.495</formula>
    </cfRule>
  </conditionalFormatting>
  <conditionalFormatting sqref="N1278">
    <cfRule type="cellIs" dxfId="15282" priority="283" operator="between">
      <formula>3.5</formula>
      <formula>2.495</formula>
    </cfRule>
  </conditionalFormatting>
  <conditionalFormatting sqref="N1278">
    <cfRule type="cellIs" dxfId="15281" priority="282" operator="between">
      <formula>3.5</formula>
      <formula>2.494</formula>
    </cfRule>
  </conditionalFormatting>
  <conditionalFormatting sqref="N1278">
    <cfRule type="cellIs" dxfId="15280" priority="281" operator="between">
      <formula>2.5</formula>
      <formula>0</formula>
    </cfRule>
  </conditionalFormatting>
  <conditionalFormatting sqref="N1278">
    <cfRule type="cellIs" dxfId="15279" priority="277" operator="between">
      <formula>4.501</formula>
      <formula>6</formula>
    </cfRule>
    <cfRule type="cellIs" dxfId="15278" priority="278" operator="between">
      <formula>3.001</formula>
      <formula>4.5</formula>
    </cfRule>
    <cfRule type="cellIs" dxfId="15277" priority="279" operator="between">
      <formula>2.001</formula>
      <formula>3</formula>
    </cfRule>
    <cfRule type="cellIs" dxfId="15276" priority="280" operator="between">
      <formula>0</formula>
      <formula>2</formula>
    </cfRule>
  </conditionalFormatting>
  <conditionalFormatting sqref="N1279">
    <cfRule type="cellIs" dxfId="15275" priority="276" operator="between">
      <formula>6</formula>
      <formula>4.5</formula>
    </cfRule>
  </conditionalFormatting>
  <conditionalFormatting sqref="N1279">
    <cfRule type="cellIs" dxfId="15274" priority="275" operator="between">
      <formula>6</formula>
      <formula>4.495</formula>
    </cfRule>
  </conditionalFormatting>
  <conditionalFormatting sqref="N1279">
    <cfRule type="cellIs" dxfId="15273" priority="274" operator="between">
      <formula>4.5</formula>
      <formula>3.495</formula>
    </cfRule>
  </conditionalFormatting>
  <conditionalFormatting sqref="N1279">
    <cfRule type="cellIs" dxfId="15272" priority="272" operator="between">
      <formula>3.5</formula>
      <formula>2.495</formula>
    </cfRule>
    <cfRule type="cellIs" dxfId="15271" priority="273" operator="between">
      <formula>3.5</formula>
      <formula>2.495</formula>
    </cfRule>
  </conditionalFormatting>
  <conditionalFormatting sqref="N1279">
    <cfRule type="cellIs" dxfId="15270" priority="271" operator="between">
      <formula>3.5</formula>
      <formula>2.495</formula>
    </cfRule>
  </conditionalFormatting>
  <conditionalFormatting sqref="N1279">
    <cfRule type="cellIs" dxfId="15269" priority="270" operator="between">
      <formula>3.5</formula>
      <formula>2.494</formula>
    </cfRule>
  </conditionalFormatting>
  <conditionalFormatting sqref="N1279">
    <cfRule type="cellIs" dxfId="15268" priority="269" operator="between">
      <formula>2.5</formula>
      <formula>0</formula>
    </cfRule>
  </conditionalFormatting>
  <conditionalFormatting sqref="N1279">
    <cfRule type="cellIs" dxfId="15267" priority="265" operator="between">
      <formula>4.501</formula>
      <formula>6</formula>
    </cfRule>
    <cfRule type="cellIs" dxfId="15266" priority="266" operator="between">
      <formula>3.001</formula>
      <formula>4.5</formula>
    </cfRule>
    <cfRule type="cellIs" dxfId="15265" priority="267" operator="between">
      <formula>2.001</formula>
      <formula>3</formula>
    </cfRule>
    <cfRule type="cellIs" dxfId="15264" priority="268" operator="between">
      <formula>0</formula>
      <formula>2</formula>
    </cfRule>
  </conditionalFormatting>
  <conditionalFormatting sqref="N1286">
    <cfRule type="cellIs" dxfId="15263" priority="264" operator="between">
      <formula>6</formula>
      <formula>4.5</formula>
    </cfRule>
  </conditionalFormatting>
  <conditionalFormatting sqref="N1286">
    <cfRule type="cellIs" dxfId="15262" priority="263" operator="between">
      <formula>6</formula>
      <formula>4.495</formula>
    </cfRule>
  </conditionalFormatting>
  <conditionalFormatting sqref="N1286">
    <cfRule type="cellIs" dxfId="15261" priority="262" operator="between">
      <formula>4.5</formula>
      <formula>3.495</formula>
    </cfRule>
  </conditionalFormatting>
  <conditionalFormatting sqref="N1286">
    <cfRule type="cellIs" dxfId="15260" priority="260" operator="between">
      <formula>3.5</formula>
      <formula>2.495</formula>
    </cfRule>
    <cfRule type="cellIs" dxfId="15259" priority="261" operator="between">
      <formula>3.5</formula>
      <formula>2.495</formula>
    </cfRule>
  </conditionalFormatting>
  <conditionalFormatting sqref="N1286">
    <cfRule type="cellIs" dxfId="15258" priority="259" operator="between">
      <formula>3.5</formula>
      <formula>2.495</formula>
    </cfRule>
  </conditionalFormatting>
  <conditionalFormatting sqref="N1286">
    <cfRule type="cellIs" dxfId="15257" priority="258" operator="between">
      <formula>3.5</formula>
      <formula>2.494</formula>
    </cfRule>
  </conditionalFormatting>
  <conditionalFormatting sqref="N1286">
    <cfRule type="cellIs" dxfId="15256" priority="257" operator="between">
      <formula>2.5</formula>
      <formula>0</formula>
    </cfRule>
  </conditionalFormatting>
  <conditionalFormatting sqref="N1286">
    <cfRule type="cellIs" dxfId="15255" priority="253" operator="between">
      <formula>4.501</formula>
      <formula>6</formula>
    </cfRule>
    <cfRule type="cellIs" dxfId="15254" priority="254" operator="between">
      <formula>3.001</formula>
      <formula>4.5</formula>
    </cfRule>
    <cfRule type="cellIs" dxfId="15253" priority="255" operator="between">
      <formula>2.001</formula>
      <formula>3</formula>
    </cfRule>
    <cfRule type="cellIs" dxfId="15252" priority="256" operator="between">
      <formula>0</formula>
      <formula>2</formula>
    </cfRule>
  </conditionalFormatting>
  <conditionalFormatting sqref="N1282">
    <cfRule type="cellIs" dxfId="15251" priority="252" operator="between">
      <formula>6</formula>
      <formula>4.5</formula>
    </cfRule>
  </conditionalFormatting>
  <conditionalFormatting sqref="N1282">
    <cfRule type="cellIs" dxfId="15250" priority="251" operator="between">
      <formula>6</formula>
      <formula>4.495</formula>
    </cfRule>
  </conditionalFormatting>
  <conditionalFormatting sqref="N1282">
    <cfRule type="cellIs" dxfId="15249" priority="250" operator="between">
      <formula>4.5</formula>
      <formula>3.495</formula>
    </cfRule>
  </conditionalFormatting>
  <conditionalFormatting sqref="N1282">
    <cfRule type="cellIs" dxfId="15248" priority="248" operator="between">
      <formula>3.5</formula>
      <formula>2.495</formula>
    </cfRule>
    <cfRule type="cellIs" dxfId="15247" priority="249" operator="between">
      <formula>3.5</formula>
      <formula>2.495</formula>
    </cfRule>
  </conditionalFormatting>
  <conditionalFormatting sqref="N1282">
    <cfRule type="cellIs" dxfId="15246" priority="247" operator="between">
      <formula>3.5</formula>
      <formula>2.495</formula>
    </cfRule>
  </conditionalFormatting>
  <conditionalFormatting sqref="N1282">
    <cfRule type="cellIs" dxfId="15245" priority="246" operator="between">
      <formula>3.5</formula>
      <formula>2.494</formula>
    </cfRule>
  </conditionalFormatting>
  <conditionalFormatting sqref="N1282">
    <cfRule type="cellIs" dxfId="15244" priority="245" operator="between">
      <formula>2.5</formula>
      <formula>0</formula>
    </cfRule>
  </conditionalFormatting>
  <conditionalFormatting sqref="N1282">
    <cfRule type="cellIs" dxfId="15243" priority="241" operator="between">
      <formula>4.501</formula>
      <formula>6</formula>
    </cfRule>
    <cfRule type="cellIs" dxfId="15242" priority="242" operator="between">
      <formula>3.001</formula>
      <formula>4.5</formula>
    </cfRule>
    <cfRule type="cellIs" dxfId="15241" priority="243" operator="between">
      <formula>2.001</formula>
      <formula>3</formula>
    </cfRule>
    <cfRule type="cellIs" dxfId="15240" priority="244" operator="between">
      <formula>0</formula>
      <formula>2</formula>
    </cfRule>
  </conditionalFormatting>
  <conditionalFormatting sqref="N1283">
    <cfRule type="cellIs" dxfId="15239" priority="240" operator="between">
      <formula>6</formula>
      <formula>4.5</formula>
    </cfRule>
  </conditionalFormatting>
  <conditionalFormatting sqref="N1283">
    <cfRule type="cellIs" dxfId="15238" priority="239" operator="between">
      <formula>6</formula>
      <formula>4.495</formula>
    </cfRule>
  </conditionalFormatting>
  <conditionalFormatting sqref="N1283">
    <cfRule type="cellIs" dxfId="15237" priority="238" operator="between">
      <formula>4.5</formula>
      <formula>3.495</formula>
    </cfRule>
  </conditionalFormatting>
  <conditionalFormatting sqref="N1283">
    <cfRule type="cellIs" dxfId="15236" priority="236" operator="between">
      <formula>3.5</formula>
      <formula>2.495</formula>
    </cfRule>
    <cfRule type="cellIs" dxfId="15235" priority="237" operator="between">
      <formula>3.5</formula>
      <formula>2.495</formula>
    </cfRule>
  </conditionalFormatting>
  <conditionalFormatting sqref="N1283">
    <cfRule type="cellIs" dxfId="15234" priority="235" operator="between">
      <formula>3.5</formula>
      <formula>2.495</formula>
    </cfRule>
  </conditionalFormatting>
  <conditionalFormatting sqref="N1283">
    <cfRule type="cellIs" dxfId="15233" priority="234" operator="between">
      <formula>3.5</formula>
      <formula>2.494</formula>
    </cfRule>
  </conditionalFormatting>
  <conditionalFormatting sqref="N1283">
    <cfRule type="cellIs" dxfId="15232" priority="233" operator="between">
      <formula>2.5</formula>
      <formula>0</formula>
    </cfRule>
  </conditionalFormatting>
  <conditionalFormatting sqref="N1283">
    <cfRule type="cellIs" dxfId="15231" priority="229" operator="between">
      <formula>4.501</formula>
      <formula>6</formula>
    </cfRule>
    <cfRule type="cellIs" dxfId="15230" priority="230" operator="between">
      <formula>3.001</formula>
      <formula>4.5</formula>
    </cfRule>
    <cfRule type="cellIs" dxfId="15229" priority="231" operator="between">
      <formula>2.001</formula>
      <formula>3</formula>
    </cfRule>
    <cfRule type="cellIs" dxfId="15228" priority="232" operator="between">
      <formula>0</formula>
      <formula>2</formula>
    </cfRule>
  </conditionalFormatting>
  <conditionalFormatting sqref="N1281">
    <cfRule type="cellIs" dxfId="15227" priority="228" operator="between">
      <formula>6</formula>
      <formula>4.5</formula>
    </cfRule>
  </conditionalFormatting>
  <conditionalFormatting sqref="N1281">
    <cfRule type="cellIs" dxfId="15226" priority="227" operator="between">
      <formula>6</formula>
      <formula>4.495</formula>
    </cfRule>
  </conditionalFormatting>
  <conditionalFormatting sqref="N1281">
    <cfRule type="cellIs" dxfId="15225" priority="226" operator="between">
      <formula>4.5</formula>
      <formula>3.495</formula>
    </cfRule>
  </conditionalFormatting>
  <conditionalFormatting sqref="N1281">
    <cfRule type="cellIs" dxfId="15224" priority="224" operator="between">
      <formula>3.5</formula>
      <formula>2.495</formula>
    </cfRule>
    <cfRule type="cellIs" dxfId="15223" priority="225" operator="between">
      <formula>3.5</formula>
      <formula>2.495</formula>
    </cfRule>
  </conditionalFormatting>
  <conditionalFormatting sqref="N1281">
    <cfRule type="cellIs" dxfId="15222" priority="223" operator="between">
      <formula>3.5</formula>
      <formula>2.495</formula>
    </cfRule>
  </conditionalFormatting>
  <conditionalFormatting sqref="N1281">
    <cfRule type="cellIs" dxfId="15221" priority="222" operator="between">
      <formula>3.5</formula>
      <formula>2.494</formula>
    </cfRule>
  </conditionalFormatting>
  <conditionalFormatting sqref="N1281">
    <cfRule type="cellIs" dxfId="15220" priority="221" operator="between">
      <formula>2.5</formula>
      <formula>0</formula>
    </cfRule>
  </conditionalFormatting>
  <conditionalFormatting sqref="N1281">
    <cfRule type="cellIs" dxfId="15219" priority="217" operator="between">
      <formula>4.501</formula>
      <formula>6</formula>
    </cfRule>
    <cfRule type="cellIs" dxfId="15218" priority="218" operator="between">
      <formula>3.001</formula>
      <formula>4.5</formula>
    </cfRule>
    <cfRule type="cellIs" dxfId="15217" priority="219" operator="between">
      <formula>2.001</formula>
      <formula>3</formula>
    </cfRule>
    <cfRule type="cellIs" dxfId="15216" priority="220" operator="between">
      <formula>0</formula>
      <formula>2</formula>
    </cfRule>
  </conditionalFormatting>
  <conditionalFormatting sqref="N1284">
    <cfRule type="cellIs" dxfId="15215" priority="216" operator="between">
      <formula>6</formula>
      <formula>4.5</formula>
    </cfRule>
  </conditionalFormatting>
  <conditionalFormatting sqref="N1284">
    <cfRule type="cellIs" dxfId="15214" priority="215" operator="between">
      <formula>6</formula>
      <formula>4.495</formula>
    </cfRule>
  </conditionalFormatting>
  <conditionalFormatting sqref="N1284">
    <cfRule type="cellIs" dxfId="15213" priority="214" operator="between">
      <formula>4.5</formula>
      <formula>3.495</formula>
    </cfRule>
  </conditionalFormatting>
  <conditionalFormatting sqref="N1284">
    <cfRule type="cellIs" dxfId="15212" priority="212" operator="between">
      <formula>3.5</formula>
      <formula>2.495</formula>
    </cfRule>
    <cfRule type="cellIs" dxfId="15211" priority="213" operator="between">
      <formula>3.5</formula>
      <formula>2.495</formula>
    </cfRule>
  </conditionalFormatting>
  <conditionalFormatting sqref="N1284">
    <cfRule type="cellIs" dxfId="15210" priority="211" operator="between">
      <formula>3.5</formula>
      <formula>2.495</formula>
    </cfRule>
  </conditionalFormatting>
  <conditionalFormatting sqref="N1284">
    <cfRule type="cellIs" dxfId="15209" priority="210" operator="between">
      <formula>3.5</formula>
      <formula>2.494</formula>
    </cfRule>
  </conditionalFormatting>
  <conditionalFormatting sqref="N1284">
    <cfRule type="cellIs" dxfId="15208" priority="209" operator="between">
      <formula>2.5</formula>
      <formula>0</formula>
    </cfRule>
  </conditionalFormatting>
  <conditionalFormatting sqref="N1284">
    <cfRule type="cellIs" dxfId="15207" priority="205" operator="between">
      <formula>4.501</formula>
      <formula>6</formula>
    </cfRule>
    <cfRule type="cellIs" dxfId="15206" priority="206" operator="between">
      <formula>3.001</formula>
      <formula>4.5</formula>
    </cfRule>
    <cfRule type="cellIs" dxfId="15205" priority="207" operator="between">
      <formula>2.001</formula>
      <formula>3</formula>
    </cfRule>
    <cfRule type="cellIs" dxfId="15204" priority="208" operator="between">
      <formula>0</formula>
      <formula>2</formula>
    </cfRule>
  </conditionalFormatting>
  <conditionalFormatting sqref="N1285">
    <cfRule type="cellIs" dxfId="15203" priority="204" operator="between">
      <formula>6</formula>
      <formula>4.5</formula>
    </cfRule>
  </conditionalFormatting>
  <conditionalFormatting sqref="N1285">
    <cfRule type="cellIs" dxfId="15202" priority="203" operator="between">
      <formula>6</formula>
      <formula>4.495</formula>
    </cfRule>
  </conditionalFormatting>
  <conditionalFormatting sqref="N1285">
    <cfRule type="cellIs" dxfId="15201" priority="202" operator="between">
      <formula>4.5</formula>
      <formula>3.495</formula>
    </cfRule>
  </conditionalFormatting>
  <conditionalFormatting sqref="N1285">
    <cfRule type="cellIs" dxfId="15200" priority="200" operator="between">
      <formula>3.5</formula>
      <formula>2.495</formula>
    </cfRule>
    <cfRule type="cellIs" dxfId="15199" priority="201" operator="between">
      <formula>3.5</formula>
      <formula>2.495</formula>
    </cfRule>
  </conditionalFormatting>
  <conditionalFormatting sqref="N1285">
    <cfRule type="cellIs" dxfId="15198" priority="199" operator="between">
      <formula>3.5</formula>
      <formula>2.495</formula>
    </cfRule>
  </conditionalFormatting>
  <conditionalFormatting sqref="N1285">
    <cfRule type="cellIs" dxfId="15197" priority="198" operator="between">
      <formula>3.5</formula>
      <formula>2.494</formula>
    </cfRule>
  </conditionalFormatting>
  <conditionalFormatting sqref="N1285">
    <cfRule type="cellIs" dxfId="15196" priority="197" operator="between">
      <formula>2.5</formula>
      <formula>0</formula>
    </cfRule>
  </conditionalFormatting>
  <conditionalFormatting sqref="N1285">
    <cfRule type="cellIs" dxfId="15195" priority="193" operator="between">
      <formula>4.501</formula>
      <formula>6</formula>
    </cfRule>
    <cfRule type="cellIs" dxfId="15194" priority="194" operator="between">
      <formula>3.001</formula>
      <formula>4.5</formula>
    </cfRule>
    <cfRule type="cellIs" dxfId="15193" priority="195" operator="between">
      <formula>2.001</formula>
      <formula>3</formula>
    </cfRule>
    <cfRule type="cellIs" dxfId="15192" priority="196" operator="between">
      <formula>0</formula>
      <formula>2</formula>
    </cfRule>
  </conditionalFormatting>
  <conditionalFormatting sqref="N1293">
    <cfRule type="cellIs" dxfId="15191" priority="192" operator="between">
      <formula>6</formula>
      <formula>4.5</formula>
    </cfRule>
  </conditionalFormatting>
  <conditionalFormatting sqref="N1293">
    <cfRule type="cellIs" dxfId="15190" priority="191" operator="between">
      <formula>6</formula>
      <formula>4.495</formula>
    </cfRule>
  </conditionalFormatting>
  <conditionalFormatting sqref="N1293">
    <cfRule type="cellIs" dxfId="15189" priority="190" operator="between">
      <formula>4.5</formula>
      <formula>3.495</formula>
    </cfRule>
  </conditionalFormatting>
  <conditionalFormatting sqref="N1293">
    <cfRule type="cellIs" dxfId="15188" priority="188" operator="between">
      <formula>3.5</formula>
      <formula>2.495</formula>
    </cfRule>
    <cfRule type="cellIs" dxfId="15187" priority="189" operator="between">
      <formula>3.5</formula>
      <formula>2.495</formula>
    </cfRule>
  </conditionalFormatting>
  <conditionalFormatting sqref="N1293">
    <cfRule type="cellIs" dxfId="15186" priority="187" operator="between">
      <formula>3.5</formula>
      <formula>2.495</formula>
    </cfRule>
  </conditionalFormatting>
  <conditionalFormatting sqref="N1293">
    <cfRule type="cellIs" dxfId="15185" priority="186" operator="between">
      <formula>3.5</formula>
      <formula>2.494</formula>
    </cfRule>
  </conditionalFormatting>
  <conditionalFormatting sqref="N1293">
    <cfRule type="cellIs" dxfId="15184" priority="185" operator="between">
      <formula>2.5</formula>
      <formula>0</formula>
    </cfRule>
  </conditionalFormatting>
  <conditionalFormatting sqref="N1293">
    <cfRule type="cellIs" dxfId="15183" priority="181" operator="between">
      <formula>4.501</formula>
      <formula>6</formula>
    </cfRule>
    <cfRule type="cellIs" dxfId="15182" priority="182" operator="between">
      <formula>3.001</formula>
      <formula>4.5</formula>
    </cfRule>
    <cfRule type="cellIs" dxfId="15181" priority="183" operator="between">
      <formula>2.001</formula>
      <formula>3</formula>
    </cfRule>
    <cfRule type="cellIs" dxfId="15180" priority="184" operator="between">
      <formula>0</formula>
      <formula>2</formula>
    </cfRule>
  </conditionalFormatting>
  <conditionalFormatting sqref="N1289">
    <cfRule type="cellIs" dxfId="15179" priority="180" operator="between">
      <formula>6</formula>
      <formula>4.5</formula>
    </cfRule>
  </conditionalFormatting>
  <conditionalFormatting sqref="N1289">
    <cfRule type="cellIs" dxfId="15178" priority="179" operator="between">
      <formula>6</formula>
      <formula>4.495</formula>
    </cfRule>
  </conditionalFormatting>
  <conditionalFormatting sqref="N1289">
    <cfRule type="cellIs" dxfId="15177" priority="178" operator="between">
      <formula>4.5</formula>
      <formula>3.495</formula>
    </cfRule>
  </conditionalFormatting>
  <conditionalFormatting sqref="N1289">
    <cfRule type="cellIs" dxfId="15176" priority="176" operator="between">
      <formula>3.5</formula>
      <formula>2.495</formula>
    </cfRule>
    <cfRule type="cellIs" dxfId="15175" priority="177" operator="between">
      <formula>3.5</formula>
      <formula>2.495</formula>
    </cfRule>
  </conditionalFormatting>
  <conditionalFormatting sqref="N1289">
    <cfRule type="cellIs" dxfId="15174" priority="175" operator="between">
      <formula>3.5</formula>
      <formula>2.495</formula>
    </cfRule>
  </conditionalFormatting>
  <conditionalFormatting sqref="N1289">
    <cfRule type="cellIs" dxfId="15173" priority="174" operator="between">
      <formula>3.5</formula>
      <formula>2.494</formula>
    </cfRule>
  </conditionalFormatting>
  <conditionalFormatting sqref="N1289">
    <cfRule type="cellIs" dxfId="15172" priority="173" operator="between">
      <formula>2.5</formula>
      <formula>0</formula>
    </cfRule>
  </conditionalFormatting>
  <conditionalFormatting sqref="N1289">
    <cfRule type="cellIs" dxfId="15171" priority="169" operator="between">
      <formula>4.501</formula>
      <formula>6</formula>
    </cfRule>
    <cfRule type="cellIs" dxfId="15170" priority="170" operator="between">
      <formula>3.001</formula>
      <formula>4.5</formula>
    </cfRule>
    <cfRule type="cellIs" dxfId="15169" priority="171" operator="between">
      <formula>2.001</formula>
      <formula>3</formula>
    </cfRule>
    <cfRule type="cellIs" dxfId="15168" priority="172" operator="between">
      <formula>0</formula>
      <formula>2</formula>
    </cfRule>
  </conditionalFormatting>
  <conditionalFormatting sqref="N1290">
    <cfRule type="cellIs" dxfId="15167" priority="168" operator="between">
      <formula>6</formula>
      <formula>4.5</formula>
    </cfRule>
  </conditionalFormatting>
  <conditionalFormatting sqref="N1290">
    <cfRule type="cellIs" dxfId="15166" priority="167" operator="between">
      <formula>6</formula>
      <formula>4.495</formula>
    </cfRule>
  </conditionalFormatting>
  <conditionalFormatting sqref="N1290">
    <cfRule type="cellIs" dxfId="15165" priority="166" operator="between">
      <formula>4.5</formula>
      <formula>3.495</formula>
    </cfRule>
  </conditionalFormatting>
  <conditionalFormatting sqref="N1290">
    <cfRule type="cellIs" dxfId="15164" priority="164" operator="between">
      <formula>3.5</formula>
      <formula>2.495</formula>
    </cfRule>
    <cfRule type="cellIs" dxfId="15163" priority="165" operator="between">
      <formula>3.5</formula>
      <formula>2.495</formula>
    </cfRule>
  </conditionalFormatting>
  <conditionalFormatting sqref="N1290">
    <cfRule type="cellIs" dxfId="15162" priority="163" operator="between">
      <formula>3.5</formula>
      <formula>2.495</formula>
    </cfRule>
  </conditionalFormatting>
  <conditionalFormatting sqref="N1290">
    <cfRule type="cellIs" dxfId="15161" priority="162" operator="between">
      <formula>3.5</formula>
      <formula>2.494</formula>
    </cfRule>
  </conditionalFormatting>
  <conditionalFormatting sqref="N1290">
    <cfRule type="cellIs" dxfId="15160" priority="161" operator="between">
      <formula>2.5</formula>
      <formula>0</formula>
    </cfRule>
  </conditionalFormatting>
  <conditionalFormatting sqref="N1290">
    <cfRule type="cellIs" dxfId="15159" priority="157" operator="between">
      <formula>4.501</formula>
      <formula>6</formula>
    </cfRule>
    <cfRule type="cellIs" dxfId="15158" priority="158" operator="between">
      <formula>3.001</formula>
      <formula>4.5</formula>
    </cfRule>
    <cfRule type="cellIs" dxfId="15157" priority="159" operator="between">
      <formula>2.001</formula>
      <formula>3</formula>
    </cfRule>
    <cfRule type="cellIs" dxfId="15156" priority="160" operator="between">
      <formula>0</formula>
      <formula>2</formula>
    </cfRule>
  </conditionalFormatting>
  <conditionalFormatting sqref="N1288">
    <cfRule type="cellIs" dxfId="15155" priority="156" operator="between">
      <formula>6</formula>
      <formula>4.5</formula>
    </cfRule>
  </conditionalFormatting>
  <conditionalFormatting sqref="N1288">
    <cfRule type="cellIs" dxfId="15154" priority="155" operator="between">
      <formula>6</formula>
      <formula>4.495</formula>
    </cfRule>
  </conditionalFormatting>
  <conditionalFormatting sqref="N1288">
    <cfRule type="cellIs" dxfId="15153" priority="154" operator="between">
      <formula>4.5</formula>
      <formula>3.495</formula>
    </cfRule>
  </conditionalFormatting>
  <conditionalFormatting sqref="N1288">
    <cfRule type="cellIs" dxfId="15152" priority="152" operator="between">
      <formula>3.5</formula>
      <formula>2.495</formula>
    </cfRule>
    <cfRule type="cellIs" dxfId="15151" priority="153" operator="between">
      <formula>3.5</formula>
      <formula>2.495</formula>
    </cfRule>
  </conditionalFormatting>
  <conditionalFormatting sqref="N1288">
    <cfRule type="cellIs" dxfId="15150" priority="151" operator="between">
      <formula>3.5</formula>
      <formula>2.495</formula>
    </cfRule>
  </conditionalFormatting>
  <conditionalFormatting sqref="N1288">
    <cfRule type="cellIs" dxfId="15149" priority="150" operator="between">
      <formula>3.5</formula>
      <formula>2.494</formula>
    </cfRule>
  </conditionalFormatting>
  <conditionalFormatting sqref="N1288">
    <cfRule type="cellIs" dxfId="15148" priority="149" operator="between">
      <formula>2.5</formula>
      <formula>0</formula>
    </cfRule>
  </conditionalFormatting>
  <conditionalFormatting sqref="N1288">
    <cfRule type="cellIs" dxfId="15147" priority="145" operator="between">
      <formula>4.501</formula>
      <formula>6</formula>
    </cfRule>
    <cfRule type="cellIs" dxfId="15146" priority="146" operator="between">
      <formula>3.001</formula>
      <formula>4.5</formula>
    </cfRule>
    <cfRule type="cellIs" dxfId="15145" priority="147" operator="between">
      <formula>2.001</formula>
      <formula>3</formula>
    </cfRule>
    <cfRule type="cellIs" dxfId="15144" priority="148" operator="between">
      <formula>0</formula>
      <formula>2</formula>
    </cfRule>
  </conditionalFormatting>
  <conditionalFormatting sqref="N1287">
    <cfRule type="cellIs" dxfId="15143" priority="144" operator="between">
      <formula>6</formula>
      <formula>4.5</formula>
    </cfRule>
  </conditionalFormatting>
  <conditionalFormatting sqref="N1287">
    <cfRule type="cellIs" dxfId="15142" priority="143" operator="between">
      <formula>6</formula>
      <formula>4.495</formula>
    </cfRule>
  </conditionalFormatting>
  <conditionalFormatting sqref="N1287">
    <cfRule type="cellIs" dxfId="15141" priority="142" operator="between">
      <formula>4.5</formula>
      <formula>3.495</formula>
    </cfRule>
  </conditionalFormatting>
  <conditionalFormatting sqref="N1287">
    <cfRule type="cellIs" dxfId="15140" priority="140" operator="between">
      <formula>3.5</formula>
      <formula>2.495</formula>
    </cfRule>
    <cfRule type="cellIs" dxfId="15139" priority="141" operator="between">
      <formula>3.5</formula>
      <formula>2.495</formula>
    </cfRule>
  </conditionalFormatting>
  <conditionalFormatting sqref="N1287">
    <cfRule type="cellIs" dxfId="15138" priority="139" operator="between">
      <formula>3.5</formula>
      <formula>2.495</formula>
    </cfRule>
  </conditionalFormatting>
  <conditionalFormatting sqref="N1287">
    <cfRule type="cellIs" dxfId="15137" priority="138" operator="between">
      <formula>3.5</formula>
      <formula>2.494</formula>
    </cfRule>
  </conditionalFormatting>
  <conditionalFormatting sqref="N1287">
    <cfRule type="cellIs" dxfId="15136" priority="137" operator="between">
      <formula>2.5</formula>
      <formula>0</formula>
    </cfRule>
  </conditionalFormatting>
  <conditionalFormatting sqref="N1287">
    <cfRule type="cellIs" dxfId="15135" priority="133" operator="between">
      <formula>4.501</formula>
      <formula>6</formula>
    </cfRule>
    <cfRule type="cellIs" dxfId="15134" priority="134" operator="between">
      <formula>3.001</formula>
      <formula>4.5</formula>
    </cfRule>
    <cfRule type="cellIs" dxfId="15133" priority="135" operator="between">
      <formula>2.001</formula>
      <formula>3</formula>
    </cfRule>
    <cfRule type="cellIs" dxfId="15132" priority="136" operator="between">
      <formula>0</formula>
      <formula>2</formula>
    </cfRule>
  </conditionalFormatting>
  <conditionalFormatting sqref="N1291">
    <cfRule type="cellIs" dxfId="15131" priority="132" operator="between">
      <formula>6</formula>
      <formula>4.5</formula>
    </cfRule>
  </conditionalFormatting>
  <conditionalFormatting sqref="N1291">
    <cfRule type="cellIs" dxfId="15130" priority="131" operator="between">
      <formula>6</formula>
      <formula>4.495</formula>
    </cfRule>
  </conditionalFormatting>
  <conditionalFormatting sqref="N1291">
    <cfRule type="cellIs" dxfId="15129" priority="130" operator="between">
      <formula>4.5</formula>
      <formula>3.495</formula>
    </cfRule>
  </conditionalFormatting>
  <conditionalFormatting sqref="N1291">
    <cfRule type="cellIs" dxfId="15128" priority="128" operator="between">
      <formula>3.5</formula>
      <formula>2.495</formula>
    </cfRule>
    <cfRule type="cellIs" dxfId="15127" priority="129" operator="between">
      <formula>3.5</formula>
      <formula>2.495</formula>
    </cfRule>
  </conditionalFormatting>
  <conditionalFormatting sqref="N1291">
    <cfRule type="cellIs" dxfId="15126" priority="127" operator="between">
      <formula>3.5</formula>
      <formula>2.495</formula>
    </cfRule>
  </conditionalFormatting>
  <conditionalFormatting sqref="N1291">
    <cfRule type="cellIs" dxfId="15125" priority="126" operator="between">
      <formula>3.5</formula>
      <formula>2.494</formula>
    </cfRule>
  </conditionalFormatting>
  <conditionalFormatting sqref="N1291">
    <cfRule type="cellIs" dxfId="15124" priority="125" operator="between">
      <formula>2.5</formula>
      <formula>0</formula>
    </cfRule>
  </conditionalFormatting>
  <conditionalFormatting sqref="N1291">
    <cfRule type="cellIs" dxfId="15123" priority="121" operator="between">
      <formula>4.501</formula>
      <formula>6</formula>
    </cfRule>
    <cfRule type="cellIs" dxfId="15122" priority="122" operator="between">
      <formula>3.001</formula>
      <formula>4.5</formula>
    </cfRule>
    <cfRule type="cellIs" dxfId="15121" priority="123" operator="between">
      <formula>2.001</formula>
      <formula>3</formula>
    </cfRule>
    <cfRule type="cellIs" dxfId="15120" priority="124" operator="between">
      <formula>0</formula>
      <formula>2</formula>
    </cfRule>
  </conditionalFormatting>
  <conditionalFormatting sqref="N1292">
    <cfRule type="cellIs" dxfId="15119" priority="120" operator="between">
      <formula>6</formula>
      <formula>4.5</formula>
    </cfRule>
  </conditionalFormatting>
  <conditionalFormatting sqref="N1292">
    <cfRule type="cellIs" dxfId="15118" priority="119" operator="between">
      <formula>6</formula>
      <formula>4.495</formula>
    </cfRule>
  </conditionalFormatting>
  <conditionalFormatting sqref="N1292">
    <cfRule type="cellIs" dxfId="15117" priority="118" operator="between">
      <formula>4.5</formula>
      <formula>3.495</formula>
    </cfRule>
  </conditionalFormatting>
  <conditionalFormatting sqref="N1292">
    <cfRule type="cellIs" dxfId="15116" priority="116" operator="between">
      <formula>3.5</formula>
      <formula>2.495</formula>
    </cfRule>
    <cfRule type="cellIs" dxfId="15115" priority="117" operator="between">
      <formula>3.5</formula>
      <formula>2.495</formula>
    </cfRule>
  </conditionalFormatting>
  <conditionalFormatting sqref="N1292">
    <cfRule type="cellIs" dxfId="15114" priority="115" operator="between">
      <formula>3.5</formula>
      <formula>2.495</formula>
    </cfRule>
  </conditionalFormatting>
  <conditionalFormatting sqref="N1292">
    <cfRule type="cellIs" dxfId="15113" priority="114" operator="between">
      <formula>3.5</formula>
      <formula>2.494</formula>
    </cfRule>
  </conditionalFormatting>
  <conditionalFormatting sqref="N1292">
    <cfRule type="cellIs" dxfId="15112" priority="113" operator="between">
      <formula>2.5</formula>
      <formula>0</formula>
    </cfRule>
  </conditionalFormatting>
  <conditionalFormatting sqref="N1292">
    <cfRule type="cellIs" dxfId="15111" priority="109" operator="between">
      <formula>4.501</formula>
      <formula>6</formula>
    </cfRule>
    <cfRule type="cellIs" dxfId="15110" priority="110" operator="between">
      <formula>3.001</formula>
      <formula>4.5</formula>
    </cfRule>
    <cfRule type="cellIs" dxfId="15109" priority="111" operator="between">
      <formula>2.001</formula>
      <formula>3</formula>
    </cfRule>
    <cfRule type="cellIs" dxfId="15108" priority="112" operator="between">
      <formula>0</formula>
      <formula>2</formula>
    </cfRule>
  </conditionalFormatting>
  <conditionalFormatting sqref="N1301">
    <cfRule type="cellIs" dxfId="15107" priority="108" operator="between">
      <formula>6</formula>
      <formula>4.5</formula>
    </cfRule>
  </conditionalFormatting>
  <conditionalFormatting sqref="N1301">
    <cfRule type="cellIs" dxfId="15106" priority="107" operator="between">
      <formula>6</formula>
      <formula>4.495</formula>
    </cfRule>
  </conditionalFormatting>
  <conditionalFormatting sqref="N1301">
    <cfRule type="cellIs" dxfId="15105" priority="106" operator="between">
      <formula>4.5</formula>
      <formula>3.495</formula>
    </cfRule>
  </conditionalFormatting>
  <conditionalFormatting sqref="N1301">
    <cfRule type="cellIs" dxfId="15104" priority="104" operator="between">
      <formula>3.5</formula>
      <formula>2.495</formula>
    </cfRule>
    <cfRule type="cellIs" dxfId="15103" priority="105" operator="between">
      <formula>3.5</formula>
      <formula>2.495</formula>
    </cfRule>
  </conditionalFormatting>
  <conditionalFormatting sqref="N1301">
    <cfRule type="cellIs" dxfId="15102" priority="103" operator="between">
      <formula>3.5</formula>
      <formula>2.495</formula>
    </cfRule>
  </conditionalFormatting>
  <conditionalFormatting sqref="N1301">
    <cfRule type="cellIs" dxfId="15101" priority="102" operator="between">
      <formula>3.5</formula>
      <formula>2.494</formula>
    </cfRule>
  </conditionalFormatting>
  <conditionalFormatting sqref="N1301">
    <cfRule type="cellIs" dxfId="15100" priority="101" operator="between">
      <formula>2.5</formula>
      <formula>0</formula>
    </cfRule>
  </conditionalFormatting>
  <conditionalFormatting sqref="N1301">
    <cfRule type="cellIs" dxfId="15099" priority="97" operator="between">
      <formula>4.501</formula>
      <formula>6</formula>
    </cfRule>
    <cfRule type="cellIs" dxfId="15098" priority="98" operator="between">
      <formula>3.001</formula>
      <formula>4.5</formula>
    </cfRule>
    <cfRule type="cellIs" dxfId="15097" priority="99" operator="between">
      <formula>2.001</formula>
      <formula>3</formula>
    </cfRule>
    <cfRule type="cellIs" dxfId="15096" priority="100" operator="between">
      <formula>0</formula>
      <formula>2</formula>
    </cfRule>
  </conditionalFormatting>
  <conditionalFormatting sqref="N1298">
    <cfRule type="cellIs" dxfId="15095" priority="96" operator="between">
      <formula>6</formula>
      <formula>4.5</formula>
    </cfRule>
  </conditionalFormatting>
  <conditionalFormatting sqref="N1298">
    <cfRule type="cellIs" dxfId="15094" priority="95" operator="between">
      <formula>6</formula>
      <formula>4.495</formula>
    </cfRule>
  </conditionalFormatting>
  <conditionalFormatting sqref="N1298">
    <cfRule type="cellIs" dxfId="15093" priority="94" operator="between">
      <formula>4.5</formula>
      <formula>3.495</formula>
    </cfRule>
  </conditionalFormatting>
  <conditionalFormatting sqref="N1298">
    <cfRule type="cellIs" dxfId="15092" priority="92" operator="between">
      <formula>3.5</formula>
      <formula>2.495</formula>
    </cfRule>
    <cfRule type="cellIs" dxfId="15091" priority="93" operator="between">
      <formula>3.5</formula>
      <formula>2.495</formula>
    </cfRule>
  </conditionalFormatting>
  <conditionalFormatting sqref="N1298">
    <cfRule type="cellIs" dxfId="15090" priority="91" operator="between">
      <formula>3.5</formula>
      <formula>2.495</formula>
    </cfRule>
  </conditionalFormatting>
  <conditionalFormatting sqref="N1298">
    <cfRule type="cellIs" dxfId="15089" priority="90" operator="between">
      <formula>3.5</formula>
      <formula>2.494</formula>
    </cfRule>
  </conditionalFormatting>
  <conditionalFormatting sqref="N1298">
    <cfRule type="cellIs" dxfId="15088" priority="89" operator="between">
      <formula>2.5</formula>
      <formula>0</formula>
    </cfRule>
  </conditionalFormatting>
  <conditionalFormatting sqref="N1298">
    <cfRule type="cellIs" dxfId="15087" priority="85" operator="between">
      <formula>4.501</formula>
      <formula>6</formula>
    </cfRule>
    <cfRule type="cellIs" dxfId="15086" priority="86" operator="between">
      <formula>3.001</formula>
      <formula>4.5</formula>
    </cfRule>
    <cfRule type="cellIs" dxfId="15085" priority="87" operator="between">
      <formula>2.001</formula>
      <formula>3</formula>
    </cfRule>
    <cfRule type="cellIs" dxfId="15084" priority="88" operator="between">
      <formula>0</formula>
      <formula>2</formula>
    </cfRule>
  </conditionalFormatting>
  <conditionalFormatting sqref="N1297">
    <cfRule type="cellIs" dxfId="15083" priority="84" operator="between">
      <formula>6</formula>
      <formula>4.5</formula>
    </cfRule>
  </conditionalFormatting>
  <conditionalFormatting sqref="N1297">
    <cfRule type="cellIs" dxfId="15082" priority="83" operator="between">
      <formula>6</formula>
      <formula>4.495</formula>
    </cfRule>
  </conditionalFormatting>
  <conditionalFormatting sqref="N1297">
    <cfRule type="cellIs" dxfId="15081" priority="82" operator="between">
      <formula>4.5</formula>
      <formula>3.495</formula>
    </cfRule>
  </conditionalFormatting>
  <conditionalFormatting sqref="N1297">
    <cfRule type="cellIs" dxfId="15080" priority="80" operator="between">
      <formula>3.5</formula>
      <formula>2.495</formula>
    </cfRule>
    <cfRule type="cellIs" dxfId="15079" priority="81" operator="between">
      <formula>3.5</formula>
      <formula>2.495</formula>
    </cfRule>
  </conditionalFormatting>
  <conditionalFormatting sqref="N1297">
    <cfRule type="cellIs" dxfId="15078" priority="79" operator="between">
      <formula>3.5</formula>
      <formula>2.495</formula>
    </cfRule>
  </conditionalFormatting>
  <conditionalFormatting sqref="N1297">
    <cfRule type="cellIs" dxfId="15077" priority="78" operator="between">
      <formula>3.5</formula>
      <formula>2.494</formula>
    </cfRule>
  </conditionalFormatting>
  <conditionalFormatting sqref="N1297">
    <cfRule type="cellIs" dxfId="15076" priority="77" operator="between">
      <formula>2.5</formula>
      <formula>0</formula>
    </cfRule>
  </conditionalFormatting>
  <conditionalFormatting sqref="N1297">
    <cfRule type="cellIs" dxfId="15075" priority="73" operator="between">
      <formula>4.501</formula>
      <formula>6</formula>
    </cfRule>
    <cfRule type="cellIs" dxfId="15074" priority="74" operator="between">
      <formula>3.001</formula>
      <formula>4.5</formula>
    </cfRule>
    <cfRule type="cellIs" dxfId="15073" priority="75" operator="between">
      <formula>2.001</formula>
      <formula>3</formula>
    </cfRule>
    <cfRule type="cellIs" dxfId="15072" priority="76" operator="between">
      <formula>0</formula>
      <formula>2</formula>
    </cfRule>
  </conditionalFormatting>
  <conditionalFormatting sqref="N1299">
    <cfRule type="cellIs" dxfId="15071" priority="72" operator="between">
      <formula>6</formula>
      <formula>4.5</formula>
    </cfRule>
  </conditionalFormatting>
  <conditionalFormatting sqref="N1299">
    <cfRule type="cellIs" dxfId="15070" priority="71" operator="between">
      <formula>6</formula>
      <formula>4.495</formula>
    </cfRule>
  </conditionalFormatting>
  <conditionalFormatting sqref="N1299">
    <cfRule type="cellIs" dxfId="15069" priority="70" operator="between">
      <formula>4.5</formula>
      <formula>3.495</formula>
    </cfRule>
  </conditionalFormatting>
  <conditionalFormatting sqref="N1299">
    <cfRule type="cellIs" dxfId="15068" priority="68" operator="between">
      <formula>3.5</formula>
      <formula>2.495</formula>
    </cfRule>
    <cfRule type="cellIs" dxfId="15067" priority="69" operator="between">
      <formula>3.5</formula>
      <formula>2.495</formula>
    </cfRule>
  </conditionalFormatting>
  <conditionalFormatting sqref="N1299">
    <cfRule type="cellIs" dxfId="15066" priority="67" operator="between">
      <formula>3.5</formula>
      <formula>2.495</formula>
    </cfRule>
  </conditionalFormatting>
  <conditionalFormatting sqref="N1299">
    <cfRule type="cellIs" dxfId="15065" priority="66" operator="between">
      <formula>3.5</formula>
      <formula>2.494</formula>
    </cfRule>
  </conditionalFormatting>
  <conditionalFormatting sqref="N1299">
    <cfRule type="cellIs" dxfId="15064" priority="65" operator="between">
      <formula>2.5</formula>
      <formula>0</formula>
    </cfRule>
  </conditionalFormatting>
  <conditionalFormatting sqref="N1299">
    <cfRule type="cellIs" dxfId="15063" priority="61" operator="between">
      <formula>4.501</formula>
      <formula>6</formula>
    </cfRule>
    <cfRule type="cellIs" dxfId="15062" priority="62" operator="between">
      <formula>3.001</formula>
      <formula>4.5</formula>
    </cfRule>
    <cfRule type="cellIs" dxfId="15061" priority="63" operator="between">
      <formula>2.001</formula>
      <formula>3</formula>
    </cfRule>
    <cfRule type="cellIs" dxfId="15060" priority="64" operator="between">
      <formula>0</formula>
      <formula>2</formula>
    </cfRule>
  </conditionalFormatting>
  <conditionalFormatting sqref="N1300">
    <cfRule type="cellIs" dxfId="15059" priority="60" operator="between">
      <formula>6</formula>
      <formula>4.5</formula>
    </cfRule>
  </conditionalFormatting>
  <conditionalFormatting sqref="N1300">
    <cfRule type="cellIs" dxfId="15058" priority="59" operator="between">
      <formula>6</formula>
      <formula>4.495</formula>
    </cfRule>
  </conditionalFormatting>
  <conditionalFormatting sqref="N1300">
    <cfRule type="cellIs" dxfId="15057" priority="58" operator="between">
      <formula>4.5</formula>
      <formula>3.495</formula>
    </cfRule>
  </conditionalFormatting>
  <conditionalFormatting sqref="N1300">
    <cfRule type="cellIs" dxfId="15056" priority="56" operator="between">
      <formula>3.5</formula>
      <formula>2.495</formula>
    </cfRule>
    <cfRule type="cellIs" dxfId="15055" priority="57" operator="between">
      <formula>3.5</formula>
      <formula>2.495</formula>
    </cfRule>
  </conditionalFormatting>
  <conditionalFormatting sqref="N1300">
    <cfRule type="cellIs" dxfId="15054" priority="55" operator="between">
      <formula>3.5</formula>
      <formula>2.495</formula>
    </cfRule>
  </conditionalFormatting>
  <conditionalFormatting sqref="N1300">
    <cfRule type="cellIs" dxfId="15053" priority="54" operator="between">
      <formula>3.5</formula>
      <formula>2.494</formula>
    </cfRule>
  </conditionalFormatting>
  <conditionalFormatting sqref="N1300">
    <cfRule type="cellIs" dxfId="15052" priority="53" operator="between">
      <formula>2.5</formula>
      <formula>0</formula>
    </cfRule>
  </conditionalFormatting>
  <conditionalFormatting sqref="N1300">
    <cfRule type="cellIs" dxfId="15051" priority="49" operator="between">
      <formula>4.501</formula>
      <formula>6</formula>
    </cfRule>
    <cfRule type="cellIs" dxfId="15050" priority="50" operator="between">
      <formula>3.001</formula>
      <formula>4.5</formula>
    </cfRule>
    <cfRule type="cellIs" dxfId="15049" priority="51" operator="between">
      <formula>2.001</formula>
      <formula>3</formula>
    </cfRule>
    <cfRule type="cellIs" dxfId="15048" priority="52" operator="between">
      <formula>0</formula>
      <formula>2</formula>
    </cfRule>
  </conditionalFormatting>
  <conditionalFormatting sqref="N1296">
    <cfRule type="cellIs" dxfId="15047" priority="48" operator="between">
      <formula>6</formula>
      <formula>4.5</formula>
    </cfRule>
  </conditionalFormatting>
  <conditionalFormatting sqref="N1296">
    <cfRule type="cellIs" dxfId="15046" priority="47" operator="between">
      <formula>6</formula>
      <formula>4.495</formula>
    </cfRule>
  </conditionalFormatting>
  <conditionalFormatting sqref="N1296">
    <cfRule type="cellIs" dxfId="15045" priority="46" operator="between">
      <formula>4.5</formula>
      <formula>3.495</formula>
    </cfRule>
  </conditionalFormatting>
  <conditionalFormatting sqref="N1296">
    <cfRule type="cellIs" dxfId="15044" priority="44" operator="between">
      <formula>3.5</formula>
      <formula>2.495</formula>
    </cfRule>
    <cfRule type="cellIs" dxfId="15043" priority="45" operator="between">
      <formula>3.5</formula>
      <formula>2.495</formula>
    </cfRule>
  </conditionalFormatting>
  <conditionalFormatting sqref="N1296">
    <cfRule type="cellIs" dxfId="15042" priority="43" operator="between">
      <formula>3.5</formula>
      <formula>2.495</formula>
    </cfRule>
  </conditionalFormatting>
  <conditionalFormatting sqref="N1296">
    <cfRule type="cellIs" dxfId="15041" priority="42" operator="between">
      <formula>3.5</formula>
      <formula>2.494</formula>
    </cfRule>
  </conditionalFormatting>
  <conditionalFormatting sqref="N1296">
    <cfRule type="cellIs" dxfId="15040" priority="41" operator="between">
      <formula>2.5</formula>
      <formula>0</formula>
    </cfRule>
  </conditionalFormatting>
  <conditionalFormatting sqref="N1296">
    <cfRule type="cellIs" dxfId="15039" priority="37" operator="between">
      <formula>4.501</formula>
      <formula>6</formula>
    </cfRule>
    <cfRule type="cellIs" dxfId="15038" priority="38" operator="between">
      <formula>3.001</formula>
      <formula>4.5</formula>
    </cfRule>
    <cfRule type="cellIs" dxfId="15037" priority="39" operator="between">
      <formula>2.001</formula>
      <formula>3</formula>
    </cfRule>
    <cfRule type="cellIs" dxfId="15036" priority="40" operator="between">
      <formula>0</formula>
      <formula>2</formula>
    </cfRule>
  </conditionalFormatting>
  <conditionalFormatting sqref="N1294">
    <cfRule type="cellIs" dxfId="15035" priority="36" operator="between">
      <formula>6</formula>
      <formula>4.5</formula>
    </cfRule>
  </conditionalFormatting>
  <conditionalFormatting sqref="N1294">
    <cfRule type="cellIs" dxfId="15034" priority="35" operator="between">
      <formula>6</formula>
      <formula>4.495</formula>
    </cfRule>
  </conditionalFormatting>
  <conditionalFormatting sqref="N1294">
    <cfRule type="cellIs" dxfId="15033" priority="34" operator="between">
      <formula>4.5</formula>
      <formula>3.495</formula>
    </cfRule>
  </conditionalFormatting>
  <conditionalFormatting sqref="N1294">
    <cfRule type="cellIs" dxfId="15032" priority="32" operator="between">
      <formula>3.5</formula>
      <formula>2.495</formula>
    </cfRule>
    <cfRule type="cellIs" dxfId="15031" priority="33" operator="between">
      <formula>3.5</formula>
      <formula>2.495</formula>
    </cfRule>
  </conditionalFormatting>
  <conditionalFormatting sqref="N1294">
    <cfRule type="cellIs" dxfId="15030" priority="31" operator="between">
      <formula>3.5</formula>
      <formula>2.495</formula>
    </cfRule>
  </conditionalFormatting>
  <conditionalFormatting sqref="N1294">
    <cfRule type="cellIs" dxfId="15029" priority="30" operator="between">
      <formula>3.5</formula>
      <formula>2.494</formula>
    </cfRule>
  </conditionalFormatting>
  <conditionalFormatting sqref="N1294">
    <cfRule type="cellIs" dxfId="15028" priority="29" operator="between">
      <formula>2.5</formula>
      <formula>0</formula>
    </cfRule>
  </conditionalFormatting>
  <conditionalFormatting sqref="N1294">
    <cfRule type="cellIs" dxfId="15027" priority="25" operator="between">
      <formula>4.501</formula>
      <formula>6</formula>
    </cfRule>
    <cfRule type="cellIs" dxfId="15026" priority="26" operator="between">
      <formula>3.001</formula>
      <formula>4.5</formula>
    </cfRule>
    <cfRule type="cellIs" dxfId="15025" priority="27" operator="between">
      <formula>2.001</formula>
      <formula>3</formula>
    </cfRule>
    <cfRule type="cellIs" dxfId="15024" priority="28" operator="between">
      <formula>0</formula>
      <formula>2</formula>
    </cfRule>
  </conditionalFormatting>
  <conditionalFormatting sqref="N1295">
    <cfRule type="cellIs" dxfId="15023" priority="24" operator="between">
      <formula>6</formula>
      <formula>4.5</formula>
    </cfRule>
  </conditionalFormatting>
  <conditionalFormatting sqref="N1295">
    <cfRule type="cellIs" dxfId="15022" priority="23" operator="between">
      <formula>6</formula>
      <formula>4.495</formula>
    </cfRule>
  </conditionalFormatting>
  <conditionalFormatting sqref="N1295">
    <cfRule type="cellIs" dxfId="15021" priority="22" operator="between">
      <formula>4.5</formula>
      <formula>3.495</formula>
    </cfRule>
  </conditionalFormatting>
  <conditionalFormatting sqref="N1295">
    <cfRule type="cellIs" dxfId="15020" priority="20" operator="between">
      <formula>3.5</formula>
      <formula>2.495</formula>
    </cfRule>
    <cfRule type="cellIs" dxfId="15019" priority="21" operator="between">
      <formula>3.5</formula>
      <formula>2.495</formula>
    </cfRule>
  </conditionalFormatting>
  <conditionalFormatting sqref="N1295">
    <cfRule type="cellIs" dxfId="15018" priority="19" operator="between">
      <formula>3.5</formula>
      <formula>2.495</formula>
    </cfRule>
  </conditionalFormatting>
  <conditionalFormatting sqref="N1295">
    <cfRule type="cellIs" dxfId="15017" priority="18" operator="between">
      <formula>3.5</formula>
      <formula>2.494</formula>
    </cfRule>
  </conditionalFormatting>
  <conditionalFormatting sqref="N1295">
    <cfRule type="cellIs" dxfId="15016" priority="17" operator="between">
      <formula>2.5</formula>
      <formula>0</formula>
    </cfRule>
  </conditionalFormatting>
  <conditionalFormatting sqref="N1295">
    <cfRule type="cellIs" dxfId="15015" priority="13" operator="between">
      <formula>4.501</formula>
      <formula>6</formula>
    </cfRule>
    <cfRule type="cellIs" dxfId="15014" priority="14" operator="between">
      <formula>3.001</formula>
      <formula>4.5</formula>
    </cfRule>
    <cfRule type="cellIs" dxfId="15013" priority="15" operator="between">
      <formula>2.001</formula>
      <formula>3</formula>
    </cfRule>
    <cfRule type="cellIs" dxfId="15012" priority="16" operator="between">
      <formula>0</formula>
      <formula>2</formula>
    </cfRule>
  </conditionalFormatting>
  <conditionalFormatting sqref="N1302">
    <cfRule type="cellIs" dxfId="15011" priority="12" operator="between">
      <formula>6</formula>
      <formula>4.5</formula>
    </cfRule>
  </conditionalFormatting>
  <conditionalFormatting sqref="N1302">
    <cfRule type="cellIs" dxfId="15010" priority="11" operator="between">
      <formula>6</formula>
      <formula>4.495</formula>
    </cfRule>
  </conditionalFormatting>
  <conditionalFormatting sqref="N1302">
    <cfRule type="cellIs" dxfId="15009" priority="10" operator="between">
      <formula>4.5</formula>
      <formula>3.495</formula>
    </cfRule>
  </conditionalFormatting>
  <conditionalFormatting sqref="N1302">
    <cfRule type="cellIs" dxfId="15008" priority="8" operator="between">
      <formula>3.5</formula>
      <formula>2.495</formula>
    </cfRule>
    <cfRule type="cellIs" dxfId="15007" priority="9" operator="between">
      <formula>3.5</formula>
      <formula>2.495</formula>
    </cfRule>
  </conditionalFormatting>
  <conditionalFormatting sqref="N1302">
    <cfRule type="cellIs" dxfId="15006" priority="7" operator="between">
      <formula>3.5</formula>
      <formula>2.495</formula>
    </cfRule>
  </conditionalFormatting>
  <conditionalFormatting sqref="N1302">
    <cfRule type="cellIs" dxfId="15005" priority="6" operator="between">
      <formula>3.5</formula>
      <formula>2.494</formula>
    </cfRule>
  </conditionalFormatting>
  <conditionalFormatting sqref="N1302">
    <cfRule type="cellIs" dxfId="15004" priority="5" operator="between">
      <formula>2.5</formula>
      <formula>0</formula>
    </cfRule>
  </conditionalFormatting>
  <conditionalFormatting sqref="N1302">
    <cfRule type="cellIs" dxfId="15003" priority="1" operator="between">
      <formula>4.501</formula>
      <formula>6</formula>
    </cfRule>
    <cfRule type="cellIs" dxfId="15002" priority="2" operator="between">
      <formula>3.001</formula>
      <formula>4.5</formula>
    </cfRule>
    <cfRule type="cellIs" dxfId="15001" priority="3" operator="between">
      <formula>2.001</formula>
      <formula>3</formula>
    </cfRule>
    <cfRule type="cellIs" dxfId="15000" priority="4" operator="between">
      <formula>0</formula>
      <formula>2</formula>
    </cfRule>
  </conditionalFormatting>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252"/>
  <sheetViews>
    <sheetView zoomScale="81" zoomScaleNormal="81" workbookViewId="0">
      <pane xSplit="1" ySplit="2" topLeftCell="B1245" activePane="bottomRight" state="frozen"/>
      <selection activeCell="A889" sqref="A889:O891"/>
      <selection pane="topRight" activeCell="A889" sqref="A889:O891"/>
      <selection pane="bottomLeft" activeCell="A889" sqref="A889:O891"/>
      <selection pane="bottomRight" activeCell="G1212" sqref="G1212"/>
    </sheetView>
  </sheetViews>
  <sheetFormatPr defaultRowHeight="15" x14ac:dyDescent="0.25"/>
  <cols>
    <col min="1" max="1" width="12.42578125" customWidth="1"/>
    <col min="2" max="2" width="33" customWidth="1"/>
    <col min="3" max="3" width="10.7109375" bestFit="1" customWidth="1"/>
    <col min="4" max="4" width="7.7109375" hidden="1" customWidth="1"/>
    <col min="5" max="5" width="8.42578125" customWidth="1"/>
    <col min="6" max="6" width="7.7109375" hidden="1" customWidth="1"/>
    <col min="7" max="7" width="8.28515625" bestFit="1" customWidth="1"/>
    <col min="8" max="8" width="8.7109375" hidden="1" customWidth="1"/>
    <col min="9" max="9" width="7.140625" customWidth="1"/>
    <col min="10" max="10" width="8.85546875" customWidth="1"/>
    <col min="11" max="11" width="9.42578125" customWidth="1"/>
    <col min="13" max="13" width="9.85546875" customWidth="1"/>
    <col min="14" max="14" width="17.5703125" customWidth="1"/>
    <col min="15" max="15" width="24.7109375" style="5" customWidth="1"/>
  </cols>
  <sheetData>
    <row r="1" spans="1:15" ht="15.6" customHeight="1" x14ac:dyDescent="0.25">
      <c r="A1" s="176" t="s">
        <v>1</v>
      </c>
      <c r="B1" s="174" t="s">
        <v>2</v>
      </c>
      <c r="C1" s="172" t="s">
        <v>3</v>
      </c>
      <c r="D1" s="167" t="s">
        <v>4</v>
      </c>
      <c r="E1" s="168"/>
      <c r="F1" s="165" t="s">
        <v>5</v>
      </c>
      <c r="G1" s="166"/>
      <c r="H1" s="155" t="s">
        <v>6</v>
      </c>
      <c r="I1" s="156"/>
      <c r="J1" s="157" t="s">
        <v>7</v>
      </c>
      <c r="K1" s="159" t="s">
        <v>8</v>
      </c>
      <c r="L1" s="161" t="s">
        <v>9</v>
      </c>
      <c r="M1" s="163" t="s">
        <v>10</v>
      </c>
      <c r="N1" s="184" t="s">
        <v>11</v>
      </c>
      <c r="O1" s="151" t="s">
        <v>20</v>
      </c>
    </row>
    <row r="2" spans="1:15" ht="30.75" thickBot="1" x14ac:dyDescent="0.3">
      <c r="A2" s="177"/>
      <c r="B2" s="182"/>
      <c r="C2" s="183"/>
      <c r="D2" s="6" t="s">
        <v>12</v>
      </c>
      <c r="E2" s="6" t="s">
        <v>13</v>
      </c>
      <c r="F2" s="7" t="s">
        <v>14</v>
      </c>
      <c r="G2" s="7" t="s">
        <v>15</v>
      </c>
      <c r="H2" s="8" t="s">
        <v>16</v>
      </c>
      <c r="I2" s="8" t="s">
        <v>17</v>
      </c>
      <c r="J2" s="186"/>
      <c r="K2" s="187"/>
      <c r="L2" s="188"/>
      <c r="M2" s="189"/>
      <c r="N2" s="185"/>
      <c r="O2" s="181"/>
    </row>
    <row r="3" spans="1:15" hidden="1" x14ac:dyDescent="0.25">
      <c r="A3" s="147" t="s">
        <v>48</v>
      </c>
      <c r="B3" s="66" t="s">
        <v>49</v>
      </c>
      <c r="C3" s="56">
        <f>3*8</f>
        <v>24</v>
      </c>
      <c r="D3" s="57">
        <f>E3/C3*100</f>
        <v>0</v>
      </c>
      <c r="E3" s="56">
        <v>0</v>
      </c>
      <c r="F3" s="57">
        <f>+G3/C3*100</f>
        <v>0</v>
      </c>
      <c r="G3" s="56">
        <v>0</v>
      </c>
      <c r="H3" s="57">
        <f>+I3/C3*100</f>
        <v>0</v>
      </c>
      <c r="I3" s="56">
        <v>0</v>
      </c>
      <c r="J3" s="57">
        <f>(1*D3)+(0.65*F3)+(0.3*H3)</f>
        <v>0</v>
      </c>
      <c r="K3" s="56">
        <f>+E3+G3+I3</f>
        <v>0</v>
      </c>
      <c r="L3" s="58">
        <f>K3/C3*100</f>
        <v>0</v>
      </c>
      <c r="M3" s="67">
        <f>L3*10000</f>
        <v>0</v>
      </c>
      <c r="N3" s="68" t="e">
        <f>(NORMSINV(1-M3/1000000))+1.5</f>
        <v>#NUM!</v>
      </c>
      <c r="O3" s="69"/>
    </row>
    <row r="4" spans="1:15" hidden="1" x14ac:dyDescent="0.25">
      <c r="A4" s="144"/>
      <c r="B4" s="27" t="s">
        <v>46</v>
      </c>
      <c r="C4" s="1">
        <f>4*64</f>
        <v>256</v>
      </c>
      <c r="D4" s="2">
        <f>E4/C4*100</f>
        <v>0</v>
      </c>
      <c r="E4" s="1">
        <v>0</v>
      </c>
      <c r="F4" s="2">
        <f>+G4/C4*100</f>
        <v>0</v>
      </c>
      <c r="G4" s="1">
        <v>0</v>
      </c>
      <c r="H4" s="2">
        <f>+I4/C4*100</f>
        <v>1.5625</v>
      </c>
      <c r="I4" s="1">
        <v>4</v>
      </c>
      <c r="J4" s="2">
        <f>(1*D4)+(0.65*F4)+(0.3*H4)</f>
        <v>0.46875</v>
      </c>
      <c r="K4" s="1">
        <f>+E4+G4+I4</f>
        <v>4</v>
      </c>
      <c r="L4" s="3">
        <f>K4/C4*100</f>
        <v>1.5625</v>
      </c>
      <c r="M4" s="24">
        <f>L4*10000</f>
        <v>15625</v>
      </c>
      <c r="N4" s="25">
        <f>(NORMSINV(1-M4/1000000))+1.5</f>
        <v>3.6538746940614555</v>
      </c>
      <c r="O4" s="26"/>
    </row>
    <row r="5" spans="1:15" hidden="1" x14ac:dyDescent="0.25">
      <c r="A5" s="144"/>
      <c r="B5" s="27" t="s">
        <v>41</v>
      </c>
      <c r="C5" s="1">
        <f>16*64</f>
        <v>1024</v>
      </c>
      <c r="D5" s="2">
        <f>E5/C5*100</f>
        <v>0</v>
      </c>
      <c r="E5" s="1">
        <v>0</v>
      </c>
      <c r="F5" s="2">
        <f>+G5/C5*100</f>
        <v>0</v>
      </c>
      <c r="G5" s="1">
        <v>0</v>
      </c>
      <c r="H5" s="2">
        <f>+I5/C5*100</f>
        <v>1.3671875</v>
      </c>
      <c r="I5" s="1">
        <v>14</v>
      </c>
      <c r="J5" s="2">
        <f>(1*D5)+(0.65*F5)+(0.3*H5)</f>
        <v>0.41015625</v>
      </c>
      <c r="K5" s="1">
        <f>+E5+G5+I5</f>
        <v>14</v>
      </c>
      <c r="L5" s="3">
        <f>K5/C5*100</f>
        <v>1.3671875</v>
      </c>
      <c r="M5" s="24">
        <f>L5*10000</f>
        <v>13671.875</v>
      </c>
      <c r="N5" s="25">
        <f>(NORMSINV(1-M5/1000000))+1.5</f>
        <v>3.7065752165371291</v>
      </c>
      <c r="O5" s="26"/>
    </row>
    <row r="6" spans="1:15" ht="30" hidden="1" x14ac:dyDescent="0.25">
      <c r="A6" s="144"/>
      <c r="B6" s="27" t="s">
        <v>53</v>
      </c>
      <c r="C6" s="1">
        <f>8*64</f>
        <v>512</v>
      </c>
      <c r="D6" s="2">
        <f>E6/C6*100</f>
        <v>0</v>
      </c>
      <c r="E6" s="1">
        <v>0</v>
      </c>
      <c r="F6" s="2">
        <f>+G6/C6*100</f>
        <v>0</v>
      </c>
      <c r="G6" s="1">
        <v>0</v>
      </c>
      <c r="H6" s="2">
        <f t="shared" ref="H6:H11" si="0">+I6/C6*100</f>
        <v>1.7578125</v>
      </c>
      <c r="I6" s="1">
        <v>9</v>
      </c>
      <c r="J6" s="2">
        <f>(1*D6)+(0.65*F6)+(0.3*H6)</f>
        <v>0.52734375</v>
      </c>
      <c r="K6" s="1">
        <f>+E6+G6+I6</f>
        <v>9</v>
      </c>
      <c r="L6" s="3">
        <f>K6/C6*100</f>
        <v>1.7578125</v>
      </c>
      <c r="M6" s="24">
        <f>L6*10000</f>
        <v>17578.125</v>
      </c>
      <c r="N6" s="25">
        <f>(NORMSINV(1-M6/1000000))+1.5</f>
        <v>3.6065540881628135</v>
      </c>
      <c r="O6" s="26" t="s">
        <v>52</v>
      </c>
    </row>
    <row r="7" spans="1:15" ht="30" hidden="1" x14ac:dyDescent="0.25">
      <c r="A7" s="144"/>
      <c r="B7" s="27" t="s">
        <v>45</v>
      </c>
      <c r="C7" s="1">
        <f>19*64</f>
        <v>1216</v>
      </c>
      <c r="D7" s="2">
        <f>E7/C7*100</f>
        <v>0</v>
      </c>
      <c r="E7" s="1">
        <v>0</v>
      </c>
      <c r="F7" s="2">
        <f>+G7/C7*100</f>
        <v>0.24671052631578946</v>
      </c>
      <c r="G7" s="1">
        <v>3</v>
      </c>
      <c r="H7" s="2">
        <f>+I7/C7*100</f>
        <v>1.3980263157894737</v>
      </c>
      <c r="I7" s="1">
        <v>17</v>
      </c>
      <c r="J7" s="2">
        <f>(1*D7)+(0.65*F7)+(0.3*H7)</f>
        <v>0.57976973684210531</v>
      </c>
      <c r="K7" s="1">
        <f>+E7+G7+I7</f>
        <v>20</v>
      </c>
      <c r="L7" s="3">
        <f>K7/C7*100</f>
        <v>1.6447368421052631</v>
      </c>
      <c r="M7" s="24">
        <f>L7*10000</f>
        <v>16447.36842105263</v>
      </c>
      <c r="N7" s="25">
        <f>(NORMSINV(1-M7/1000000))+1.5</f>
        <v>3.6333657201695813</v>
      </c>
      <c r="O7" s="26" t="s">
        <v>51</v>
      </c>
    </row>
    <row r="8" spans="1:15" ht="15.75" hidden="1" thickBot="1" x14ac:dyDescent="0.3">
      <c r="A8" s="145"/>
      <c r="B8" s="19" t="s">
        <v>18</v>
      </c>
      <c r="C8" s="10">
        <f>SUM(C3:C7)</f>
        <v>3032</v>
      </c>
      <c r="D8" s="11">
        <f t="shared" ref="D8:D13" si="1">E8/C8*100</f>
        <v>0</v>
      </c>
      <c r="E8" s="10">
        <f>SUM(E3:E7)</f>
        <v>0</v>
      </c>
      <c r="F8" s="11">
        <f t="shared" ref="F8:F13" si="2">+G8/C8*100</f>
        <v>9.8944591029023754E-2</v>
      </c>
      <c r="G8" s="10">
        <f>SUM(G3:G7)</f>
        <v>3</v>
      </c>
      <c r="H8" s="2">
        <f t="shared" si="0"/>
        <v>1.4511873350923483</v>
      </c>
      <c r="I8" s="10">
        <f>SUM(I3:I7)</f>
        <v>44</v>
      </c>
      <c r="J8" s="11">
        <f t="shared" ref="J8:J13" si="3">(1*D8)+(0.65*F8)+(0.3*H8)</f>
        <v>0.49967018469656987</v>
      </c>
      <c r="K8" s="10">
        <f>SUM(K3:K7)</f>
        <v>47</v>
      </c>
      <c r="L8" s="12">
        <f t="shared" ref="L8:L13" si="4">K8/C8*100</f>
        <v>1.550131926121372</v>
      </c>
      <c r="M8" s="15">
        <f t="shared" ref="M8:M13" si="5">L8*10000</f>
        <v>15501.319261213719</v>
      </c>
      <c r="N8" s="13">
        <f t="shared" ref="N8:N13" si="6">(NORMSINV(1-M8/1000000))+1.5</f>
        <v>3.6570388370002469</v>
      </c>
      <c r="O8" s="14"/>
    </row>
    <row r="9" spans="1:15" hidden="1" x14ac:dyDescent="0.25">
      <c r="A9" s="147" t="s">
        <v>54</v>
      </c>
      <c r="B9" s="66" t="s">
        <v>49</v>
      </c>
      <c r="C9" s="56">
        <f>25*8</f>
        <v>200</v>
      </c>
      <c r="D9" s="57">
        <f t="shared" si="1"/>
        <v>0</v>
      </c>
      <c r="E9" s="56">
        <v>0</v>
      </c>
      <c r="F9" s="57">
        <f t="shared" si="2"/>
        <v>0</v>
      </c>
      <c r="G9" s="56">
        <v>0</v>
      </c>
      <c r="H9" s="57">
        <f t="shared" si="0"/>
        <v>1.5</v>
      </c>
      <c r="I9" s="56">
        <v>3</v>
      </c>
      <c r="J9" s="57">
        <f t="shared" si="3"/>
        <v>0.44999999999999996</v>
      </c>
      <c r="K9" s="56">
        <f>+E9+G9+I9</f>
        <v>3</v>
      </c>
      <c r="L9" s="58">
        <f t="shared" si="4"/>
        <v>1.5</v>
      </c>
      <c r="M9" s="67">
        <f t="shared" si="5"/>
        <v>15000</v>
      </c>
      <c r="N9" s="68">
        <f t="shared" si="6"/>
        <v>3.6700903775845601</v>
      </c>
      <c r="O9" s="69"/>
    </row>
    <row r="10" spans="1:15" hidden="1" x14ac:dyDescent="0.25">
      <c r="A10" s="144"/>
      <c r="B10" s="27" t="s">
        <v>56</v>
      </c>
      <c r="C10" s="1">
        <f>10*64</f>
        <v>640</v>
      </c>
      <c r="D10" s="2">
        <f t="shared" si="1"/>
        <v>0</v>
      </c>
      <c r="E10" s="1">
        <v>0</v>
      </c>
      <c r="F10" s="2">
        <f t="shared" si="2"/>
        <v>0</v>
      </c>
      <c r="G10" s="1">
        <v>0</v>
      </c>
      <c r="H10" s="2">
        <f t="shared" si="0"/>
        <v>1.09375</v>
      </c>
      <c r="I10" s="1">
        <v>7</v>
      </c>
      <c r="J10" s="2">
        <f t="shared" si="3"/>
        <v>0.328125</v>
      </c>
      <c r="K10" s="1">
        <f>+E10+G10+I10</f>
        <v>7</v>
      </c>
      <c r="L10" s="3">
        <f t="shared" si="4"/>
        <v>1.09375</v>
      </c>
      <c r="M10" s="24">
        <f t="shared" si="5"/>
        <v>10937.5</v>
      </c>
      <c r="N10" s="25">
        <f t="shared" si="6"/>
        <v>3.7925313613713709</v>
      </c>
      <c r="O10" s="26"/>
    </row>
    <row r="11" spans="1:15" hidden="1" x14ac:dyDescent="0.25">
      <c r="A11" s="144"/>
      <c r="B11" s="27" t="s">
        <v>41</v>
      </c>
      <c r="C11" s="1">
        <f>15*64</f>
        <v>960</v>
      </c>
      <c r="D11" s="2">
        <f t="shared" si="1"/>
        <v>0</v>
      </c>
      <c r="E11" s="1">
        <v>0</v>
      </c>
      <c r="F11" s="2">
        <f t="shared" si="2"/>
        <v>0</v>
      </c>
      <c r="G11" s="1">
        <v>0</v>
      </c>
      <c r="H11" s="2">
        <f t="shared" si="0"/>
        <v>1.5625</v>
      </c>
      <c r="I11" s="1">
        <v>15</v>
      </c>
      <c r="J11" s="2">
        <f t="shared" si="3"/>
        <v>0.46875</v>
      </c>
      <c r="K11" s="1">
        <f>+E11+G11+I11</f>
        <v>15</v>
      </c>
      <c r="L11" s="3">
        <f t="shared" si="4"/>
        <v>1.5625</v>
      </c>
      <c r="M11" s="24">
        <f t="shared" si="5"/>
        <v>15625</v>
      </c>
      <c r="N11" s="25">
        <f t="shared" si="6"/>
        <v>3.6538746940614555</v>
      </c>
      <c r="O11" s="26"/>
    </row>
    <row r="12" spans="1:15" hidden="1" x14ac:dyDescent="0.25">
      <c r="A12" s="144"/>
      <c r="B12" s="27" t="s">
        <v>53</v>
      </c>
      <c r="C12" s="1">
        <f>5*64</f>
        <v>320</v>
      </c>
      <c r="D12" s="2">
        <f t="shared" si="1"/>
        <v>0</v>
      </c>
      <c r="E12" s="1">
        <v>0</v>
      </c>
      <c r="F12" s="2">
        <f t="shared" si="2"/>
        <v>0</v>
      </c>
      <c r="G12" s="1">
        <v>0</v>
      </c>
      <c r="H12" s="2">
        <f t="shared" ref="H12:H17" si="7">+I12/C12*100</f>
        <v>1.25</v>
      </c>
      <c r="I12" s="1">
        <v>4</v>
      </c>
      <c r="J12" s="2">
        <f t="shared" si="3"/>
        <v>0.375</v>
      </c>
      <c r="K12" s="1">
        <f>+E12+G12+I12</f>
        <v>4</v>
      </c>
      <c r="L12" s="3">
        <f t="shared" si="4"/>
        <v>1.25</v>
      </c>
      <c r="M12" s="24">
        <f t="shared" si="5"/>
        <v>12500</v>
      </c>
      <c r="N12" s="25">
        <f t="shared" si="6"/>
        <v>3.7414027276049464</v>
      </c>
      <c r="O12" s="26"/>
    </row>
    <row r="13" spans="1:15" hidden="1" x14ac:dyDescent="0.25">
      <c r="A13" s="144"/>
      <c r="B13" s="27" t="s">
        <v>45</v>
      </c>
      <c r="C13" s="1">
        <f>15*64</f>
        <v>960</v>
      </c>
      <c r="D13" s="2">
        <f t="shared" si="1"/>
        <v>0</v>
      </c>
      <c r="E13" s="1">
        <v>0</v>
      </c>
      <c r="F13" s="2">
        <f t="shared" si="2"/>
        <v>0</v>
      </c>
      <c r="G13" s="1">
        <v>0</v>
      </c>
      <c r="H13" s="2">
        <f t="shared" si="7"/>
        <v>1.25</v>
      </c>
      <c r="I13" s="1">
        <v>12</v>
      </c>
      <c r="J13" s="2">
        <f t="shared" si="3"/>
        <v>0.375</v>
      </c>
      <c r="K13" s="1">
        <f>+E13+G13+I13</f>
        <v>12</v>
      </c>
      <c r="L13" s="3">
        <f t="shared" si="4"/>
        <v>1.25</v>
      </c>
      <c r="M13" s="24">
        <f t="shared" si="5"/>
        <v>12500</v>
      </c>
      <c r="N13" s="25">
        <f t="shared" si="6"/>
        <v>3.7414027276049464</v>
      </c>
      <c r="O13" s="26"/>
    </row>
    <row r="14" spans="1:15" ht="15.75" hidden="1" thickBot="1" x14ac:dyDescent="0.3">
      <c r="A14" s="145"/>
      <c r="B14" s="19" t="s">
        <v>18</v>
      </c>
      <c r="C14" s="10">
        <f>SUM(C9:C13)</f>
        <v>3080</v>
      </c>
      <c r="D14" s="11">
        <f t="shared" ref="D14:D23" si="8">E14/C14*100</f>
        <v>0</v>
      </c>
      <c r="E14" s="10">
        <f>SUM(E9:E13)</f>
        <v>0</v>
      </c>
      <c r="F14" s="11">
        <f t="shared" ref="F14:F23" si="9">+G14/C14*100</f>
        <v>0</v>
      </c>
      <c r="G14" s="10">
        <f>SUM(G9:G13)</f>
        <v>0</v>
      </c>
      <c r="H14" s="2">
        <f t="shared" si="7"/>
        <v>1.331168831168831</v>
      </c>
      <c r="I14" s="10">
        <f>SUM(I9:I13)</f>
        <v>41</v>
      </c>
      <c r="J14" s="11">
        <f t="shared" ref="J14:J23" si="10">(1*D14)+(0.65*F14)+(0.3*H14)</f>
        <v>0.39935064935064929</v>
      </c>
      <c r="K14" s="10">
        <f>SUM(K9:K13)</f>
        <v>41</v>
      </c>
      <c r="L14" s="12">
        <f t="shared" ref="L14:L23" si="11">K14/C14*100</f>
        <v>1.331168831168831</v>
      </c>
      <c r="M14" s="15">
        <f t="shared" ref="M14:M23" si="12">L14*10000</f>
        <v>13311.688311688309</v>
      </c>
      <c r="N14" s="13">
        <f t="shared" ref="N14:N23" si="13">(NORMSINV(1-M14/1000000))+1.5</f>
        <v>3.7169958280268878</v>
      </c>
      <c r="O14" s="14"/>
    </row>
    <row r="15" spans="1:15" hidden="1" x14ac:dyDescent="0.25">
      <c r="A15" s="147" t="s">
        <v>57</v>
      </c>
      <c r="B15" s="66" t="s">
        <v>49</v>
      </c>
      <c r="C15" s="56">
        <f>34*8</f>
        <v>272</v>
      </c>
      <c r="D15" s="57">
        <f t="shared" si="8"/>
        <v>0</v>
      </c>
      <c r="E15" s="56">
        <v>0</v>
      </c>
      <c r="F15" s="57">
        <f t="shared" si="9"/>
        <v>0</v>
      </c>
      <c r="G15" s="56">
        <v>0</v>
      </c>
      <c r="H15" s="57">
        <f t="shared" si="7"/>
        <v>1.4705882352941175</v>
      </c>
      <c r="I15" s="56">
        <v>4</v>
      </c>
      <c r="J15" s="57">
        <f t="shared" si="10"/>
        <v>0.44117647058823523</v>
      </c>
      <c r="K15" s="56">
        <f>+E15+G15+I15</f>
        <v>4</v>
      </c>
      <c r="L15" s="58">
        <f t="shared" si="11"/>
        <v>1.4705882352941175</v>
      </c>
      <c r="M15" s="67">
        <f t="shared" si="12"/>
        <v>14705.882352941175</v>
      </c>
      <c r="N15" s="68">
        <f t="shared" si="13"/>
        <v>3.6779230690821856</v>
      </c>
      <c r="O15" s="69"/>
    </row>
    <row r="16" spans="1:15" hidden="1" x14ac:dyDescent="0.25">
      <c r="A16" s="144"/>
      <c r="B16" s="27" t="s">
        <v>56</v>
      </c>
      <c r="C16" s="1">
        <f>15*64</f>
        <v>960</v>
      </c>
      <c r="D16" s="2">
        <f t="shared" si="8"/>
        <v>0</v>
      </c>
      <c r="E16" s="1">
        <v>0</v>
      </c>
      <c r="F16" s="2">
        <f t="shared" si="9"/>
        <v>0</v>
      </c>
      <c r="G16" s="1">
        <v>0</v>
      </c>
      <c r="H16" s="2">
        <f t="shared" si="7"/>
        <v>0.9375</v>
      </c>
      <c r="I16" s="1">
        <v>9</v>
      </c>
      <c r="J16" s="2">
        <f t="shared" si="10"/>
        <v>0.28125</v>
      </c>
      <c r="K16" s="1">
        <f>+E16+G16+I16</f>
        <v>9</v>
      </c>
      <c r="L16" s="3">
        <f t="shared" si="11"/>
        <v>0.9375</v>
      </c>
      <c r="M16" s="24">
        <f t="shared" si="12"/>
        <v>9375</v>
      </c>
      <c r="N16" s="25">
        <f t="shared" si="13"/>
        <v>3.8504644231090768</v>
      </c>
      <c r="O16" s="26"/>
    </row>
    <row r="17" spans="1:15" hidden="1" x14ac:dyDescent="0.25">
      <c r="A17" s="144"/>
      <c r="B17" s="27" t="s">
        <v>41</v>
      </c>
      <c r="C17" s="1">
        <f>14*64</f>
        <v>896</v>
      </c>
      <c r="D17" s="2">
        <f t="shared" si="8"/>
        <v>0</v>
      </c>
      <c r="E17" s="1">
        <v>0</v>
      </c>
      <c r="F17" s="2">
        <f t="shared" si="9"/>
        <v>0</v>
      </c>
      <c r="G17" s="1">
        <v>0</v>
      </c>
      <c r="H17" s="2">
        <f t="shared" si="7"/>
        <v>1.3392857142857142</v>
      </c>
      <c r="I17" s="1">
        <v>12</v>
      </c>
      <c r="J17" s="2">
        <f t="shared" si="10"/>
        <v>0.40178571428571425</v>
      </c>
      <c r="K17" s="1">
        <f>+E17+G17+I17</f>
        <v>12</v>
      </c>
      <c r="L17" s="3">
        <f t="shared" si="11"/>
        <v>1.3392857142857142</v>
      </c>
      <c r="M17" s="24">
        <f t="shared" si="12"/>
        <v>13392.857142857141</v>
      </c>
      <c r="N17" s="25">
        <f t="shared" si="13"/>
        <v>3.7146264602144718</v>
      </c>
      <c r="O17" s="26"/>
    </row>
    <row r="18" spans="1:15" hidden="1" x14ac:dyDescent="0.25">
      <c r="A18" s="144"/>
      <c r="B18" s="27" t="s">
        <v>62</v>
      </c>
      <c r="C18" s="1">
        <f>14*64</f>
        <v>896</v>
      </c>
      <c r="D18" s="2">
        <f t="shared" si="8"/>
        <v>0</v>
      </c>
      <c r="E18" s="1">
        <v>0</v>
      </c>
      <c r="F18" s="2">
        <f t="shared" si="9"/>
        <v>0</v>
      </c>
      <c r="G18" s="1">
        <v>0</v>
      </c>
      <c r="H18" s="2">
        <f>+I18/C18*100</f>
        <v>1.6741071428571428</v>
      </c>
      <c r="I18" s="1">
        <v>15</v>
      </c>
      <c r="J18" s="2">
        <f t="shared" si="10"/>
        <v>0.50223214285714279</v>
      </c>
      <c r="K18" s="1">
        <f>+E18+G18+I18</f>
        <v>15</v>
      </c>
      <c r="L18" s="3">
        <f t="shared" si="11"/>
        <v>1.6741071428571428</v>
      </c>
      <c r="M18" s="24">
        <f t="shared" si="12"/>
        <v>16741.071428571428</v>
      </c>
      <c r="N18" s="25">
        <f t="shared" si="13"/>
        <v>3.626253677084919</v>
      </c>
      <c r="O18" s="26"/>
    </row>
    <row r="19" spans="1:15" ht="15.75" hidden="1" thickBot="1" x14ac:dyDescent="0.3">
      <c r="A19" s="145"/>
      <c r="B19" s="19" t="s">
        <v>18</v>
      </c>
      <c r="C19" s="10">
        <f>SUM(C15:C18)</f>
        <v>3024</v>
      </c>
      <c r="D19" s="11">
        <f t="shared" si="8"/>
        <v>0</v>
      </c>
      <c r="E19" s="10">
        <f>SUM(E15:E18)</f>
        <v>0</v>
      </c>
      <c r="F19" s="11">
        <f t="shared" si="9"/>
        <v>0</v>
      </c>
      <c r="G19" s="10">
        <f>SUM(G15:G18)</f>
        <v>0</v>
      </c>
      <c r="H19" s="2">
        <f>+I19/C19*100</f>
        <v>1.3227513227513228</v>
      </c>
      <c r="I19" s="10">
        <f>SUM(I15:I18)</f>
        <v>40</v>
      </c>
      <c r="J19" s="11">
        <f t="shared" si="10"/>
        <v>0.3968253968253968</v>
      </c>
      <c r="K19" s="10">
        <f>SUM(K15:K18)</f>
        <v>40</v>
      </c>
      <c r="L19" s="12">
        <f t="shared" si="11"/>
        <v>1.3227513227513228</v>
      </c>
      <c r="M19" s="15">
        <f t="shared" si="12"/>
        <v>13227.513227513227</v>
      </c>
      <c r="N19" s="13">
        <f t="shared" si="13"/>
        <v>3.7194661675554692</v>
      </c>
      <c r="O19" s="14"/>
    </row>
    <row r="20" spans="1:15" hidden="1" x14ac:dyDescent="0.25">
      <c r="A20" s="147" t="s">
        <v>57</v>
      </c>
      <c r="B20" s="66" t="s">
        <v>49</v>
      </c>
      <c r="C20" s="56">
        <f>34*8</f>
        <v>272</v>
      </c>
      <c r="D20" s="57">
        <f t="shared" si="8"/>
        <v>0</v>
      </c>
      <c r="E20" s="56">
        <v>0</v>
      </c>
      <c r="F20" s="57">
        <f t="shared" si="9"/>
        <v>0</v>
      </c>
      <c r="G20" s="56">
        <v>0</v>
      </c>
      <c r="H20" s="57">
        <f>+I20/C20*100</f>
        <v>1.4705882352941175</v>
      </c>
      <c r="I20" s="56">
        <v>4</v>
      </c>
      <c r="J20" s="57">
        <f t="shared" si="10"/>
        <v>0.44117647058823523</v>
      </c>
      <c r="K20" s="56">
        <f>+E20+G20+I20</f>
        <v>4</v>
      </c>
      <c r="L20" s="58">
        <f t="shared" si="11"/>
        <v>1.4705882352941175</v>
      </c>
      <c r="M20" s="67">
        <f t="shared" si="12"/>
        <v>14705.882352941175</v>
      </c>
      <c r="N20" s="68">
        <f t="shared" si="13"/>
        <v>3.6779230690821856</v>
      </c>
      <c r="O20" s="69"/>
    </row>
    <row r="21" spans="1:15" hidden="1" x14ac:dyDescent="0.25">
      <c r="A21" s="144"/>
      <c r="B21" s="27" t="s">
        <v>56</v>
      </c>
      <c r="C21" s="1">
        <f>15*64</f>
        <v>960</v>
      </c>
      <c r="D21" s="2">
        <f t="shared" si="8"/>
        <v>0</v>
      </c>
      <c r="E21" s="1">
        <v>0</v>
      </c>
      <c r="F21" s="2">
        <f t="shared" si="9"/>
        <v>0</v>
      </c>
      <c r="G21" s="1">
        <v>0</v>
      </c>
      <c r="H21" s="2">
        <f>+I21/C21*100</f>
        <v>0.9375</v>
      </c>
      <c r="I21" s="1">
        <v>9</v>
      </c>
      <c r="J21" s="2">
        <f t="shared" si="10"/>
        <v>0.28125</v>
      </c>
      <c r="K21" s="1">
        <f>+E21+G21+I21</f>
        <v>9</v>
      </c>
      <c r="L21" s="3">
        <f t="shared" si="11"/>
        <v>0.9375</v>
      </c>
      <c r="M21" s="24">
        <f t="shared" si="12"/>
        <v>9375</v>
      </c>
      <c r="N21" s="25">
        <f t="shared" si="13"/>
        <v>3.8504644231090768</v>
      </c>
      <c r="O21" s="26"/>
    </row>
    <row r="22" spans="1:15" hidden="1" x14ac:dyDescent="0.25">
      <c r="A22" s="144"/>
      <c r="B22" s="27" t="s">
        <v>41</v>
      </c>
      <c r="C22" s="1">
        <f>14*64</f>
        <v>896</v>
      </c>
      <c r="D22" s="2">
        <f t="shared" si="8"/>
        <v>0</v>
      </c>
      <c r="E22" s="1">
        <v>0</v>
      </c>
      <c r="F22" s="2">
        <f t="shared" si="9"/>
        <v>0</v>
      </c>
      <c r="G22" s="1">
        <v>0</v>
      </c>
      <c r="H22" s="2">
        <f>+I22/C22*100</f>
        <v>1.3392857142857142</v>
      </c>
      <c r="I22" s="1">
        <v>12</v>
      </c>
      <c r="J22" s="2">
        <f t="shared" si="10"/>
        <v>0.40178571428571425</v>
      </c>
      <c r="K22" s="1">
        <f>+E22+G22+I22</f>
        <v>12</v>
      </c>
      <c r="L22" s="3">
        <f t="shared" si="11"/>
        <v>1.3392857142857142</v>
      </c>
      <c r="M22" s="24">
        <f t="shared" si="12"/>
        <v>13392.857142857141</v>
      </c>
      <c r="N22" s="25">
        <f t="shared" si="13"/>
        <v>3.7146264602144718</v>
      </c>
      <c r="O22" s="26"/>
    </row>
    <row r="23" spans="1:15" hidden="1" x14ac:dyDescent="0.25">
      <c r="A23" s="144"/>
      <c r="B23" s="27" t="s">
        <v>62</v>
      </c>
      <c r="C23" s="1">
        <f>14*64</f>
        <v>896</v>
      </c>
      <c r="D23" s="2">
        <f t="shared" si="8"/>
        <v>0</v>
      </c>
      <c r="E23" s="1">
        <v>0</v>
      </c>
      <c r="F23" s="2">
        <f t="shared" si="9"/>
        <v>0</v>
      </c>
      <c r="G23" s="1">
        <v>0</v>
      </c>
      <c r="H23" s="2">
        <f t="shared" ref="H23:H28" si="14">+I23/C23*100</f>
        <v>1.6741071428571428</v>
      </c>
      <c r="I23" s="1">
        <v>15</v>
      </c>
      <c r="J23" s="2">
        <f t="shared" si="10"/>
        <v>0.50223214285714279</v>
      </c>
      <c r="K23" s="1">
        <f>+E23+G23+I23</f>
        <v>15</v>
      </c>
      <c r="L23" s="3">
        <f t="shared" si="11"/>
        <v>1.6741071428571428</v>
      </c>
      <c r="M23" s="24">
        <f t="shared" si="12"/>
        <v>16741.071428571428</v>
      </c>
      <c r="N23" s="25">
        <f t="shared" si="13"/>
        <v>3.626253677084919</v>
      </c>
      <c r="O23" s="26"/>
    </row>
    <row r="24" spans="1:15" ht="15.75" hidden="1" thickBot="1" x14ac:dyDescent="0.3">
      <c r="A24" s="145"/>
      <c r="B24" s="19" t="s">
        <v>18</v>
      </c>
      <c r="C24" s="10">
        <f>SUM(C20:C23)</f>
        <v>3024</v>
      </c>
      <c r="D24" s="11">
        <f t="shared" ref="D24:D29" si="15">E24/C24*100</f>
        <v>0</v>
      </c>
      <c r="E24" s="10">
        <f>SUM(E20:E23)</f>
        <v>0</v>
      </c>
      <c r="F24" s="11">
        <f t="shared" ref="F24:F29" si="16">+G24/C24*100</f>
        <v>0</v>
      </c>
      <c r="G24" s="10">
        <f>SUM(G20:G23)</f>
        <v>0</v>
      </c>
      <c r="H24" s="2">
        <f t="shared" si="14"/>
        <v>1.3227513227513228</v>
      </c>
      <c r="I24" s="10">
        <f>SUM(I20:I23)</f>
        <v>40</v>
      </c>
      <c r="J24" s="11">
        <f t="shared" ref="J24:J29" si="17">(1*D24)+(0.65*F24)+(0.3*H24)</f>
        <v>0.3968253968253968</v>
      </c>
      <c r="K24" s="10">
        <f>SUM(K20:K23)</f>
        <v>40</v>
      </c>
      <c r="L24" s="12">
        <f t="shared" ref="L24:L29" si="18">K24/C24*100</f>
        <v>1.3227513227513228</v>
      </c>
      <c r="M24" s="15">
        <f t="shared" ref="M24:M29" si="19">L24*10000</f>
        <v>13227.513227513227</v>
      </c>
      <c r="N24" s="13">
        <f t="shared" ref="N24:N29" si="20">(NORMSINV(1-M24/1000000))+1.5</f>
        <v>3.7194661675554692</v>
      </c>
      <c r="O24" s="14"/>
    </row>
    <row r="25" spans="1:15" ht="30" hidden="1" x14ac:dyDescent="0.25">
      <c r="A25" s="147" t="s">
        <v>63</v>
      </c>
      <c r="B25" s="66" t="s">
        <v>71</v>
      </c>
      <c r="C25" s="56">
        <f>10*8</f>
        <v>80</v>
      </c>
      <c r="D25" s="57">
        <f t="shared" si="15"/>
        <v>0</v>
      </c>
      <c r="E25" s="56">
        <v>0</v>
      </c>
      <c r="F25" s="57">
        <f t="shared" si="16"/>
        <v>0</v>
      </c>
      <c r="G25" s="56">
        <v>0</v>
      </c>
      <c r="H25" s="57">
        <f t="shared" si="14"/>
        <v>2.5</v>
      </c>
      <c r="I25" s="56">
        <v>2</v>
      </c>
      <c r="J25" s="57">
        <f t="shared" si="17"/>
        <v>0.75</v>
      </c>
      <c r="K25" s="56">
        <f>+E25+G25+I25</f>
        <v>2</v>
      </c>
      <c r="L25" s="58">
        <f t="shared" si="18"/>
        <v>2.5</v>
      </c>
      <c r="M25" s="67">
        <f t="shared" si="19"/>
        <v>25000</v>
      </c>
      <c r="N25" s="68">
        <f t="shared" si="20"/>
        <v>3.4599639845400536</v>
      </c>
      <c r="O25" s="69" t="s">
        <v>70</v>
      </c>
    </row>
    <row r="26" spans="1:15" hidden="1" x14ac:dyDescent="0.25">
      <c r="A26" s="144"/>
      <c r="B26" s="27" t="s">
        <v>56</v>
      </c>
      <c r="C26" s="1">
        <f>2*64</f>
        <v>128</v>
      </c>
      <c r="D26" s="2">
        <f t="shared" si="15"/>
        <v>0</v>
      </c>
      <c r="E26" s="1">
        <v>0</v>
      </c>
      <c r="F26" s="2">
        <f t="shared" si="16"/>
        <v>0</v>
      </c>
      <c r="G26" s="1">
        <v>0</v>
      </c>
      <c r="H26" s="2">
        <f t="shared" si="14"/>
        <v>1.5625</v>
      </c>
      <c r="I26" s="1">
        <v>2</v>
      </c>
      <c r="J26" s="2">
        <f t="shared" si="17"/>
        <v>0.46875</v>
      </c>
      <c r="K26" s="1">
        <f>+E26+G26+I26</f>
        <v>2</v>
      </c>
      <c r="L26" s="3">
        <f t="shared" si="18"/>
        <v>1.5625</v>
      </c>
      <c r="M26" s="24">
        <f t="shared" si="19"/>
        <v>15625</v>
      </c>
      <c r="N26" s="25">
        <f t="shared" si="20"/>
        <v>3.6538746940614555</v>
      </c>
      <c r="O26" s="26"/>
    </row>
    <row r="27" spans="1:15" hidden="1" x14ac:dyDescent="0.25">
      <c r="A27" s="144"/>
      <c r="B27" s="27" t="s">
        <v>69</v>
      </c>
      <c r="C27" s="1">
        <f>33*8</f>
        <v>264</v>
      </c>
      <c r="D27" s="2">
        <f>E27/C27*100</f>
        <v>0</v>
      </c>
      <c r="E27" s="1">
        <v>0</v>
      </c>
      <c r="F27" s="2">
        <f>+G27/C27*100</f>
        <v>0</v>
      </c>
      <c r="G27" s="1">
        <v>0</v>
      </c>
      <c r="H27" s="2">
        <f>+I27/C27*100</f>
        <v>1.5151515151515151</v>
      </c>
      <c r="I27" s="1">
        <v>4</v>
      </c>
      <c r="J27" s="2">
        <f>(1*D27)+(0.65*F27)+(0.3*H27)</f>
        <v>0.45454545454545453</v>
      </c>
      <c r="K27" s="1">
        <f>+E27+G27+I27</f>
        <v>4</v>
      </c>
      <c r="L27" s="3">
        <f>K27/C27*100</f>
        <v>1.5151515151515151</v>
      </c>
      <c r="M27" s="24">
        <f>L27*10000</f>
        <v>15151.515151515152</v>
      </c>
      <c r="N27" s="25">
        <f>(NORMSINV(1-M27/1000000))+1.5</f>
        <v>3.666106752892329</v>
      </c>
      <c r="O27" s="26"/>
    </row>
    <row r="28" spans="1:15" hidden="1" x14ac:dyDescent="0.25">
      <c r="A28" s="144"/>
      <c r="B28" s="27" t="s">
        <v>41</v>
      </c>
      <c r="C28" s="1">
        <f>18*64</f>
        <v>1152</v>
      </c>
      <c r="D28" s="2">
        <f t="shared" si="15"/>
        <v>0</v>
      </c>
      <c r="E28" s="1">
        <v>0</v>
      </c>
      <c r="F28" s="2">
        <f t="shared" si="16"/>
        <v>0</v>
      </c>
      <c r="G28" s="1">
        <v>0</v>
      </c>
      <c r="H28" s="2">
        <f t="shared" si="14"/>
        <v>0.95486111111111116</v>
      </c>
      <c r="I28" s="1">
        <v>11</v>
      </c>
      <c r="J28" s="2">
        <f t="shared" si="17"/>
        <v>0.28645833333333331</v>
      </c>
      <c r="K28" s="1">
        <f>+E28+G28+I28</f>
        <v>11</v>
      </c>
      <c r="L28" s="3">
        <f t="shared" si="18"/>
        <v>0.95486111111111116</v>
      </c>
      <c r="M28" s="24">
        <f t="shared" si="19"/>
        <v>9548.6111111111113</v>
      </c>
      <c r="N28" s="25">
        <f t="shared" si="20"/>
        <v>3.8436277247810602</v>
      </c>
      <c r="O28" s="26"/>
    </row>
    <row r="29" spans="1:15" hidden="1" x14ac:dyDescent="0.25">
      <c r="A29" s="144"/>
      <c r="B29" s="27" t="s">
        <v>62</v>
      </c>
      <c r="C29" s="1">
        <f>12*64</f>
        <v>768</v>
      </c>
      <c r="D29" s="2">
        <f t="shared" si="15"/>
        <v>0</v>
      </c>
      <c r="E29" s="1">
        <v>0</v>
      </c>
      <c r="F29" s="2">
        <f t="shared" si="16"/>
        <v>0</v>
      </c>
      <c r="G29" s="1">
        <v>0</v>
      </c>
      <c r="H29" s="2">
        <f t="shared" ref="H29:H34" si="21">+I29/C29*100</f>
        <v>1.0416666666666665</v>
      </c>
      <c r="I29" s="1">
        <v>8</v>
      </c>
      <c r="J29" s="2">
        <f t="shared" si="17"/>
        <v>0.31249999999999994</v>
      </c>
      <c r="K29" s="1">
        <f>+E29+G29+I29</f>
        <v>8</v>
      </c>
      <c r="L29" s="3">
        <f t="shared" si="18"/>
        <v>1.0416666666666665</v>
      </c>
      <c r="M29" s="24">
        <f t="shared" si="19"/>
        <v>10416.666666666666</v>
      </c>
      <c r="N29" s="25">
        <f t="shared" si="20"/>
        <v>3.8109913382574203</v>
      </c>
      <c r="O29" s="26"/>
    </row>
    <row r="30" spans="1:15" ht="15.75" hidden="1" thickBot="1" x14ac:dyDescent="0.3">
      <c r="A30" s="145"/>
      <c r="B30" s="19" t="s">
        <v>18</v>
      </c>
      <c r="C30" s="10">
        <f>SUM(C25:C29)</f>
        <v>2392</v>
      </c>
      <c r="D30" s="11">
        <f t="shared" ref="D30:D35" si="22">E30/C30*100</f>
        <v>0</v>
      </c>
      <c r="E30" s="10">
        <f>SUM(E25:E29)</f>
        <v>0</v>
      </c>
      <c r="F30" s="11">
        <f t="shared" ref="F30:F35" si="23">+G30/C30*100</f>
        <v>0</v>
      </c>
      <c r="G30" s="10">
        <f>SUM(G25:G29)</f>
        <v>0</v>
      </c>
      <c r="H30" s="2">
        <f t="shared" si="21"/>
        <v>1.1287625418060201</v>
      </c>
      <c r="I30" s="10">
        <f>SUM(I25:I29)</f>
        <v>27</v>
      </c>
      <c r="J30" s="11">
        <f t="shared" ref="J30:J35" si="24">(1*D30)+(0.65*F30)+(0.3*H30)</f>
        <v>0.33862876254180602</v>
      </c>
      <c r="K30" s="10">
        <f>SUM(K25:K29)</f>
        <v>27</v>
      </c>
      <c r="L30" s="12">
        <f t="shared" ref="L30:L35" si="25">K30/C30*100</f>
        <v>1.1287625418060201</v>
      </c>
      <c r="M30" s="15">
        <f t="shared" ref="M30:M35" si="26">L30*10000</f>
        <v>11287.625418060201</v>
      </c>
      <c r="N30" s="13">
        <f t="shared" ref="N30:N35" si="27">(NORMSINV(1-M30/1000000))+1.5</f>
        <v>3.7805472658659052</v>
      </c>
      <c r="O30" s="14"/>
    </row>
    <row r="31" spans="1:15" hidden="1" x14ac:dyDescent="0.25">
      <c r="A31" s="144" t="s">
        <v>64</v>
      </c>
      <c r="B31" s="27" t="s">
        <v>65</v>
      </c>
      <c r="C31" s="1">
        <f>17*8</f>
        <v>136</v>
      </c>
      <c r="D31" s="2">
        <f>E31/C31*100</f>
        <v>0</v>
      </c>
      <c r="E31" s="1">
        <v>0</v>
      </c>
      <c r="F31" s="2">
        <f>+G31/C31*100</f>
        <v>0</v>
      </c>
      <c r="G31" s="1">
        <v>0</v>
      </c>
      <c r="H31" s="2">
        <f>+I31/C31*100</f>
        <v>1.4705882352941175</v>
      </c>
      <c r="I31" s="1">
        <v>2</v>
      </c>
      <c r="J31" s="2">
        <f>(1*D31)+(0.65*F31)+(0.3*H31)</f>
        <v>0.44117647058823523</v>
      </c>
      <c r="K31" s="1">
        <f>+E31+G31+I31</f>
        <v>2</v>
      </c>
      <c r="L31" s="3">
        <f>K31/C31*100</f>
        <v>1.4705882352941175</v>
      </c>
      <c r="M31" s="24">
        <f>L31*10000</f>
        <v>14705.882352941175</v>
      </c>
      <c r="N31" s="25">
        <f>(NORMSINV(1-M31/1000000))+1.5</f>
        <v>3.6779230690821856</v>
      </c>
      <c r="O31" s="26"/>
    </row>
    <row r="32" spans="1:15" hidden="1" x14ac:dyDescent="0.25">
      <c r="A32" s="144"/>
      <c r="B32" s="27" t="s">
        <v>69</v>
      </c>
      <c r="C32" s="1">
        <f>10*8</f>
        <v>80</v>
      </c>
      <c r="D32" s="2">
        <f t="shared" si="22"/>
        <v>0</v>
      </c>
      <c r="E32" s="1">
        <v>0</v>
      </c>
      <c r="F32" s="2">
        <f t="shared" si="23"/>
        <v>0</v>
      </c>
      <c r="G32" s="1">
        <v>0</v>
      </c>
      <c r="H32" s="2">
        <f t="shared" si="21"/>
        <v>1.25</v>
      </c>
      <c r="I32" s="1">
        <v>1</v>
      </c>
      <c r="J32" s="2">
        <f t="shared" si="24"/>
        <v>0.375</v>
      </c>
      <c r="K32" s="1">
        <f>+E32+G32+I32</f>
        <v>1</v>
      </c>
      <c r="L32" s="3">
        <f t="shared" si="25"/>
        <v>1.25</v>
      </c>
      <c r="M32" s="24">
        <f t="shared" si="26"/>
        <v>12500</v>
      </c>
      <c r="N32" s="25">
        <f t="shared" si="27"/>
        <v>3.7414027276049464</v>
      </c>
      <c r="O32" s="26"/>
    </row>
    <row r="33" spans="1:15" hidden="1" x14ac:dyDescent="0.25">
      <c r="A33" s="144"/>
      <c r="B33" s="27" t="s">
        <v>66</v>
      </c>
      <c r="C33" s="1">
        <f>6*64</f>
        <v>384</v>
      </c>
      <c r="D33" s="2">
        <f>E33/C33*100</f>
        <v>0</v>
      </c>
      <c r="E33" s="1">
        <v>0</v>
      </c>
      <c r="F33" s="2">
        <f>+G33/C33*100</f>
        <v>0</v>
      </c>
      <c r="G33" s="1">
        <v>0</v>
      </c>
      <c r="H33" s="2">
        <f>+I33/C33*100</f>
        <v>1.0416666666666665</v>
      </c>
      <c r="I33" s="1">
        <v>4</v>
      </c>
      <c r="J33" s="2">
        <f>(1*D33)+(0.65*F33)+(0.3*H33)</f>
        <v>0.31249999999999994</v>
      </c>
      <c r="K33" s="1">
        <f>+E33+G33+I33</f>
        <v>4</v>
      </c>
      <c r="L33" s="3">
        <f>K33/C33*100</f>
        <v>1.0416666666666665</v>
      </c>
      <c r="M33" s="24">
        <f>L33*10000</f>
        <v>10416.666666666666</v>
      </c>
      <c r="N33" s="25">
        <f>(NORMSINV(1-M33/1000000))+1.5</f>
        <v>3.8109913382574203</v>
      </c>
      <c r="O33" s="26"/>
    </row>
    <row r="34" spans="1:15" hidden="1" x14ac:dyDescent="0.25">
      <c r="A34" s="144"/>
      <c r="B34" s="27" t="s">
        <v>41</v>
      </c>
      <c r="C34" s="1">
        <f>17*64</f>
        <v>1088</v>
      </c>
      <c r="D34" s="2">
        <f t="shared" si="22"/>
        <v>0</v>
      </c>
      <c r="E34" s="1">
        <v>0</v>
      </c>
      <c r="F34" s="2">
        <f t="shared" si="23"/>
        <v>0</v>
      </c>
      <c r="G34" s="1">
        <v>0</v>
      </c>
      <c r="H34" s="2">
        <f t="shared" si="21"/>
        <v>1.1029411764705883</v>
      </c>
      <c r="I34" s="1">
        <v>12</v>
      </c>
      <c r="J34" s="2">
        <f t="shared" si="24"/>
        <v>0.33088235294117646</v>
      </c>
      <c r="K34" s="1">
        <f>+E34+G34+I34</f>
        <v>12</v>
      </c>
      <c r="L34" s="3">
        <f t="shared" si="25"/>
        <v>1.1029411764705883</v>
      </c>
      <c r="M34" s="24">
        <f t="shared" si="26"/>
        <v>11029.411764705883</v>
      </c>
      <c r="N34" s="25">
        <f t="shared" si="27"/>
        <v>3.7893534662194091</v>
      </c>
      <c r="O34" s="26"/>
    </row>
    <row r="35" spans="1:15" hidden="1" x14ac:dyDescent="0.25">
      <c r="A35" s="144"/>
      <c r="B35" s="27" t="s">
        <v>62</v>
      </c>
      <c r="C35" s="1">
        <f>24*64</f>
        <v>1536</v>
      </c>
      <c r="D35" s="2">
        <f t="shared" si="22"/>
        <v>0</v>
      </c>
      <c r="E35" s="1">
        <v>0</v>
      </c>
      <c r="F35" s="2">
        <f t="shared" si="23"/>
        <v>0</v>
      </c>
      <c r="G35" s="1">
        <v>0</v>
      </c>
      <c r="H35" s="2">
        <f t="shared" ref="H35:H40" si="28">+I35/C35*100</f>
        <v>1.1067708333333335</v>
      </c>
      <c r="I35" s="1">
        <v>17</v>
      </c>
      <c r="J35" s="2">
        <f t="shared" si="24"/>
        <v>0.33203125000000006</v>
      </c>
      <c r="K35" s="1">
        <f>+E35+G35+I35</f>
        <v>17</v>
      </c>
      <c r="L35" s="3">
        <f t="shared" si="25"/>
        <v>1.1067708333333335</v>
      </c>
      <c r="M35" s="24">
        <f t="shared" si="26"/>
        <v>11067.708333333334</v>
      </c>
      <c r="N35" s="25">
        <f t="shared" si="27"/>
        <v>3.7880361385427097</v>
      </c>
      <c r="O35" s="26"/>
    </row>
    <row r="36" spans="1:15" ht="15.75" hidden="1" thickBot="1" x14ac:dyDescent="0.3">
      <c r="A36" s="145"/>
      <c r="B36" s="19" t="s">
        <v>18</v>
      </c>
      <c r="C36" s="10">
        <f>SUM(C31:C35)</f>
        <v>3224</v>
      </c>
      <c r="D36" s="11">
        <f t="shared" ref="D36:D41" si="29">E36/C36*100</f>
        <v>0</v>
      </c>
      <c r="E36" s="10">
        <f>SUM(E31:E35)</f>
        <v>0</v>
      </c>
      <c r="F36" s="11">
        <f t="shared" ref="F36:F41" si="30">+G36/C36*100</f>
        <v>0</v>
      </c>
      <c r="G36" s="10">
        <f>SUM(G31:G35)</f>
        <v>0</v>
      </c>
      <c r="H36" s="2">
        <f t="shared" si="28"/>
        <v>1.1166253101736971</v>
      </c>
      <c r="I36" s="10">
        <f>SUM(I31:I35)</f>
        <v>36</v>
      </c>
      <c r="J36" s="11">
        <f t="shared" ref="J36:J41" si="31">(1*D36)+(0.65*F36)+(0.3*H36)</f>
        <v>0.33498759305210912</v>
      </c>
      <c r="K36" s="10">
        <f>SUM(K31:K35)</f>
        <v>36</v>
      </c>
      <c r="L36" s="12">
        <f t="shared" ref="L36:L41" si="32">K36/C36*100</f>
        <v>1.1166253101736971</v>
      </c>
      <c r="M36" s="15">
        <f t="shared" ref="M36:M41" si="33">L36*10000</f>
        <v>11166.253101736971</v>
      </c>
      <c r="N36" s="13">
        <f t="shared" ref="N36:N41" si="34">(NORMSINV(1-M36/1000000))+1.5</f>
        <v>3.7846645260333545</v>
      </c>
      <c r="O36" s="14"/>
    </row>
    <row r="37" spans="1:15" hidden="1" x14ac:dyDescent="0.25">
      <c r="A37" s="144" t="s">
        <v>72</v>
      </c>
      <c r="B37" s="27" t="s">
        <v>65</v>
      </c>
      <c r="C37" s="1">
        <f>95*8</f>
        <v>760</v>
      </c>
      <c r="D37" s="2">
        <f t="shared" si="29"/>
        <v>0</v>
      </c>
      <c r="E37" s="1">
        <v>0</v>
      </c>
      <c r="F37" s="2">
        <f t="shared" si="30"/>
        <v>0</v>
      </c>
      <c r="G37" s="1">
        <v>0</v>
      </c>
      <c r="H37" s="2">
        <f t="shared" si="28"/>
        <v>1.3157894736842104</v>
      </c>
      <c r="I37" s="1">
        <v>10</v>
      </c>
      <c r="J37" s="2">
        <f t="shared" si="31"/>
        <v>0.39473684210526311</v>
      </c>
      <c r="K37" s="1">
        <f>+E37+G37+I37</f>
        <v>10</v>
      </c>
      <c r="L37" s="3">
        <f t="shared" si="32"/>
        <v>1.3157894736842104</v>
      </c>
      <c r="M37" s="24">
        <f t="shared" si="33"/>
        <v>13157.894736842103</v>
      </c>
      <c r="N37" s="25">
        <f t="shared" si="34"/>
        <v>3.7215195883378365</v>
      </c>
      <c r="O37" s="26"/>
    </row>
    <row r="38" spans="1:15" hidden="1" x14ac:dyDescent="0.25">
      <c r="A38" s="144"/>
      <c r="B38" s="27" t="s">
        <v>66</v>
      </c>
      <c r="C38" s="1">
        <f>13*64</f>
        <v>832</v>
      </c>
      <c r="D38" s="2">
        <f t="shared" si="29"/>
        <v>0</v>
      </c>
      <c r="E38" s="1">
        <v>0</v>
      </c>
      <c r="F38" s="2">
        <f t="shared" si="30"/>
        <v>0</v>
      </c>
      <c r="G38" s="1">
        <v>0</v>
      </c>
      <c r="H38" s="2">
        <f t="shared" si="28"/>
        <v>1.4423076923076923</v>
      </c>
      <c r="I38" s="1">
        <v>12</v>
      </c>
      <c r="J38" s="2">
        <f t="shared" si="31"/>
        <v>0.43269230769230765</v>
      </c>
      <c r="K38" s="1">
        <f>+E38+G38+I38</f>
        <v>12</v>
      </c>
      <c r="L38" s="3">
        <f t="shared" si="32"/>
        <v>1.4423076923076923</v>
      </c>
      <c r="M38" s="24">
        <f t="shared" si="33"/>
        <v>14423.076923076924</v>
      </c>
      <c r="N38" s="25">
        <f t="shared" si="34"/>
        <v>3.685582639921225</v>
      </c>
      <c r="O38" s="26"/>
    </row>
    <row r="39" spans="1:15" hidden="1" x14ac:dyDescent="0.25">
      <c r="A39" s="144"/>
      <c r="B39" s="27" t="s">
        <v>41</v>
      </c>
      <c r="C39" s="1">
        <f>16*64</f>
        <v>1024</v>
      </c>
      <c r="D39" s="2">
        <f t="shared" si="29"/>
        <v>0</v>
      </c>
      <c r="E39" s="1">
        <v>0</v>
      </c>
      <c r="F39" s="2">
        <f t="shared" si="30"/>
        <v>0</v>
      </c>
      <c r="G39" s="1">
        <v>0</v>
      </c>
      <c r="H39" s="2">
        <f t="shared" si="28"/>
        <v>1.07421875</v>
      </c>
      <c r="I39" s="1">
        <v>11</v>
      </c>
      <c r="J39" s="2">
        <f t="shared" si="31"/>
        <v>0.322265625</v>
      </c>
      <c r="K39" s="1">
        <f>+E39+G39+I39</f>
        <v>11</v>
      </c>
      <c r="L39" s="3">
        <f t="shared" si="32"/>
        <v>1.07421875</v>
      </c>
      <c r="M39" s="24">
        <f t="shared" si="33"/>
        <v>10742.1875</v>
      </c>
      <c r="N39" s="25">
        <f t="shared" si="34"/>
        <v>3.7993622974032286</v>
      </c>
      <c r="O39" s="26"/>
    </row>
    <row r="40" spans="1:15" hidden="1" x14ac:dyDescent="0.25">
      <c r="A40" s="144"/>
      <c r="B40" s="27" t="s">
        <v>62</v>
      </c>
      <c r="C40" s="1">
        <f>11*64</f>
        <v>704</v>
      </c>
      <c r="D40" s="2">
        <f>E40/C40*100</f>
        <v>0</v>
      </c>
      <c r="E40" s="1">
        <v>0</v>
      </c>
      <c r="F40" s="2">
        <f>+G40/C40*100</f>
        <v>0</v>
      </c>
      <c r="G40" s="1">
        <v>0</v>
      </c>
      <c r="H40" s="2">
        <f t="shared" si="28"/>
        <v>0.71022727272727271</v>
      </c>
      <c r="I40" s="1">
        <v>5</v>
      </c>
      <c r="J40" s="2">
        <f>(1*D40)+(0.65*F40)+(0.3*H40)</f>
        <v>0.2130681818181818</v>
      </c>
      <c r="K40" s="1">
        <f>+E40+G40+I40</f>
        <v>5</v>
      </c>
      <c r="L40" s="3">
        <f>K40/C40*100</f>
        <v>0.71022727272727271</v>
      </c>
      <c r="M40" s="24">
        <f>L40*10000</f>
        <v>7102.272727272727</v>
      </c>
      <c r="N40" s="25">
        <f>(NORMSINV(1-M40/1000000))+1.5</f>
        <v>3.952048653004522</v>
      </c>
      <c r="O40" s="26"/>
    </row>
    <row r="41" spans="1:15" hidden="1" x14ac:dyDescent="0.25">
      <c r="A41" s="144"/>
      <c r="B41" s="27" t="s">
        <v>45</v>
      </c>
      <c r="C41" s="1">
        <f>9*64</f>
        <v>576</v>
      </c>
      <c r="D41" s="2">
        <f t="shared" si="29"/>
        <v>0</v>
      </c>
      <c r="E41" s="1">
        <v>0</v>
      </c>
      <c r="F41" s="2">
        <f t="shared" si="30"/>
        <v>0</v>
      </c>
      <c r="G41" s="1">
        <v>0</v>
      </c>
      <c r="H41" s="2">
        <f t="shared" ref="H41:H46" si="35">+I41/C41*100</f>
        <v>1.5625</v>
      </c>
      <c r="I41" s="1">
        <v>9</v>
      </c>
      <c r="J41" s="2">
        <f t="shared" si="31"/>
        <v>0.46875</v>
      </c>
      <c r="K41" s="1">
        <f>+E41+G41+I41</f>
        <v>9</v>
      </c>
      <c r="L41" s="3">
        <f t="shared" si="32"/>
        <v>1.5625</v>
      </c>
      <c r="M41" s="24">
        <f t="shared" si="33"/>
        <v>15625</v>
      </c>
      <c r="N41" s="25">
        <f t="shared" si="34"/>
        <v>3.6538746940614555</v>
      </c>
      <c r="O41" s="26"/>
    </row>
    <row r="42" spans="1:15" ht="15.75" hidden="1" thickBot="1" x14ac:dyDescent="0.3">
      <c r="A42" s="145"/>
      <c r="B42" s="19" t="s">
        <v>18</v>
      </c>
      <c r="C42" s="10">
        <f>SUM(C37:C41)</f>
        <v>3896</v>
      </c>
      <c r="D42" s="11">
        <f t="shared" ref="D42:D47" si="36">E42/C42*100</f>
        <v>0</v>
      </c>
      <c r="E42" s="10">
        <f>SUM(E37:E41)</f>
        <v>0</v>
      </c>
      <c r="F42" s="11">
        <f t="shared" ref="F42:F47" si="37">+G42/C42*100</f>
        <v>0</v>
      </c>
      <c r="G42" s="10">
        <f>SUM(G37:G41)</f>
        <v>0</v>
      </c>
      <c r="H42" s="2">
        <f t="shared" si="35"/>
        <v>1.2063655030800822</v>
      </c>
      <c r="I42" s="10">
        <f>SUM(I37:I41)</f>
        <v>47</v>
      </c>
      <c r="J42" s="11">
        <f t="shared" ref="J42:J47" si="38">(1*D42)+(0.65*F42)+(0.3*H42)</f>
        <v>0.36190965092402466</v>
      </c>
      <c r="K42" s="10">
        <f>SUM(K37:K41)</f>
        <v>47</v>
      </c>
      <c r="L42" s="12">
        <f t="shared" ref="L42:L47" si="39">K42/C42*100</f>
        <v>1.2063655030800822</v>
      </c>
      <c r="M42" s="15">
        <f t="shared" ref="M42:M47" si="40">L42*10000</f>
        <v>12063.655030800821</v>
      </c>
      <c r="N42" s="13">
        <f t="shared" ref="N42:N47" si="41">(NORMSINV(1-M42/1000000))+1.5</f>
        <v>3.7550958981502283</v>
      </c>
      <c r="O42" s="14"/>
    </row>
    <row r="43" spans="1:15" hidden="1" x14ac:dyDescent="0.25">
      <c r="A43" s="144" t="s">
        <v>74</v>
      </c>
      <c r="B43" s="27" t="s">
        <v>65</v>
      </c>
      <c r="C43" s="1">
        <f>158*8</f>
        <v>1264</v>
      </c>
      <c r="D43" s="2">
        <f t="shared" si="36"/>
        <v>0</v>
      </c>
      <c r="E43" s="1">
        <v>0</v>
      </c>
      <c r="F43" s="2">
        <f t="shared" si="37"/>
        <v>0</v>
      </c>
      <c r="G43" s="1">
        <v>0</v>
      </c>
      <c r="H43" s="2">
        <f t="shared" si="35"/>
        <v>1.1075949367088607</v>
      </c>
      <c r="I43" s="1">
        <v>14</v>
      </c>
      <c r="J43" s="2">
        <f t="shared" si="38"/>
        <v>0.33227848101265817</v>
      </c>
      <c r="K43" s="1">
        <f>+E43+G43+I43</f>
        <v>14</v>
      </c>
      <c r="L43" s="3">
        <f t="shared" si="39"/>
        <v>1.1075949367088607</v>
      </c>
      <c r="M43" s="24">
        <f t="shared" si="40"/>
        <v>11075.949367088606</v>
      </c>
      <c r="N43" s="25">
        <f t="shared" si="41"/>
        <v>3.7877531814420253</v>
      </c>
      <c r="O43" s="26"/>
    </row>
    <row r="44" spans="1:15" hidden="1" x14ac:dyDescent="0.25">
      <c r="A44" s="144"/>
      <c r="B44" s="27" t="s">
        <v>56</v>
      </c>
      <c r="C44" s="1">
        <f>17*64</f>
        <v>1088</v>
      </c>
      <c r="D44" s="2">
        <f t="shared" si="36"/>
        <v>0</v>
      </c>
      <c r="E44" s="1">
        <v>0</v>
      </c>
      <c r="F44" s="2">
        <f t="shared" si="37"/>
        <v>0</v>
      </c>
      <c r="G44" s="1">
        <v>0</v>
      </c>
      <c r="H44" s="2">
        <f t="shared" si="35"/>
        <v>1.3786764705882353</v>
      </c>
      <c r="I44" s="1">
        <v>15</v>
      </c>
      <c r="J44" s="2">
        <f t="shared" si="38"/>
        <v>0.41360294117647056</v>
      </c>
      <c r="K44" s="1">
        <f>+E44+G44+I44</f>
        <v>15</v>
      </c>
      <c r="L44" s="3">
        <f t="shared" si="39"/>
        <v>1.3786764705882353</v>
      </c>
      <c r="M44" s="24">
        <f t="shared" si="40"/>
        <v>13786.764705882353</v>
      </c>
      <c r="N44" s="25">
        <f t="shared" si="41"/>
        <v>3.7033011581144395</v>
      </c>
      <c r="O44" s="26"/>
    </row>
    <row r="45" spans="1:15" hidden="1" x14ac:dyDescent="0.25">
      <c r="A45" s="144"/>
      <c r="B45" s="27" t="s">
        <v>41</v>
      </c>
      <c r="C45" s="1">
        <f>18*64</f>
        <v>1152</v>
      </c>
      <c r="D45" s="2">
        <f t="shared" si="36"/>
        <v>0</v>
      </c>
      <c r="E45" s="1">
        <v>0</v>
      </c>
      <c r="F45" s="2">
        <f t="shared" si="37"/>
        <v>0</v>
      </c>
      <c r="G45" s="1">
        <v>0</v>
      </c>
      <c r="H45" s="2">
        <f t="shared" si="35"/>
        <v>1.1284722222222221</v>
      </c>
      <c r="I45" s="1">
        <v>13</v>
      </c>
      <c r="J45" s="2">
        <f t="shared" si="38"/>
        <v>0.33854166666666663</v>
      </c>
      <c r="K45" s="1">
        <f>+E45+G45+I45</f>
        <v>13</v>
      </c>
      <c r="L45" s="3">
        <f t="shared" si="39"/>
        <v>1.1284722222222221</v>
      </c>
      <c r="M45" s="24">
        <f t="shared" si="40"/>
        <v>11284.722222222221</v>
      </c>
      <c r="N45" s="25">
        <f t="shared" si="41"/>
        <v>3.7806452994757134</v>
      </c>
      <c r="O45" s="26"/>
    </row>
    <row r="46" spans="1:15" hidden="1" x14ac:dyDescent="0.25">
      <c r="A46" s="144"/>
      <c r="B46" s="27" t="s">
        <v>78</v>
      </c>
      <c r="C46" s="1">
        <f>5*64</f>
        <v>320</v>
      </c>
      <c r="D46" s="2">
        <f t="shared" si="36"/>
        <v>0</v>
      </c>
      <c r="E46" s="1">
        <v>0</v>
      </c>
      <c r="F46" s="2">
        <f t="shared" si="37"/>
        <v>0</v>
      </c>
      <c r="G46" s="1">
        <v>0</v>
      </c>
      <c r="H46" s="2">
        <f t="shared" si="35"/>
        <v>0.625</v>
      </c>
      <c r="I46" s="1">
        <v>2</v>
      </c>
      <c r="J46" s="2">
        <f t="shared" si="38"/>
        <v>0.1875</v>
      </c>
      <c r="K46" s="1">
        <f>+E46+G46+I46</f>
        <v>2</v>
      </c>
      <c r="L46" s="3">
        <f t="shared" si="39"/>
        <v>0.625</v>
      </c>
      <c r="M46" s="24">
        <f t="shared" si="40"/>
        <v>6250</v>
      </c>
      <c r="N46" s="25">
        <f t="shared" si="41"/>
        <v>3.9977054744123737</v>
      </c>
      <c r="O46" s="26"/>
    </row>
    <row r="47" spans="1:15" hidden="1" x14ac:dyDescent="0.25">
      <c r="A47" s="144"/>
      <c r="B47" s="27" t="s">
        <v>45</v>
      </c>
      <c r="C47" s="1">
        <f>5*64</f>
        <v>320</v>
      </c>
      <c r="D47" s="2">
        <f t="shared" si="36"/>
        <v>0</v>
      </c>
      <c r="E47" s="1">
        <v>0</v>
      </c>
      <c r="F47" s="2">
        <f t="shared" si="37"/>
        <v>0</v>
      </c>
      <c r="G47" s="1">
        <v>0</v>
      </c>
      <c r="H47" s="2">
        <f t="shared" ref="H47:H53" si="42">+I47/C47*100</f>
        <v>0.9375</v>
      </c>
      <c r="I47" s="1">
        <v>3</v>
      </c>
      <c r="J47" s="2">
        <f t="shared" si="38"/>
        <v>0.28125</v>
      </c>
      <c r="K47" s="1">
        <f>+E47+G47+I47</f>
        <v>3</v>
      </c>
      <c r="L47" s="3">
        <f t="shared" si="39"/>
        <v>0.9375</v>
      </c>
      <c r="M47" s="24">
        <f t="shared" si="40"/>
        <v>9375</v>
      </c>
      <c r="N47" s="25">
        <f t="shared" si="41"/>
        <v>3.8504644231090768</v>
      </c>
      <c r="O47" s="26"/>
    </row>
    <row r="48" spans="1:15" ht="15.75" hidden="1" thickBot="1" x14ac:dyDescent="0.3">
      <c r="A48" s="145"/>
      <c r="B48" s="19" t="s">
        <v>18</v>
      </c>
      <c r="C48" s="10">
        <f>SUM(C43:C47)</f>
        <v>4144</v>
      </c>
      <c r="D48" s="11">
        <f t="shared" ref="D48:D53" si="43">E48/C48*100</f>
        <v>0</v>
      </c>
      <c r="E48" s="10">
        <f>SUM(E43:E47)</f>
        <v>0</v>
      </c>
      <c r="F48" s="11">
        <f t="shared" ref="F48:F53" si="44">+G48/C48*100</f>
        <v>0</v>
      </c>
      <c r="G48" s="10">
        <f>SUM(G43:G47)</f>
        <v>0</v>
      </c>
      <c r="H48" s="2">
        <f t="shared" si="42"/>
        <v>1.1341698841698842</v>
      </c>
      <c r="I48" s="10">
        <f>SUM(I43:I47)</f>
        <v>47</v>
      </c>
      <c r="J48" s="11">
        <f t="shared" ref="J48:J53" si="45">(1*D48)+(0.65*F48)+(0.3*H48)</f>
        <v>0.34025096525096526</v>
      </c>
      <c r="K48" s="10">
        <f>SUM(K43:K47)</f>
        <v>47</v>
      </c>
      <c r="L48" s="12">
        <f t="shared" ref="L48:L53" si="46">K48/C48*100</f>
        <v>1.1341698841698842</v>
      </c>
      <c r="M48" s="15">
        <f t="shared" ref="M48:M53" si="47">L48*10000</f>
        <v>11341.698841698842</v>
      </c>
      <c r="N48" s="13">
        <f t="shared" ref="N48:N53" si="48">(NORMSINV(1-M48/1000000))+1.5</f>
        <v>3.7787253359620263</v>
      </c>
      <c r="O48" s="14"/>
    </row>
    <row r="49" spans="1:15" hidden="1" x14ac:dyDescent="0.25">
      <c r="A49" s="144" t="s">
        <v>79</v>
      </c>
      <c r="B49" s="27" t="s">
        <v>65</v>
      </c>
      <c r="C49" s="1">
        <f>81*8</f>
        <v>648</v>
      </c>
      <c r="D49" s="2">
        <f t="shared" si="43"/>
        <v>0</v>
      </c>
      <c r="E49" s="1">
        <v>0</v>
      </c>
      <c r="F49" s="2">
        <f t="shared" si="44"/>
        <v>0</v>
      </c>
      <c r="G49" s="1">
        <v>0</v>
      </c>
      <c r="H49" s="2">
        <f t="shared" si="42"/>
        <v>0.92592592592592582</v>
      </c>
      <c r="I49" s="1">
        <v>6</v>
      </c>
      <c r="J49" s="2">
        <f t="shared" si="45"/>
        <v>0.27777777777777773</v>
      </c>
      <c r="K49" s="1">
        <f>+E49+G49+I49</f>
        <v>6</v>
      </c>
      <c r="L49" s="3">
        <f t="shared" si="46"/>
        <v>0.92592592592592582</v>
      </c>
      <c r="M49" s="24">
        <f t="shared" si="47"/>
        <v>9259.2592592592573</v>
      </c>
      <c r="N49" s="25">
        <f t="shared" si="48"/>
        <v>3.8550840094933694</v>
      </c>
      <c r="O49" s="26"/>
    </row>
    <row r="50" spans="1:15" ht="30" hidden="1" x14ac:dyDescent="0.25">
      <c r="A50" s="144"/>
      <c r="B50" s="27" t="s">
        <v>80</v>
      </c>
      <c r="C50" s="1">
        <f>4*64</f>
        <v>256</v>
      </c>
      <c r="D50" s="2">
        <f>E50/C50*100</f>
        <v>0</v>
      </c>
      <c r="E50" s="1">
        <v>0</v>
      </c>
      <c r="F50" s="2">
        <f>+G50/C50*100</f>
        <v>0</v>
      </c>
      <c r="G50" s="1">
        <v>0</v>
      </c>
      <c r="H50" s="2">
        <f>+I50/C50*100</f>
        <v>2.34375</v>
      </c>
      <c r="I50" s="1">
        <v>6</v>
      </c>
      <c r="J50" s="2">
        <f>(1*D50)+(0.65*F50)+(0.3*H50)</f>
        <v>0.703125</v>
      </c>
      <c r="K50" s="1">
        <f>+E50+G50+I50</f>
        <v>6</v>
      </c>
      <c r="L50" s="3">
        <f>K50/C50*100</f>
        <v>2.34375</v>
      </c>
      <c r="M50" s="24">
        <f>L50*10000</f>
        <v>23437.5</v>
      </c>
      <c r="N50" s="25">
        <f>(NORMSINV(1-M50/1000000))+1.5</f>
        <v>3.4874278859298959</v>
      </c>
      <c r="O50" s="26" t="s">
        <v>81</v>
      </c>
    </row>
    <row r="51" spans="1:15" hidden="1" x14ac:dyDescent="0.25">
      <c r="A51" s="144"/>
      <c r="B51" s="27" t="s">
        <v>56</v>
      </c>
      <c r="C51" s="1">
        <f>6*64</f>
        <v>384</v>
      </c>
      <c r="D51" s="2">
        <f t="shared" si="43"/>
        <v>0</v>
      </c>
      <c r="E51" s="1">
        <v>0</v>
      </c>
      <c r="F51" s="2">
        <f t="shared" si="44"/>
        <v>0</v>
      </c>
      <c r="G51" s="1">
        <v>0</v>
      </c>
      <c r="H51" s="2">
        <f t="shared" si="42"/>
        <v>1.8229166666666667</v>
      </c>
      <c r="I51" s="1">
        <v>7</v>
      </c>
      <c r="J51" s="2">
        <f t="shared" si="45"/>
        <v>0.546875</v>
      </c>
      <c r="K51" s="1">
        <f>+E51+G51+I51</f>
        <v>7</v>
      </c>
      <c r="L51" s="3">
        <f t="shared" si="46"/>
        <v>1.8229166666666667</v>
      </c>
      <c r="M51" s="24">
        <f t="shared" si="47"/>
        <v>18229.166666666668</v>
      </c>
      <c r="N51" s="25">
        <f t="shared" si="48"/>
        <v>3.5917785130041615</v>
      </c>
      <c r="O51" s="26"/>
    </row>
    <row r="52" spans="1:15" hidden="1" x14ac:dyDescent="0.25">
      <c r="A52" s="144"/>
      <c r="B52" s="27" t="s">
        <v>41</v>
      </c>
      <c r="C52" s="1">
        <f>19*64</f>
        <v>1216</v>
      </c>
      <c r="D52" s="2">
        <f t="shared" si="43"/>
        <v>0</v>
      </c>
      <c r="E52" s="1">
        <v>0</v>
      </c>
      <c r="F52" s="2">
        <f t="shared" si="44"/>
        <v>0</v>
      </c>
      <c r="G52" s="1">
        <v>0</v>
      </c>
      <c r="H52" s="2">
        <f t="shared" si="42"/>
        <v>0.9046052631578948</v>
      </c>
      <c r="I52" s="1">
        <v>11</v>
      </c>
      <c r="J52" s="2">
        <f t="shared" si="45"/>
        <v>0.27138157894736842</v>
      </c>
      <c r="K52" s="1">
        <f>+E52+G52+I52</f>
        <v>11</v>
      </c>
      <c r="L52" s="3">
        <f t="shared" si="46"/>
        <v>0.9046052631578948</v>
      </c>
      <c r="M52" s="24">
        <f t="shared" si="47"/>
        <v>9046.0526315789484</v>
      </c>
      <c r="N52" s="25">
        <f t="shared" si="48"/>
        <v>3.8637276928064423</v>
      </c>
      <c r="O52" s="26"/>
    </row>
    <row r="53" spans="1:15" hidden="1" x14ac:dyDescent="0.25">
      <c r="A53" s="144"/>
      <c r="B53" s="27" t="s">
        <v>78</v>
      </c>
      <c r="C53" s="1">
        <f>16*64</f>
        <v>1024</v>
      </c>
      <c r="D53" s="2">
        <f t="shared" si="43"/>
        <v>0</v>
      </c>
      <c r="E53" s="1">
        <v>0</v>
      </c>
      <c r="F53" s="2">
        <f t="shared" si="44"/>
        <v>0</v>
      </c>
      <c r="G53" s="1">
        <v>0</v>
      </c>
      <c r="H53" s="2">
        <f t="shared" si="42"/>
        <v>0.9765625</v>
      </c>
      <c r="I53" s="1">
        <v>10</v>
      </c>
      <c r="J53" s="2">
        <f t="shared" si="45"/>
        <v>0.29296875</v>
      </c>
      <c r="K53" s="1">
        <f>+E53+G53+I53</f>
        <v>10</v>
      </c>
      <c r="L53" s="3">
        <f t="shared" si="46"/>
        <v>0.9765625</v>
      </c>
      <c r="M53" s="24">
        <f t="shared" si="47"/>
        <v>9765.625</v>
      </c>
      <c r="N53" s="25">
        <f t="shared" si="48"/>
        <v>3.8352330400688128</v>
      </c>
      <c r="O53" s="26"/>
    </row>
    <row r="54" spans="1:15" ht="15.75" hidden="1" thickBot="1" x14ac:dyDescent="0.3">
      <c r="A54" s="145"/>
      <c r="B54" s="19" t="s">
        <v>18</v>
      </c>
      <c r="C54" s="10">
        <f>SUM(C49:C53)</f>
        <v>3528</v>
      </c>
      <c r="D54" s="11">
        <f t="shared" ref="D54:D65" si="49">E54/C54*100</f>
        <v>0</v>
      </c>
      <c r="E54" s="10">
        <f>SUM(E49:E53)</f>
        <v>0</v>
      </c>
      <c r="F54" s="11">
        <f t="shared" ref="F54:F65" si="50">+G54/C54*100</f>
        <v>0</v>
      </c>
      <c r="G54" s="10">
        <f>SUM(G49:G53)</f>
        <v>0</v>
      </c>
      <c r="H54" s="2">
        <f t="shared" ref="H54:H65" si="51">+I54/C54*100</f>
        <v>1.1337868480725624</v>
      </c>
      <c r="I54" s="10">
        <f>SUM(I49:I53)</f>
        <v>40</v>
      </c>
      <c r="J54" s="11">
        <f t="shared" ref="J54:J65" si="52">(1*D54)+(0.65*F54)+(0.3*H54)</f>
        <v>0.3401360544217687</v>
      </c>
      <c r="K54" s="10">
        <f>SUM(K49:K53)</f>
        <v>40</v>
      </c>
      <c r="L54" s="12">
        <f t="shared" ref="L54:L65" si="53">K54/C54*100</f>
        <v>1.1337868480725624</v>
      </c>
      <c r="M54" s="15">
        <f t="shared" ref="M54:M65" si="54">L54*10000</f>
        <v>11337.868480725623</v>
      </c>
      <c r="N54" s="13">
        <f t="shared" ref="N54:N65" si="55">(NORMSINV(1-M54/1000000))+1.5</f>
        <v>3.7788541460224869</v>
      </c>
      <c r="O54" s="14"/>
    </row>
    <row r="55" spans="1:15" hidden="1" x14ac:dyDescent="0.25">
      <c r="A55" s="144" t="s">
        <v>82</v>
      </c>
      <c r="B55" s="27" t="s">
        <v>65</v>
      </c>
      <c r="C55" s="1">
        <f>60*8</f>
        <v>480</v>
      </c>
      <c r="D55" s="2">
        <f t="shared" si="49"/>
        <v>0</v>
      </c>
      <c r="E55" s="1">
        <v>0</v>
      </c>
      <c r="F55" s="2">
        <f t="shared" si="50"/>
        <v>0</v>
      </c>
      <c r="G55" s="1">
        <v>0</v>
      </c>
      <c r="H55" s="2">
        <f t="shared" si="51"/>
        <v>1.25</v>
      </c>
      <c r="I55" s="1">
        <v>6</v>
      </c>
      <c r="J55" s="2">
        <f t="shared" si="52"/>
        <v>0.375</v>
      </c>
      <c r="K55" s="1">
        <f>+E55+G55+I55</f>
        <v>6</v>
      </c>
      <c r="L55" s="3">
        <f t="shared" si="53"/>
        <v>1.25</v>
      </c>
      <c r="M55" s="24">
        <f t="shared" si="54"/>
        <v>12500</v>
      </c>
      <c r="N55" s="25">
        <f t="shared" si="55"/>
        <v>3.7414027276049464</v>
      </c>
      <c r="O55" s="26"/>
    </row>
    <row r="56" spans="1:15" hidden="1" x14ac:dyDescent="0.25">
      <c r="A56" s="144"/>
      <c r="B56" s="27" t="s">
        <v>80</v>
      </c>
      <c r="C56" s="1">
        <f>89*8</f>
        <v>712</v>
      </c>
      <c r="D56" s="2">
        <f t="shared" si="49"/>
        <v>0</v>
      </c>
      <c r="E56" s="1">
        <v>0</v>
      </c>
      <c r="F56" s="2">
        <f t="shared" si="50"/>
        <v>0</v>
      </c>
      <c r="G56" s="1">
        <v>0</v>
      </c>
      <c r="H56" s="2">
        <f t="shared" si="51"/>
        <v>1.1235955056179776</v>
      </c>
      <c r="I56" s="1">
        <v>8</v>
      </c>
      <c r="J56" s="2">
        <f t="shared" si="52"/>
        <v>0.33707865168539325</v>
      </c>
      <c r="K56" s="1">
        <f>+E56+G56+I56</f>
        <v>8</v>
      </c>
      <c r="L56" s="3">
        <f t="shared" si="53"/>
        <v>1.1235955056179776</v>
      </c>
      <c r="M56" s="24">
        <f t="shared" si="54"/>
        <v>11235.955056179777</v>
      </c>
      <c r="N56" s="25">
        <f t="shared" si="55"/>
        <v>3.7822953294177704</v>
      </c>
      <c r="O56" s="26"/>
    </row>
    <row r="57" spans="1:15" hidden="1" x14ac:dyDescent="0.25">
      <c r="A57" s="144"/>
      <c r="B57" s="27" t="s">
        <v>41</v>
      </c>
      <c r="C57" s="1">
        <f>19*64</f>
        <v>1216</v>
      </c>
      <c r="D57" s="2">
        <f t="shared" si="49"/>
        <v>0</v>
      </c>
      <c r="E57" s="1">
        <v>0</v>
      </c>
      <c r="F57" s="2">
        <f t="shared" si="50"/>
        <v>0</v>
      </c>
      <c r="G57" s="1">
        <v>0</v>
      </c>
      <c r="H57" s="2">
        <f t="shared" si="51"/>
        <v>0.9046052631578948</v>
      </c>
      <c r="I57" s="1">
        <v>11</v>
      </c>
      <c r="J57" s="2">
        <f t="shared" si="52"/>
        <v>0.27138157894736842</v>
      </c>
      <c r="K57" s="1">
        <f>+E57+G57+I57</f>
        <v>11</v>
      </c>
      <c r="L57" s="3">
        <f t="shared" si="53"/>
        <v>0.9046052631578948</v>
      </c>
      <c r="M57" s="24">
        <f t="shared" si="54"/>
        <v>9046.0526315789484</v>
      </c>
      <c r="N57" s="25">
        <f t="shared" si="55"/>
        <v>3.8637276928064423</v>
      </c>
      <c r="O57" s="26"/>
    </row>
    <row r="58" spans="1:15" hidden="1" x14ac:dyDescent="0.25">
      <c r="A58" s="144"/>
      <c r="B58" s="27" t="s">
        <v>78</v>
      </c>
      <c r="C58" s="1">
        <f>13*64</f>
        <v>832</v>
      </c>
      <c r="D58" s="2">
        <f t="shared" si="49"/>
        <v>0</v>
      </c>
      <c r="E58" s="1">
        <v>0</v>
      </c>
      <c r="F58" s="2">
        <f t="shared" si="50"/>
        <v>0</v>
      </c>
      <c r="G58" s="1">
        <v>0</v>
      </c>
      <c r="H58" s="2">
        <f t="shared" si="51"/>
        <v>1.2019230769230771</v>
      </c>
      <c r="I58" s="1">
        <v>10</v>
      </c>
      <c r="J58" s="2">
        <f t="shared" si="52"/>
        <v>0.36057692307692313</v>
      </c>
      <c r="K58" s="1">
        <f>+E58+G58+I58</f>
        <v>10</v>
      </c>
      <c r="L58" s="3">
        <f t="shared" si="53"/>
        <v>1.2019230769230771</v>
      </c>
      <c r="M58" s="24">
        <f t="shared" si="54"/>
        <v>12019.230769230771</v>
      </c>
      <c r="N58" s="25">
        <f t="shared" si="55"/>
        <v>3.7565139678940218</v>
      </c>
      <c r="O58" s="26"/>
    </row>
    <row r="59" spans="1:15" ht="15.75" hidden="1" thickBot="1" x14ac:dyDescent="0.3">
      <c r="A59" s="145"/>
      <c r="B59" s="19" t="s">
        <v>18</v>
      </c>
      <c r="C59" s="10">
        <f>SUM(C55:C58)</f>
        <v>3240</v>
      </c>
      <c r="D59" s="11">
        <f t="shared" si="49"/>
        <v>0</v>
      </c>
      <c r="E59" s="10">
        <f>SUM(E55:E58)</f>
        <v>0</v>
      </c>
      <c r="F59" s="11">
        <f t="shared" si="50"/>
        <v>0</v>
      </c>
      <c r="G59" s="10">
        <f>SUM(G55:G58)</f>
        <v>0</v>
      </c>
      <c r="H59" s="2">
        <f t="shared" si="51"/>
        <v>1.0802469135802468</v>
      </c>
      <c r="I59" s="10">
        <f>SUM(I55:I58)</f>
        <v>35</v>
      </c>
      <c r="J59" s="11">
        <f t="shared" si="52"/>
        <v>0.32407407407407401</v>
      </c>
      <c r="K59" s="10">
        <f>SUM(K55:K58)</f>
        <v>35</v>
      </c>
      <c r="L59" s="12">
        <f t="shared" si="53"/>
        <v>1.0802469135802468</v>
      </c>
      <c r="M59" s="15">
        <f t="shared" si="54"/>
        <v>10802.469135802468</v>
      </c>
      <c r="N59" s="13">
        <f t="shared" si="55"/>
        <v>3.7972425287569864</v>
      </c>
      <c r="O59" s="14"/>
    </row>
    <row r="60" spans="1:15" hidden="1" x14ac:dyDescent="0.25">
      <c r="A60" s="144" t="s">
        <v>85</v>
      </c>
      <c r="B60" s="27" t="s">
        <v>65</v>
      </c>
      <c r="C60" s="1">
        <f>110*8</f>
        <v>880</v>
      </c>
      <c r="D60" s="2">
        <f t="shared" si="49"/>
        <v>0</v>
      </c>
      <c r="E60" s="1">
        <v>0</v>
      </c>
      <c r="F60" s="2">
        <f t="shared" si="50"/>
        <v>0</v>
      </c>
      <c r="G60" s="1">
        <v>0</v>
      </c>
      <c r="H60" s="2">
        <f t="shared" si="51"/>
        <v>0.90909090909090906</v>
      </c>
      <c r="I60" s="1">
        <v>8</v>
      </c>
      <c r="J60" s="2">
        <f t="shared" si="52"/>
        <v>0.27272727272727271</v>
      </c>
      <c r="K60" s="1">
        <f>+E60+G60+I60</f>
        <v>8</v>
      </c>
      <c r="L60" s="3">
        <f t="shared" si="53"/>
        <v>0.90909090909090906</v>
      </c>
      <c r="M60" s="24">
        <f t="shared" si="54"/>
        <v>9090.9090909090901</v>
      </c>
      <c r="N60" s="25">
        <f t="shared" si="55"/>
        <v>3.8618944465849738</v>
      </c>
      <c r="O60" s="26"/>
    </row>
    <row r="61" spans="1:15" hidden="1" x14ac:dyDescent="0.25">
      <c r="A61" s="144"/>
      <c r="B61" s="27" t="s">
        <v>80</v>
      </c>
      <c r="C61" s="1">
        <f>24*8</f>
        <v>192</v>
      </c>
      <c r="D61" s="2">
        <f t="shared" si="49"/>
        <v>0</v>
      </c>
      <c r="E61" s="1">
        <v>0</v>
      </c>
      <c r="F61" s="2">
        <f t="shared" si="50"/>
        <v>0</v>
      </c>
      <c r="G61" s="1">
        <v>0</v>
      </c>
      <c r="H61" s="2">
        <f t="shared" si="51"/>
        <v>1.0416666666666665</v>
      </c>
      <c r="I61" s="1">
        <v>2</v>
      </c>
      <c r="J61" s="2">
        <f t="shared" si="52"/>
        <v>0.31249999999999994</v>
      </c>
      <c r="K61" s="1">
        <f>+E61+G61+I61</f>
        <v>2</v>
      </c>
      <c r="L61" s="3">
        <f t="shared" si="53"/>
        <v>1.0416666666666665</v>
      </c>
      <c r="M61" s="24">
        <f t="shared" si="54"/>
        <v>10416.666666666666</v>
      </c>
      <c r="N61" s="25">
        <f t="shared" si="55"/>
        <v>3.8109913382574203</v>
      </c>
      <c r="O61" s="26"/>
    </row>
    <row r="62" spans="1:15" hidden="1" x14ac:dyDescent="0.25">
      <c r="A62" s="144"/>
      <c r="B62" s="27" t="s">
        <v>87</v>
      </c>
      <c r="C62" s="1">
        <f>6*64</f>
        <v>384</v>
      </c>
      <c r="D62" s="2">
        <f t="shared" si="49"/>
        <v>0</v>
      </c>
      <c r="E62" s="1">
        <v>0</v>
      </c>
      <c r="F62" s="2">
        <f>+G62/C62*100</f>
        <v>0</v>
      </c>
      <c r="G62" s="1">
        <v>0</v>
      </c>
      <c r="H62" s="2">
        <f>+I62/C62*100</f>
        <v>2.083333333333333</v>
      </c>
      <c r="I62" s="1">
        <v>8</v>
      </c>
      <c r="J62" s="2">
        <f>(1*D62)+(0.65*F62)+(0.3*H62)</f>
        <v>0.62499999999999989</v>
      </c>
      <c r="K62" s="1">
        <f>+E62+G62+I62</f>
        <v>8</v>
      </c>
      <c r="L62" s="3">
        <f>K62/C62*100</f>
        <v>2.083333333333333</v>
      </c>
      <c r="M62" s="24">
        <f t="shared" si="54"/>
        <v>20833.333333333332</v>
      </c>
      <c r="N62" s="25">
        <f t="shared" si="55"/>
        <v>3.5368341317013874</v>
      </c>
      <c r="O62" s="26"/>
    </row>
    <row r="63" spans="1:15" hidden="1" x14ac:dyDescent="0.25">
      <c r="A63" s="144"/>
      <c r="B63" s="27" t="s">
        <v>41</v>
      </c>
      <c r="C63" s="1">
        <f>18*64</f>
        <v>1152</v>
      </c>
      <c r="D63" s="2">
        <f t="shared" si="49"/>
        <v>0</v>
      </c>
      <c r="E63" s="1">
        <v>0</v>
      </c>
      <c r="F63" s="2">
        <f t="shared" si="50"/>
        <v>0</v>
      </c>
      <c r="G63" s="1">
        <v>0</v>
      </c>
      <c r="H63" s="2">
        <f t="shared" si="51"/>
        <v>1.1284722222222221</v>
      </c>
      <c r="I63" s="1">
        <v>13</v>
      </c>
      <c r="J63" s="2">
        <f t="shared" si="52"/>
        <v>0.33854166666666663</v>
      </c>
      <c r="K63" s="1">
        <f>+E63+G63+I63</f>
        <v>13</v>
      </c>
      <c r="L63" s="3">
        <f t="shared" si="53"/>
        <v>1.1284722222222221</v>
      </c>
      <c r="M63" s="24">
        <f t="shared" si="54"/>
        <v>11284.722222222221</v>
      </c>
      <c r="N63" s="25">
        <f t="shared" si="55"/>
        <v>3.7806452994757134</v>
      </c>
      <c r="O63" s="26"/>
    </row>
    <row r="64" spans="1:15" hidden="1" x14ac:dyDescent="0.25">
      <c r="A64" s="144"/>
      <c r="B64" s="27" t="s">
        <v>78</v>
      </c>
      <c r="C64" s="1">
        <f>8*64</f>
        <v>512</v>
      </c>
      <c r="D64" s="2">
        <f t="shared" si="49"/>
        <v>0</v>
      </c>
      <c r="E64" s="1">
        <v>0</v>
      </c>
      <c r="F64" s="2">
        <f t="shared" si="50"/>
        <v>0</v>
      </c>
      <c r="G64" s="1">
        <v>0</v>
      </c>
      <c r="H64" s="2">
        <f t="shared" si="51"/>
        <v>1.5625</v>
      </c>
      <c r="I64" s="1">
        <v>8</v>
      </c>
      <c r="J64" s="2">
        <f t="shared" si="52"/>
        <v>0.46875</v>
      </c>
      <c r="K64" s="1">
        <f>+E64+G64+I64</f>
        <v>8</v>
      </c>
      <c r="L64" s="3">
        <f t="shared" si="53"/>
        <v>1.5625</v>
      </c>
      <c r="M64" s="24">
        <f t="shared" si="54"/>
        <v>15625</v>
      </c>
      <c r="N64" s="25">
        <f t="shared" si="55"/>
        <v>3.6538746940614555</v>
      </c>
      <c r="O64" s="26"/>
    </row>
    <row r="65" spans="1:15" ht="15.75" hidden="1" thickBot="1" x14ac:dyDescent="0.3">
      <c r="A65" s="145"/>
      <c r="B65" s="19" t="s">
        <v>18</v>
      </c>
      <c r="C65" s="10">
        <f>SUM(C60:C64)</f>
        <v>3120</v>
      </c>
      <c r="D65" s="11">
        <f t="shared" si="49"/>
        <v>0</v>
      </c>
      <c r="E65" s="10">
        <f>SUM(E60:E64)</f>
        <v>0</v>
      </c>
      <c r="F65" s="11">
        <f t="shared" si="50"/>
        <v>0</v>
      </c>
      <c r="G65" s="10">
        <f>SUM(G60:G64)</f>
        <v>0</v>
      </c>
      <c r="H65" s="2">
        <f t="shared" si="51"/>
        <v>1.25</v>
      </c>
      <c r="I65" s="10">
        <f>SUM(I60:I64)</f>
        <v>39</v>
      </c>
      <c r="J65" s="11">
        <f t="shared" si="52"/>
        <v>0.375</v>
      </c>
      <c r="K65" s="10">
        <f>SUM(K60:K64)</f>
        <v>39</v>
      </c>
      <c r="L65" s="12">
        <f t="shared" si="53"/>
        <v>1.25</v>
      </c>
      <c r="M65" s="15">
        <f t="shared" si="54"/>
        <v>12500</v>
      </c>
      <c r="N65" s="13">
        <f t="shared" si="55"/>
        <v>3.7414027276049464</v>
      </c>
      <c r="O65" s="14"/>
    </row>
    <row r="66" spans="1:15" hidden="1" x14ac:dyDescent="0.25">
      <c r="A66" s="144" t="s">
        <v>89</v>
      </c>
      <c r="B66" s="27" t="s">
        <v>87</v>
      </c>
      <c r="C66" s="1">
        <f>17*64</f>
        <v>1088</v>
      </c>
      <c r="D66" s="2">
        <f t="shared" ref="D66:D73" si="56">E66/C66*100</f>
        <v>0</v>
      </c>
      <c r="E66" s="1">
        <v>0</v>
      </c>
      <c r="F66" s="2">
        <f t="shared" ref="F66:F73" si="57">+G66/C66*100</f>
        <v>0</v>
      </c>
      <c r="G66" s="1">
        <v>0</v>
      </c>
      <c r="H66" s="2">
        <f t="shared" ref="H66:H73" si="58">+I66/C66*100</f>
        <v>1.1029411764705883</v>
      </c>
      <c r="I66" s="1">
        <v>12</v>
      </c>
      <c r="J66" s="2">
        <f t="shared" ref="J66:J73" si="59">(1*D66)+(0.65*F66)+(0.3*H66)</f>
        <v>0.33088235294117646</v>
      </c>
      <c r="K66" s="1">
        <f>+E66+G66+I66</f>
        <v>12</v>
      </c>
      <c r="L66" s="3">
        <f t="shared" ref="L66:L73" si="60">K66/C66*100</f>
        <v>1.1029411764705883</v>
      </c>
      <c r="M66" s="24">
        <f t="shared" ref="M66:M73" si="61">L66*10000</f>
        <v>11029.411764705883</v>
      </c>
      <c r="N66" s="25">
        <f t="shared" ref="N66:N73" si="62">(NORMSINV(1-M66/1000000))+1.5</f>
        <v>3.7893534662194091</v>
      </c>
      <c r="O66" s="26"/>
    </row>
    <row r="67" spans="1:15" hidden="1" x14ac:dyDescent="0.25">
      <c r="A67" s="144"/>
      <c r="B67" s="27" t="s">
        <v>41</v>
      </c>
      <c r="C67" s="1">
        <f>20*64</f>
        <v>1280</v>
      </c>
      <c r="D67" s="2">
        <f t="shared" si="56"/>
        <v>0</v>
      </c>
      <c r="E67" s="1">
        <v>0</v>
      </c>
      <c r="F67" s="2">
        <f t="shared" si="57"/>
        <v>0</v>
      </c>
      <c r="G67" s="1">
        <v>0</v>
      </c>
      <c r="H67" s="2">
        <f t="shared" si="58"/>
        <v>1.09375</v>
      </c>
      <c r="I67" s="1">
        <v>14</v>
      </c>
      <c r="J67" s="2">
        <f t="shared" si="59"/>
        <v>0.328125</v>
      </c>
      <c r="K67" s="1">
        <f>+E67+G67+I67</f>
        <v>14</v>
      </c>
      <c r="L67" s="3">
        <f t="shared" si="60"/>
        <v>1.09375</v>
      </c>
      <c r="M67" s="24">
        <f t="shared" si="61"/>
        <v>10937.5</v>
      </c>
      <c r="N67" s="25">
        <f t="shared" si="62"/>
        <v>3.7925313613713709</v>
      </c>
      <c r="O67" s="26"/>
    </row>
    <row r="68" spans="1:15" hidden="1" x14ac:dyDescent="0.25">
      <c r="A68" s="144"/>
      <c r="B68" s="27" t="s">
        <v>78</v>
      </c>
      <c r="C68" s="1">
        <f>16*64</f>
        <v>1024</v>
      </c>
      <c r="D68" s="2">
        <f t="shared" si="56"/>
        <v>0</v>
      </c>
      <c r="E68" s="1">
        <v>0</v>
      </c>
      <c r="F68" s="2">
        <f t="shared" si="57"/>
        <v>0</v>
      </c>
      <c r="G68" s="1">
        <v>0</v>
      </c>
      <c r="H68" s="2">
        <f t="shared" si="58"/>
        <v>1.3671875</v>
      </c>
      <c r="I68" s="1">
        <v>14</v>
      </c>
      <c r="J68" s="2">
        <f t="shared" si="59"/>
        <v>0.41015625</v>
      </c>
      <c r="K68" s="1">
        <f>+E68+G68+I68</f>
        <v>14</v>
      </c>
      <c r="L68" s="3">
        <f t="shared" si="60"/>
        <v>1.3671875</v>
      </c>
      <c r="M68" s="24">
        <f t="shared" si="61"/>
        <v>13671.875</v>
      </c>
      <c r="N68" s="25">
        <f t="shared" si="62"/>
        <v>3.7065752165371291</v>
      </c>
      <c r="O68" s="26"/>
    </row>
    <row r="69" spans="1:15" ht="15.75" hidden="1" thickBot="1" x14ac:dyDescent="0.3">
      <c r="A69" s="145"/>
      <c r="B69" s="19" t="s">
        <v>18</v>
      </c>
      <c r="C69" s="10">
        <f>SUM(C66:C68)</f>
        <v>3392</v>
      </c>
      <c r="D69" s="11">
        <f t="shared" si="56"/>
        <v>0</v>
      </c>
      <c r="E69" s="10">
        <f>SUM(E66:E68)</f>
        <v>0</v>
      </c>
      <c r="F69" s="11">
        <f t="shared" si="57"/>
        <v>0</v>
      </c>
      <c r="G69" s="10">
        <f>SUM(G66:G68)</f>
        <v>0</v>
      </c>
      <c r="H69" s="2">
        <f t="shared" si="58"/>
        <v>1.179245283018868</v>
      </c>
      <c r="I69" s="10">
        <f>SUM(I66:I68)</f>
        <v>40</v>
      </c>
      <c r="J69" s="11">
        <f t="shared" si="59"/>
        <v>0.35377358490566041</v>
      </c>
      <c r="K69" s="10">
        <f>SUM(K66:K68)</f>
        <v>40</v>
      </c>
      <c r="L69" s="12">
        <f t="shared" si="60"/>
        <v>1.179245283018868</v>
      </c>
      <c r="M69" s="15">
        <f t="shared" si="61"/>
        <v>11792.45283018868</v>
      </c>
      <c r="N69" s="13">
        <f t="shared" si="62"/>
        <v>3.7638245871486942</v>
      </c>
      <c r="O69" s="14"/>
    </row>
    <row r="70" spans="1:15" hidden="1" x14ac:dyDescent="0.25">
      <c r="A70" s="144" t="s">
        <v>90</v>
      </c>
      <c r="B70" s="27" t="s">
        <v>87</v>
      </c>
      <c r="C70" s="1">
        <f>19*64</f>
        <v>1216</v>
      </c>
      <c r="D70" s="2">
        <f t="shared" si="56"/>
        <v>0</v>
      </c>
      <c r="E70" s="1">
        <v>0</v>
      </c>
      <c r="F70" s="2">
        <f t="shared" si="57"/>
        <v>0</v>
      </c>
      <c r="G70" s="1">
        <v>0</v>
      </c>
      <c r="H70" s="2">
        <f t="shared" si="58"/>
        <v>1.1513157894736841</v>
      </c>
      <c r="I70" s="1">
        <v>14</v>
      </c>
      <c r="J70" s="2">
        <f t="shared" si="59"/>
        <v>0.3453947368421052</v>
      </c>
      <c r="K70" s="1">
        <f>+E70+G70+I70</f>
        <v>14</v>
      </c>
      <c r="L70" s="3">
        <f t="shared" si="60"/>
        <v>1.1513157894736841</v>
      </c>
      <c r="M70" s="24">
        <f t="shared" si="61"/>
        <v>11513.15789473684</v>
      </c>
      <c r="N70" s="25">
        <f t="shared" si="62"/>
        <v>3.7729977456803132</v>
      </c>
      <c r="O70" s="26"/>
    </row>
    <row r="71" spans="1:15" hidden="1" x14ac:dyDescent="0.25">
      <c r="A71" s="144"/>
      <c r="B71" s="27" t="s">
        <v>41</v>
      </c>
      <c r="C71" s="1">
        <f>19*64</f>
        <v>1216</v>
      </c>
      <c r="D71" s="2">
        <f t="shared" si="56"/>
        <v>0</v>
      </c>
      <c r="E71" s="1">
        <v>0</v>
      </c>
      <c r="F71" s="2">
        <f t="shared" si="57"/>
        <v>0</v>
      </c>
      <c r="G71" s="1">
        <v>0</v>
      </c>
      <c r="H71" s="2">
        <f t="shared" si="58"/>
        <v>1.3980263157894737</v>
      </c>
      <c r="I71" s="1">
        <v>17</v>
      </c>
      <c r="J71" s="2">
        <f t="shared" si="59"/>
        <v>0.41940789473684209</v>
      </c>
      <c r="K71" s="1">
        <f>+E71+G71+I71</f>
        <v>17</v>
      </c>
      <c r="L71" s="3">
        <f t="shared" si="60"/>
        <v>1.3980263157894737</v>
      </c>
      <c r="M71" s="24">
        <f t="shared" si="61"/>
        <v>13980.263157894737</v>
      </c>
      <c r="N71" s="25">
        <f t="shared" si="62"/>
        <v>3.6978397690004816</v>
      </c>
      <c r="O71" s="26"/>
    </row>
    <row r="72" spans="1:15" hidden="1" x14ac:dyDescent="0.25">
      <c r="A72" s="144"/>
      <c r="B72" s="27" t="s">
        <v>78</v>
      </c>
      <c r="C72" s="1">
        <f>14*64</f>
        <v>896</v>
      </c>
      <c r="D72" s="2">
        <f t="shared" si="56"/>
        <v>0</v>
      </c>
      <c r="E72" s="1">
        <v>0</v>
      </c>
      <c r="F72" s="2">
        <f t="shared" si="57"/>
        <v>0</v>
      </c>
      <c r="G72" s="1">
        <v>0</v>
      </c>
      <c r="H72" s="2">
        <f t="shared" si="58"/>
        <v>1.1160714285714286</v>
      </c>
      <c r="I72" s="1">
        <v>10</v>
      </c>
      <c r="J72" s="2">
        <f t="shared" si="59"/>
        <v>0.33482142857142855</v>
      </c>
      <c r="K72" s="1">
        <f>+E72+G72+I72</f>
        <v>10</v>
      </c>
      <c r="L72" s="3">
        <f t="shared" si="60"/>
        <v>1.1160714285714286</v>
      </c>
      <c r="M72" s="24">
        <f t="shared" si="61"/>
        <v>11160.714285714286</v>
      </c>
      <c r="N72" s="25">
        <f t="shared" si="62"/>
        <v>3.7848533435419447</v>
      </c>
      <c r="O72" s="26"/>
    </row>
    <row r="73" spans="1:15" ht="15.75" hidden="1" thickBot="1" x14ac:dyDescent="0.3">
      <c r="A73" s="145"/>
      <c r="B73" s="19" t="s">
        <v>18</v>
      </c>
      <c r="C73" s="10">
        <f>SUM(C70:C72)</f>
        <v>3328</v>
      </c>
      <c r="D73" s="11">
        <f t="shared" si="56"/>
        <v>0</v>
      </c>
      <c r="E73" s="10">
        <f>SUM(E70:E72)</f>
        <v>0</v>
      </c>
      <c r="F73" s="11">
        <f t="shared" si="57"/>
        <v>0</v>
      </c>
      <c r="G73" s="10">
        <f>SUM(G70:G72)</f>
        <v>0</v>
      </c>
      <c r="H73" s="2">
        <f t="shared" si="58"/>
        <v>1.2319711538461537</v>
      </c>
      <c r="I73" s="10">
        <f>SUM(I70:I72)</f>
        <v>41</v>
      </c>
      <c r="J73" s="11">
        <f t="shared" si="59"/>
        <v>0.36959134615384609</v>
      </c>
      <c r="K73" s="10">
        <f>SUM(K70:K72)</f>
        <v>41</v>
      </c>
      <c r="L73" s="12">
        <f t="shared" si="60"/>
        <v>1.2319711538461537</v>
      </c>
      <c r="M73" s="15">
        <f t="shared" si="61"/>
        <v>12319.711538461537</v>
      </c>
      <c r="N73" s="13">
        <f t="shared" si="62"/>
        <v>3.7470094515715213</v>
      </c>
      <c r="O73" s="14"/>
    </row>
    <row r="74" spans="1:15" ht="30" hidden="1" x14ac:dyDescent="0.25">
      <c r="A74" s="144" t="s">
        <v>94</v>
      </c>
      <c r="B74" s="27" t="s">
        <v>97</v>
      </c>
      <c r="C74" s="1">
        <f>9*8</f>
        <v>72</v>
      </c>
      <c r="D74" s="2">
        <f t="shared" ref="D74:D79" si="63">E74/C74*100</f>
        <v>0</v>
      </c>
      <c r="E74" s="1">
        <v>0</v>
      </c>
      <c r="F74" s="2">
        <f t="shared" ref="F74:F79" si="64">+G74/C74*100</f>
        <v>0</v>
      </c>
      <c r="G74" s="1">
        <v>0</v>
      </c>
      <c r="H74" s="2">
        <f t="shared" ref="H74:H79" si="65">+I74/C74*100</f>
        <v>4.1666666666666661</v>
      </c>
      <c r="I74" s="1">
        <v>3</v>
      </c>
      <c r="J74" s="2">
        <f t="shared" ref="J74:J79" si="66">(1*D74)+(0.65*F74)+(0.3*H74)</f>
        <v>1.2499999999999998</v>
      </c>
      <c r="K74" s="1">
        <f>+E74+G74+I74</f>
        <v>3</v>
      </c>
      <c r="L74" s="3">
        <f t="shared" ref="L74:L79" si="67">K74/C74*100</f>
        <v>4.1666666666666661</v>
      </c>
      <c r="M74" s="24">
        <f t="shared" ref="M74:M79" si="68">L74*10000</f>
        <v>41666.666666666664</v>
      </c>
      <c r="N74" s="25">
        <f t="shared" ref="N74:N79" si="69">(NORMSINV(1-M74/1000000))+1.5</f>
        <v>3.2316643961222455</v>
      </c>
      <c r="O74" s="26" t="s">
        <v>98</v>
      </c>
    </row>
    <row r="75" spans="1:15" hidden="1" x14ac:dyDescent="0.25">
      <c r="A75" s="144"/>
      <c r="B75" s="27" t="s">
        <v>87</v>
      </c>
      <c r="C75" s="1">
        <f>20*64</f>
        <v>1280</v>
      </c>
      <c r="D75" s="2">
        <f>E75/C75*100</f>
        <v>0</v>
      </c>
      <c r="E75" s="1">
        <v>0</v>
      </c>
      <c r="F75" s="2">
        <f>+G75/C75*100</f>
        <v>0</v>
      </c>
      <c r="G75" s="1">
        <v>0</v>
      </c>
      <c r="H75" s="2">
        <f>+I75/C75*100</f>
        <v>1.40625</v>
      </c>
      <c r="I75" s="1">
        <v>18</v>
      </c>
      <c r="J75" s="2">
        <f>(1*D75)+(0.65*F75)+(0.3*H75)</f>
        <v>0.421875</v>
      </c>
      <c r="K75" s="1">
        <f>+E75+G75+I75</f>
        <v>18</v>
      </c>
      <c r="L75" s="3">
        <f>K75/C75*100</f>
        <v>1.40625</v>
      </c>
      <c r="M75" s="24">
        <f>L75*10000</f>
        <v>14062.5</v>
      </c>
      <c r="N75" s="25">
        <f>(NORMSINV(1-M75/1000000))+1.5</f>
        <v>3.6955383928470411</v>
      </c>
      <c r="O75" s="26"/>
    </row>
    <row r="76" spans="1:15" ht="30" hidden="1" x14ac:dyDescent="0.25">
      <c r="A76" s="144"/>
      <c r="B76" s="27" t="s">
        <v>41</v>
      </c>
      <c r="C76" s="1">
        <f>22*64</f>
        <v>1408</v>
      </c>
      <c r="D76" s="2">
        <f t="shared" si="63"/>
        <v>0.14204545454545456</v>
      </c>
      <c r="E76" s="1">
        <v>2</v>
      </c>
      <c r="F76" s="2">
        <f t="shared" si="64"/>
        <v>0.2130681818181818</v>
      </c>
      <c r="G76" s="1">
        <v>3</v>
      </c>
      <c r="H76" s="2">
        <f t="shared" si="65"/>
        <v>0.63920454545454553</v>
      </c>
      <c r="I76" s="1">
        <v>9</v>
      </c>
      <c r="J76" s="2">
        <f t="shared" si="66"/>
        <v>0.47230113636363635</v>
      </c>
      <c r="K76" s="1">
        <f>+E76+G76+I76</f>
        <v>14</v>
      </c>
      <c r="L76" s="3">
        <f t="shared" si="67"/>
        <v>0.99431818181818177</v>
      </c>
      <c r="M76" s="24">
        <f t="shared" si="68"/>
        <v>9943.181818181818</v>
      </c>
      <c r="N76" s="25">
        <f t="shared" si="69"/>
        <v>3.8284850225164595</v>
      </c>
      <c r="O76" s="26" t="s">
        <v>99</v>
      </c>
    </row>
    <row r="77" spans="1:15" hidden="1" x14ac:dyDescent="0.25">
      <c r="A77" s="144"/>
      <c r="B77" s="27" t="s">
        <v>78</v>
      </c>
      <c r="C77" s="1">
        <f>16*64</f>
        <v>1024</v>
      </c>
      <c r="D77" s="2">
        <f>E77/C77*100</f>
        <v>0</v>
      </c>
      <c r="E77" s="1">
        <v>0</v>
      </c>
      <c r="F77" s="2">
        <f>+G77/C77*100</f>
        <v>0</v>
      </c>
      <c r="G77" s="1">
        <v>0</v>
      </c>
      <c r="H77" s="2">
        <f>+I77/C77*100</f>
        <v>0.5859375</v>
      </c>
      <c r="I77" s="1">
        <v>6</v>
      </c>
      <c r="J77" s="2">
        <f>(1*D77)+(0.65*F77)+(0.3*H77)</f>
        <v>0.17578125</v>
      </c>
      <c r="K77" s="1">
        <f>+E77+G77+I77</f>
        <v>6</v>
      </c>
      <c r="L77" s="3">
        <f>K77/C77*100</f>
        <v>0.5859375</v>
      </c>
      <c r="M77" s="24">
        <f>L77*10000</f>
        <v>5859.375</v>
      </c>
      <c r="N77" s="25">
        <f>(NORMSINV(1-M77/1000000))+1.5</f>
        <v>4.0205022171903586</v>
      </c>
      <c r="O77" s="26"/>
    </row>
    <row r="78" spans="1:15" ht="30" hidden="1" x14ac:dyDescent="0.25">
      <c r="A78" s="144"/>
      <c r="B78" s="27" t="s">
        <v>100</v>
      </c>
      <c r="C78" s="1">
        <f>1*64</f>
        <v>64</v>
      </c>
      <c r="D78" s="2">
        <f t="shared" si="63"/>
        <v>0</v>
      </c>
      <c r="E78" s="1">
        <v>0</v>
      </c>
      <c r="F78" s="2">
        <f t="shared" si="64"/>
        <v>0</v>
      </c>
      <c r="G78" s="1">
        <v>0</v>
      </c>
      <c r="H78" s="2">
        <f t="shared" si="65"/>
        <v>3.125</v>
      </c>
      <c r="I78" s="1">
        <v>2</v>
      </c>
      <c r="J78" s="2">
        <f t="shared" si="66"/>
        <v>0.9375</v>
      </c>
      <c r="K78" s="1">
        <f>+E78+G78+I78</f>
        <v>2</v>
      </c>
      <c r="L78" s="3">
        <f t="shared" si="67"/>
        <v>3.125</v>
      </c>
      <c r="M78" s="24">
        <f t="shared" si="68"/>
        <v>31250</v>
      </c>
      <c r="N78" s="25">
        <f t="shared" si="69"/>
        <v>3.3627318674216511</v>
      </c>
      <c r="O78" s="26" t="s">
        <v>101</v>
      </c>
    </row>
    <row r="79" spans="1:15" ht="15.75" hidden="1" thickBot="1" x14ac:dyDescent="0.3">
      <c r="A79" s="145"/>
      <c r="B79" s="19" t="s">
        <v>18</v>
      </c>
      <c r="C79" s="10">
        <f>SUM(C74:C78)</f>
        <v>3848</v>
      </c>
      <c r="D79" s="11">
        <f t="shared" si="63"/>
        <v>5.1975051975051978E-2</v>
      </c>
      <c r="E79" s="10">
        <f>SUM(E74:E78)</f>
        <v>2</v>
      </c>
      <c r="F79" s="11">
        <f t="shared" si="64"/>
        <v>7.7962577962577967E-2</v>
      </c>
      <c r="G79" s="10">
        <f>SUM(G74:G78)</f>
        <v>3</v>
      </c>
      <c r="H79" s="2">
        <f t="shared" si="65"/>
        <v>0.98752598752598764</v>
      </c>
      <c r="I79" s="10">
        <f>SUM(I74:I78)</f>
        <v>38</v>
      </c>
      <c r="J79" s="11">
        <f t="shared" si="66"/>
        <v>0.39890852390852394</v>
      </c>
      <c r="K79" s="10">
        <f>SUM(K74:K78)</f>
        <v>43</v>
      </c>
      <c r="L79" s="12">
        <f t="shared" si="67"/>
        <v>1.1174636174636174</v>
      </c>
      <c r="M79" s="15">
        <f t="shared" si="68"/>
        <v>11174.636174636174</v>
      </c>
      <c r="N79" s="13">
        <f t="shared" si="69"/>
        <v>3.7843789030238741</v>
      </c>
      <c r="O79" s="14"/>
    </row>
    <row r="80" spans="1:15" ht="60" hidden="1" x14ac:dyDescent="0.25">
      <c r="A80" s="144" t="s">
        <v>103</v>
      </c>
      <c r="B80" s="27" t="s">
        <v>97</v>
      </c>
      <c r="C80" s="1">
        <f>44*8</f>
        <v>352</v>
      </c>
      <c r="D80" s="2">
        <f t="shared" ref="D80:D114" si="70">E80/C80*100</f>
        <v>0</v>
      </c>
      <c r="E80" s="1">
        <v>0</v>
      </c>
      <c r="F80" s="2">
        <f t="shared" ref="F80:F114" si="71">+G80/C80*100</f>
        <v>0.56818181818181823</v>
      </c>
      <c r="G80" s="1">
        <v>2</v>
      </c>
      <c r="H80" s="2">
        <f t="shared" ref="H80:H114" si="72">+I80/C80*100</f>
        <v>1.7045454545454544</v>
      </c>
      <c r="I80" s="1">
        <v>6</v>
      </c>
      <c r="J80" s="2">
        <f t="shared" ref="J80:J114" si="73">(1*D80)+(0.65*F80)+(0.3*H80)</f>
        <v>0.88068181818181812</v>
      </c>
      <c r="K80" s="1">
        <f>+E80+G80+I80</f>
        <v>8</v>
      </c>
      <c r="L80" s="3">
        <f t="shared" ref="L80:L114" si="74">K80/C80*100</f>
        <v>2.2727272727272729</v>
      </c>
      <c r="M80" s="24">
        <f t="shared" ref="M80:M114" si="75">L80*10000</f>
        <v>22727.272727272728</v>
      </c>
      <c r="N80" s="25">
        <f t="shared" ref="N80:N114" si="76">(NORMSINV(1-M80/1000000))+1.5</f>
        <v>3.5004235691059802</v>
      </c>
      <c r="O80" s="26" t="s">
        <v>104</v>
      </c>
    </row>
    <row r="81" spans="1:15" hidden="1" x14ac:dyDescent="0.25">
      <c r="A81" s="144"/>
      <c r="B81" s="27" t="s">
        <v>87</v>
      </c>
      <c r="C81" s="1">
        <f>14*64</f>
        <v>896</v>
      </c>
      <c r="D81" s="2">
        <f t="shared" si="70"/>
        <v>0</v>
      </c>
      <c r="E81" s="1">
        <v>0</v>
      </c>
      <c r="F81" s="2">
        <f t="shared" si="71"/>
        <v>0</v>
      </c>
      <c r="G81" s="1">
        <v>0</v>
      </c>
      <c r="H81" s="2">
        <f t="shared" si="72"/>
        <v>1.0044642857142858</v>
      </c>
      <c r="I81" s="1">
        <v>9</v>
      </c>
      <c r="J81" s="2">
        <f t="shared" si="73"/>
        <v>0.30133928571428575</v>
      </c>
      <c r="K81" s="1">
        <f>+E81+G81+I81</f>
        <v>9</v>
      </c>
      <c r="L81" s="3">
        <f t="shared" si="74"/>
        <v>1.0044642857142858</v>
      </c>
      <c r="M81" s="24">
        <f t="shared" si="75"/>
        <v>10044.642857142859</v>
      </c>
      <c r="N81" s="25">
        <f t="shared" si="76"/>
        <v>3.8246761088441428</v>
      </c>
      <c r="O81" s="26"/>
    </row>
    <row r="82" spans="1:15" hidden="1" x14ac:dyDescent="0.25">
      <c r="A82" s="144"/>
      <c r="B82" s="27" t="s">
        <v>41</v>
      </c>
      <c r="C82" s="1">
        <f>18*64</f>
        <v>1152</v>
      </c>
      <c r="D82" s="2">
        <f t="shared" si="70"/>
        <v>0</v>
      </c>
      <c r="E82" s="1">
        <v>0</v>
      </c>
      <c r="F82" s="2">
        <f t="shared" si="71"/>
        <v>0</v>
      </c>
      <c r="G82" s="1">
        <v>0</v>
      </c>
      <c r="H82" s="2">
        <f t="shared" si="72"/>
        <v>0.60763888888888895</v>
      </c>
      <c r="I82" s="1">
        <v>7</v>
      </c>
      <c r="J82" s="2">
        <f t="shared" si="73"/>
        <v>0.18229166666666669</v>
      </c>
      <c r="K82" s="1">
        <f>+E82+G82+I82</f>
        <v>7</v>
      </c>
      <c r="L82" s="3">
        <f t="shared" si="74"/>
        <v>0.60763888888888895</v>
      </c>
      <c r="M82" s="24">
        <f t="shared" si="75"/>
        <v>6076.3888888888896</v>
      </c>
      <c r="N82" s="25">
        <f t="shared" si="76"/>
        <v>4.0076767715729265</v>
      </c>
      <c r="O82" s="26"/>
    </row>
    <row r="83" spans="1:15" ht="45" hidden="1" x14ac:dyDescent="0.25">
      <c r="A83" s="144"/>
      <c r="B83" s="27" t="s">
        <v>100</v>
      </c>
      <c r="C83" s="1">
        <f>16*64</f>
        <v>1024</v>
      </c>
      <c r="D83" s="2">
        <f t="shared" si="70"/>
        <v>0</v>
      </c>
      <c r="E83" s="1">
        <v>0</v>
      </c>
      <c r="F83" s="2">
        <f t="shared" si="71"/>
        <v>0.29296875</v>
      </c>
      <c r="G83" s="1">
        <v>3</v>
      </c>
      <c r="H83" s="2">
        <f t="shared" si="72"/>
        <v>0.9765625</v>
      </c>
      <c r="I83" s="1">
        <v>10</v>
      </c>
      <c r="J83" s="2">
        <f t="shared" si="73"/>
        <v>0.4833984375</v>
      </c>
      <c r="K83" s="1">
        <f>+E83+G83+I83</f>
        <v>13</v>
      </c>
      <c r="L83" s="3">
        <f t="shared" si="74"/>
        <v>1.26953125</v>
      </c>
      <c r="M83" s="24">
        <f t="shared" si="75"/>
        <v>12695.3125</v>
      </c>
      <c r="N83" s="25">
        <f t="shared" si="76"/>
        <v>3.735407243556323</v>
      </c>
      <c r="O83" s="26" t="s">
        <v>106</v>
      </c>
    </row>
    <row r="84" spans="1:15" ht="15.75" hidden="1" thickBot="1" x14ac:dyDescent="0.3">
      <c r="A84" s="145"/>
      <c r="B84" s="19" t="s">
        <v>18</v>
      </c>
      <c r="C84" s="10">
        <f>SUM(C80:C83)</f>
        <v>3424</v>
      </c>
      <c r="D84" s="11">
        <f t="shared" si="70"/>
        <v>0</v>
      </c>
      <c r="E84" s="10">
        <f>SUM(E80:E83)</f>
        <v>0</v>
      </c>
      <c r="F84" s="11">
        <f t="shared" si="71"/>
        <v>0.14602803738317757</v>
      </c>
      <c r="G84" s="10">
        <f>SUM(G80:G83)</f>
        <v>5</v>
      </c>
      <c r="H84" s="2">
        <f t="shared" si="72"/>
        <v>0.93457943925233633</v>
      </c>
      <c r="I84" s="10">
        <f>SUM(I80:I83)</f>
        <v>32</v>
      </c>
      <c r="J84" s="11">
        <f t="shared" si="73"/>
        <v>0.37529205607476634</v>
      </c>
      <c r="K84" s="10">
        <f>SUM(K80:K83)</f>
        <v>37</v>
      </c>
      <c r="L84" s="12">
        <f t="shared" si="74"/>
        <v>1.080607476635514</v>
      </c>
      <c r="M84" s="15">
        <f t="shared" si="75"/>
        <v>10806.074766355141</v>
      </c>
      <c r="N84" s="13">
        <f t="shared" si="76"/>
        <v>3.7971160655315397</v>
      </c>
      <c r="O84" s="14"/>
    </row>
    <row r="85" spans="1:15" hidden="1" x14ac:dyDescent="0.25">
      <c r="A85" s="144" t="s">
        <v>107</v>
      </c>
      <c r="B85" s="27" t="s">
        <v>97</v>
      </c>
      <c r="C85" s="1"/>
      <c r="D85" s="2" t="e">
        <f t="shared" si="70"/>
        <v>#DIV/0!</v>
      </c>
      <c r="E85" s="1">
        <v>0</v>
      </c>
      <c r="F85" s="2" t="e">
        <f t="shared" si="71"/>
        <v>#DIV/0!</v>
      </c>
      <c r="G85" s="1"/>
      <c r="H85" s="2" t="e">
        <f t="shared" si="72"/>
        <v>#DIV/0!</v>
      </c>
      <c r="I85" s="1"/>
      <c r="J85" s="2" t="e">
        <f t="shared" si="73"/>
        <v>#DIV/0!</v>
      </c>
      <c r="K85" s="1">
        <f>+E85+G85+I85</f>
        <v>0</v>
      </c>
      <c r="L85" s="3" t="e">
        <f t="shared" si="74"/>
        <v>#DIV/0!</v>
      </c>
      <c r="M85" s="24" t="e">
        <f t="shared" si="75"/>
        <v>#DIV/0!</v>
      </c>
      <c r="N85" s="25" t="e">
        <f t="shared" si="76"/>
        <v>#DIV/0!</v>
      </c>
      <c r="O85" s="190" t="s">
        <v>108</v>
      </c>
    </row>
    <row r="86" spans="1:15" hidden="1" x14ac:dyDescent="0.25">
      <c r="A86" s="144"/>
      <c r="B86" s="27" t="s">
        <v>87</v>
      </c>
      <c r="C86" s="1"/>
      <c r="D86" s="2" t="e">
        <f t="shared" si="70"/>
        <v>#DIV/0!</v>
      </c>
      <c r="E86" s="1">
        <v>0</v>
      </c>
      <c r="F86" s="2" t="e">
        <f t="shared" si="71"/>
        <v>#DIV/0!</v>
      </c>
      <c r="G86" s="1"/>
      <c r="H86" s="2" t="e">
        <f t="shared" si="72"/>
        <v>#DIV/0!</v>
      </c>
      <c r="I86" s="1"/>
      <c r="J86" s="2" t="e">
        <f t="shared" si="73"/>
        <v>#DIV/0!</v>
      </c>
      <c r="K86" s="1">
        <f>+E86+G86+I86</f>
        <v>0</v>
      </c>
      <c r="L86" s="3" t="e">
        <f t="shared" si="74"/>
        <v>#DIV/0!</v>
      </c>
      <c r="M86" s="24" t="e">
        <f t="shared" si="75"/>
        <v>#DIV/0!</v>
      </c>
      <c r="N86" s="25" t="e">
        <f t="shared" si="76"/>
        <v>#DIV/0!</v>
      </c>
      <c r="O86" s="191"/>
    </row>
    <row r="87" spans="1:15" hidden="1" x14ac:dyDescent="0.25">
      <c r="A87" s="144"/>
      <c r="B87" s="27" t="s">
        <v>41</v>
      </c>
      <c r="C87" s="1"/>
      <c r="D87" s="2" t="e">
        <f t="shared" si="70"/>
        <v>#DIV/0!</v>
      </c>
      <c r="E87" s="1">
        <v>0</v>
      </c>
      <c r="F87" s="2" t="e">
        <f t="shared" si="71"/>
        <v>#DIV/0!</v>
      </c>
      <c r="G87" s="1"/>
      <c r="H87" s="2" t="e">
        <f t="shared" si="72"/>
        <v>#DIV/0!</v>
      </c>
      <c r="I87" s="1"/>
      <c r="J87" s="2" t="e">
        <f t="shared" si="73"/>
        <v>#DIV/0!</v>
      </c>
      <c r="K87" s="1">
        <f>+E87+G87+I87</f>
        <v>0</v>
      </c>
      <c r="L87" s="3" t="e">
        <f t="shared" si="74"/>
        <v>#DIV/0!</v>
      </c>
      <c r="M87" s="24" t="e">
        <f t="shared" si="75"/>
        <v>#DIV/0!</v>
      </c>
      <c r="N87" s="25" t="e">
        <f t="shared" si="76"/>
        <v>#DIV/0!</v>
      </c>
      <c r="O87" s="191"/>
    </row>
    <row r="88" spans="1:15" hidden="1" x14ac:dyDescent="0.25">
      <c r="A88" s="144"/>
      <c r="B88" s="27" t="s">
        <v>100</v>
      </c>
      <c r="C88" s="1"/>
      <c r="D88" s="2" t="e">
        <f t="shared" si="70"/>
        <v>#DIV/0!</v>
      </c>
      <c r="E88" s="1">
        <v>0</v>
      </c>
      <c r="F88" s="2" t="e">
        <f t="shared" si="71"/>
        <v>#DIV/0!</v>
      </c>
      <c r="G88" s="1"/>
      <c r="H88" s="2" t="e">
        <f t="shared" si="72"/>
        <v>#DIV/0!</v>
      </c>
      <c r="I88" s="1"/>
      <c r="J88" s="2" t="e">
        <f t="shared" si="73"/>
        <v>#DIV/0!</v>
      </c>
      <c r="K88" s="1">
        <f>+E88+G88+I88</f>
        <v>0</v>
      </c>
      <c r="L88" s="3" t="e">
        <f t="shared" si="74"/>
        <v>#DIV/0!</v>
      </c>
      <c r="M88" s="24" t="e">
        <f t="shared" si="75"/>
        <v>#DIV/0!</v>
      </c>
      <c r="N88" s="25" t="e">
        <f t="shared" si="76"/>
        <v>#DIV/0!</v>
      </c>
      <c r="O88" s="191"/>
    </row>
    <row r="89" spans="1:15" ht="15.75" hidden="1" thickBot="1" x14ac:dyDescent="0.3">
      <c r="A89" s="145"/>
      <c r="B89" s="19" t="s">
        <v>18</v>
      </c>
      <c r="C89" s="10">
        <f>SUM(C85:C88)</f>
        <v>0</v>
      </c>
      <c r="D89" s="11" t="e">
        <f t="shared" si="70"/>
        <v>#DIV/0!</v>
      </c>
      <c r="E89" s="10">
        <f>SUM(E85:E88)</f>
        <v>0</v>
      </c>
      <c r="F89" s="11" t="e">
        <f t="shared" si="71"/>
        <v>#DIV/0!</v>
      </c>
      <c r="G89" s="10">
        <f>SUM(G85:G88)</f>
        <v>0</v>
      </c>
      <c r="H89" s="2" t="e">
        <f t="shared" si="72"/>
        <v>#DIV/0!</v>
      </c>
      <c r="I89" s="10">
        <f>SUM(I85:I88)</f>
        <v>0</v>
      </c>
      <c r="J89" s="11" t="e">
        <f t="shared" si="73"/>
        <v>#DIV/0!</v>
      </c>
      <c r="K89" s="10">
        <f>SUM(K85:K88)</f>
        <v>0</v>
      </c>
      <c r="L89" s="12" t="e">
        <f t="shared" si="74"/>
        <v>#DIV/0!</v>
      </c>
      <c r="M89" s="15" t="e">
        <f t="shared" si="75"/>
        <v>#DIV/0!</v>
      </c>
      <c r="N89" s="13" t="e">
        <f t="shared" si="76"/>
        <v>#DIV/0!</v>
      </c>
      <c r="O89" s="192"/>
    </row>
    <row r="90" spans="1:15" ht="45" hidden="1" x14ac:dyDescent="0.25">
      <c r="A90" s="144" t="s">
        <v>109</v>
      </c>
      <c r="B90" s="27" t="s">
        <v>97</v>
      </c>
      <c r="C90" s="1">
        <f>33*8</f>
        <v>264</v>
      </c>
      <c r="D90" s="2">
        <f t="shared" si="70"/>
        <v>0</v>
      </c>
      <c r="E90" s="1">
        <v>0</v>
      </c>
      <c r="F90" s="2">
        <f t="shared" si="71"/>
        <v>0</v>
      </c>
      <c r="G90" s="1">
        <v>0</v>
      </c>
      <c r="H90" s="2">
        <f t="shared" si="72"/>
        <v>2.6515151515151514</v>
      </c>
      <c r="I90" s="1">
        <v>7</v>
      </c>
      <c r="J90" s="2">
        <f t="shared" si="73"/>
        <v>0.79545454545454541</v>
      </c>
      <c r="K90" s="1">
        <f>+E90+G90+I90</f>
        <v>7</v>
      </c>
      <c r="L90" s="3">
        <f t="shared" si="74"/>
        <v>2.6515151515151514</v>
      </c>
      <c r="M90" s="24">
        <f t="shared" si="75"/>
        <v>26515.151515151512</v>
      </c>
      <c r="N90" s="25">
        <f t="shared" si="76"/>
        <v>3.4346740800992501</v>
      </c>
      <c r="O90" s="26" t="s">
        <v>110</v>
      </c>
    </row>
    <row r="91" spans="1:15" hidden="1" x14ac:dyDescent="0.25">
      <c r="A91" s="144"/>
      <c r="B91" s="27" t="s">
        <v>69</v>
      </c>
      <c r="C91" s="1">
        <f>30*8</f>
        <v>240</v>
      </c>
      <c r="D91" s="2">
        <f t="shared" si="70"/>
        <v>0</v>
      </c>
      <c r="E91" s="1">
        <v>0</v>
      </c>
      <c r="F91" s="2">
        <f t="shared" si="71"/>
        <v>0</v>
      </c>
      <c r="G91" s="1">
        <v>0</v>
      </c>
      <c r="H91" s="2">
        <f t="shared" si="72"/>
        <v>1.25</v>
      </c>
      <c r="I91" s="1">
        <v>3</v>
      </c>
      <c r="J91" s="2">
        <f t="shared" si="73"/>
        <v>0.375</v>
      </c>
      <c r="K91" s="1">
        <f>+E91+G91+I91</f>
        <v>3</v>
      </c>
      <c r="L91" s="3">
        <f t="shared" si="74"/>
        <v>1.25</v>
      </c>
      <c r="M91" s="24">
        <f t="shared" si="75"/>
        <v>12500</v>
      </c>
      <c r="N91" s="25">
        <f t="shared" si="76"/>
        <v>3.7414027276049464</v>
      </c>
      <c r="O91" s="26"/>
    </row>
    <row r="92" spans="1:15" hidden="1" x14ac:dyDescent="0.25">
      <c r="A92" s="144"/>
      <c r="B92" s="27" t="s">
        <v>41</v>
      </c>
      <c r="C92" s="1">
        <f>15*64</f>
        <v>960</v>
      </c>
      <c r="D92" s="2">
        <f t="shared" si="70"/>
        <v>0</v>
      </c>
      <c r="E92" s="1">
        <v>0</v>
      </c>
      <c r="F92" s="2">
        <f t="shared" si="71"/>
        <v>0</v>
      </c>
      <c r="G92" s="1">
        <v>0</v>
      </c>
      <c r="H92" s="2">
        <f t="shared" si="72"/>
        <v>1.0416666666666665</v>
      </c>
      <c r="I92" s="1">
        <v>10</v>
      </c>
      <c r="J92" s="2">
        <f t="shared" si="73"/>
        <v>0.31249999999999994</v>
      </c>
      <c r="K92" s="1">
        <f>+E92+G92+I92</f>
        <v>10</v>
      </c>
      <c r="L92" s="3">
        <f t="shared" si="74"/>
        <v>1.0416666666666665</v>
      </c>
      <c r="M92" s="24">
        <f t="shared" si="75"/>
        <v>10416.666666666666</v>
      </c>
      <c r="N92" s="25">
        <f t="shared" si="76"/>
        <v>3.8109913382574203</v>
      </c>
      <c r="O92" s="26"/>
    </row>
    <row r="93" spans="1:15" hidden="1" x14ac:dyDescent="0.25">
      <c r="A93" s="144"/>
      <c r="B93" s="27" t="s">
        <v>100</v>
      </c>
      <c r="C93" s="1">
        <f>15*64</f>
        <v>960</v>
      </c>
      <c r="D93" s="2">
        <f t="shared" si="70"/>
        <v>0</v>
      </c>
      <c r="E93" s="1">
        <v>0</v>
      </c>
      <c r="F93" s="2">
        <f t="shared" si="71"/>
        <v>0</v>
      </c>
      <c r="G93" s="1">
        <v>0</v>
      </c>
      <c r="H93" s="2">
        <f t="shared" si="72"/>
        <v>1.3541666666666667</v>
      </c>
      <c r="I93" s="1">
        <v>13</v>
      </c>
      <c r="J93" s="2">
        <f t="shared" si="73"/>
        <v>0.40625</v>
      </c>
      <c r="K93" s="1">
        <f>+E93+G93+I93</f>
        <v>13</v>
      </c>
      <c r="L93" s="3">
        <f t="shared" si="74"/>
        <v>1.3541666666666667</v>
      </c>
      <c r="M93" s="24">
        <f t="shared" si="75"/>
        <v>13541.666666666668</v>
      </c>
      <c r="N93" s="25">
        <f t="shared" si="76"/>
        <v>3.710314639182922</v>
      </c>
      <c r="O93" s="26"/>
    </row>
    <row r="94" spans="1:15" ht="15.75" hidden="1" thickBot="1" x14ac:dyDescent="0.3">
      <c r="A94" s="145"/>
      <c r="B94" s="19" t="s">
        <v>18</v>
      </c>
      <c r="C94" s="10">
        <f>SUM(C90:C93)</f>
        <v>2424</v>
      </c>
      <c r="D94" s="11">
        <f t="shared" si="70"/>
        <v>0</v>
      </c>
      <c r="E94" s="10">
        <f>SUM(E90:E93)</f>
        <v>0</v>
      </c>
      <c r="F94" s="11">
        <f t="shared" si="71"/>
        <v>0</v>
      </c>
      <c r="G94" s="10">
        <f>SUM(G90:G93)</f>
        <v>0</v>
      </c>
      <c r="H94" s="2">
        <f t="shared" si="72"/>
        <v>1.3613861386138615</v>
      </c>
      <c r="I94" s="10">
        <f>SUM(I90:I93)</f>
        <v>33</v>
      </c>
      <c r="J94" s="11">
        <f t="shared" si="73"/>
        <v>0.40841584158415845</v>
      </c>
      <c r="K94" s="10">
        <f>SUM(K90:K93)</f>
        <v>33</v>
      </c>
      <c r="L94" s="12">
        <f t="shared" si="74"/>
        <v>1.3613861386138615</v>
      </c>
      <c r="M94" s="15">
        <f t="shared" si="75"/>
        <v>13613.861386138615</v>
      </c>
      <c r="N94" s="13">
        <f t="shared" si="76"/>
        <v>3.7082374828324607</v>
      </c>
      <c r="O94" s="14"/>
    </row>
    <row r="95" spans="1:15" hidden="1" x14ac:dyDescent="0.25">
      <c r="A95" s="144" t="s">
        <v>113</v>
      </c>
      <c r="B95" s="27" t="s">
        <v>119</v>
      </c>
      <c r="C95" s="1">
        <f>26*8</f>
        <v>208</v>
      </c>
      <c r="D95" s="2">
        <f t="shared" si="70"/>
        <v>0</v>
      </c>
      <c r="E95" s="1">
        <v>0</v>
      </c>
      <c r="F95" s="2">
        <f t="shared" si="71"/>
        <v>0</v>
      </c>
      <c r="G95" s="1">
        <v>0</v>
      </c>
      <c r="H95" s="2">
        <f t="shared" si="72"/>
        <v>1.4423076923076923</v>
      </c>
      <c r="I95" s="1">
        <v>3</v>
      </c>
      <c r="J95" s="2">
        <f t="shared" si="73"/>
        <v>0.43269230769230765</v>
      </c>
      <c r="K95" s="1">
        <f>+E95+G95+I95</f>
        <v>3</v>
      </c>
      <c r="L95" s="3">
        <f t="shared" si="74"/>
        <v>1.4423076923076923</v>
      </c>
      <c r="M95" s="24">
        <f t="shared" si="75"/>
        <v>14423.076923076924</v>
      </c>
      <c r="N95" s="25">
        <f t="shared" si="76"/>
        <v>3.685582639921225</v>
      </c>
      <c r="O95" s="26"/>
    </row>
    <row r="96" spans="1:15" hidden="1" x14ac:dyDescent="0.25">
      <c r="A96" s="144"/>
      <c r="B96" s="27" t="s">
        <v>69</v>
      </c>
      <c r="C96" s="1">
        <f>60*8</f>
        <v>480</v>
      </c>
      <c r="D96" s="2">
        <f t="shared" si="70"/>
        <v>0</v>
      </c>
      <c r="E96" s="1">
        <v>0</v>
      </c>
      <c r="F96" s="2">
        <f t="shared" si="71"/>
        <v>0</v>
      </c>
      <c r="G96" s="1">
        <v>0</v>
      </c>
      <c r="H96" s="2">
        <f t="shared" si="72"/>
        <v>1.25</v>
      </c>
      <c r="I96" s="1">
        <v>6</v>
      </c>
      <c r="J96" s="2">
        <f t="shared" si="73"/>
        <v>0.375</v>
      </c>
      <c r="K96" s="1">
        <f>+E96+G96+I96</f>
        <v>6</v>
      </c>
      <c r="L96" s="3">
        <f t="shared" si="74"/>
        <v>1.25</v>
      </c>
      <c r="M96" s="24">
        <f t="shared" si="75"/>
        <v>12500</v>
      </c>
      <c r="N96" s="25">
        <f t="shared" si="76"/>
        <v>3.7414027276049464</v>
      </c>
      <c r="O96" s="26"/>
    </row>
    <row r="97" spans="1:15" hidden="1" x14ac:dyDescent="0.25">
      <c r="A97" s="144"/>
      <c r="B97" s="27" t="s">
        <v>41</v>
      </c>
      <c r="C97" s="1">
        <f>17*64</f>
        <v>1088</v>
      </c>
      <c r="D97" s="2">
        <f t="shared" si="70"/>
        <v>0</v>
      </c>
      <c r="E97" s="1">
        <v>0</v>
      </c>
      <c r="F97" s="2">
        <f t="shared" si="71"/>
        <v>0</v>
      </c>
      <c r="G97" s="1">
        <v>0</v>
      </c>
      <c r="H97" s="2">
        <f t="shared" si="72"/>
        <v>0.73529411764705876</v>
      </c>
      <c r="I97" s="1">
        <v>8</v>
      </c>
      <c r="J97" s="2">
        <f t="shared" si="73"/>
        <v>0.22058823529411761</v>
      </c>
      <c r="K97" s="1">
        <f>+E97+G97+I97</f>
        <v>8</v>
      </c>
      <c r="L97" s="3">
        <f t="shared" si="74"/>
        <v>0.73529411764705876</v>
      </c>
      <c r="M97" s="24">
        <f t="shared" si="75"/>
        <v>7352.9411764705874</v>
      </c>
      <c r="N97" s="25">
        <f t="shared" si="76"/>
        <v>3.9395422638528821</v>
      </c>
      <c r="O97" s="26"/>
    </row>
    <row r="98" spans="1:15" hidden="1" x14ac:dyDescent="0.25">
      <c r="A98" s="144"/>
      <c r="B98" s="27" t="s">
        <v>100</v>
      </c>
      <c r="C98" s="1">
        <f>30*64</f>
        <v>1920</v>
      </c>
      <c r="D98" s="2">
        <f t="shared" si="70"/>
        <v>0</v>
      </c>
      <c r="E98" s="1">
        <v>0</v>
      </c>
      <c r="F98" s="2">
        <f t="shared" si="71"/>
        <v>0</v>
      </c>
      <c r="G98" s="1">
        <v>0</v>
      </c>
      <c r="H98" s="2">
        <f t="shared" si="72"/>
        <v>1.0416666666666665</v>
      </c>
      <c r="I98" s="1">
        <v>20</v>
      </c>
      <c r="J98" s="2">
        <f t="shared" si="73"/>
        <v>0.31249999999999994</v>
      </c>
      <c r="K98" s="1">
        <f>+E98+G98+I98</f>
        <v>20</v>
      </c>
      <c r="L98" s="3">
        <f t="shared" si="74"/>
        <v>1.0416666666666665</v>
      </c>
      <c r="M98" s="24">
        <f t="shared" si="75"/>
        <v>10416.666666666666</v>
      </c>
      <c r="N98" s="25">
        <f t="shared" si="76"/>
        <v>3.8109913382574203</v>
      </c>
      <c r="O98" s="26"/>
    </row>
    <row r="99" spans="1:15" ht="15.75" hidden="1" thickBot="1" x14ac:dyDescent="0.3">
      <c r="A99" s="145"/>
      <c r="B99" s="19" t="s">
        <v>18</v>
      </c>
      <c r="C99" s="10">
        <f>SUM(C95:C98)</f>
        <v>3696</v>
      </c>
      <c r="D99" s="11">
        <f t="shared" si="70"/>
        <v>0</v>
      </c>
      <c r="E99" s="10">
        <f>SUM(E95:E98)</f>
        <v>0</v>
      </c>
      <c r="F99" s="11">
        <f t="shared" si="71"/>
        <v>0</v>
      </c>
      <c r="G99" s="10">
        <f>SUM(G95:G98)</f>
        <v>0</v>
      </c>
      <c r="H99" s="2">
        <f t="shared" si="72"/>
        <v>1.001082251082251</v>
      </c>
      <c r="I99" s="10">
        <f>SUM(I95:I98)</f>
        <v>37</v>
      </c>
      <c r="J99" s="11">
        <f t="shared" si="73"/>
        <v>0.30032467532467527</v>
      </c>
      <c r="K99" s="10">
        <f>SUM(K95:K98)</f>
        <v>37</v>
      </c>
      <c r="L99" s="12">
        <f t="shared" si="74"/>
        <v>1.001082251082251</v>
      </c>
      <c r="M99" s="15">
        <f t="shared" si="75"/>
        <v>10010.822510822511</v>
      </c>
      <c r="N99" s="13">
        <f t="shared" si="76"/>
        <v>3.8259420003772666</v>
      </c>
      <c r="O99" s="14"/>
    </row>
    <row r="100" spans="1:15" hidden="1" x14ac:dyDescent="0.25">
      <c r="A100" s="144" t="s">
        <v>117</v>
      </c>
      <c r="B100" s="27" t="s">
        <v>119</v>
      </c>
      <c r="C100" s="1">
        <f>56*8</f>
        <v>448</v>
      </c>
      <c r="D100" s="2">
        <f t="shared" si="70"/>
        <v>0</v>
      </c>
      <c r="E100" s="1">
        <v>0</v>
      </c>
      <c r="F100" s="2">
        <f t="shared" si="71"/>
        <v>0</v>
      </c>
      <c r="G100" s="1">
        <v>0</v>
      </c>
      <c r="H100" s="2">
        <f t="shared" si="72"/>
        <v>0.4464285714285714</v>
      </c>
      <c r="I100" s="1">
        <v>2</v>
      </c>
      <c r="J100" s="2">
        <f t="shared" si="73"/>
        <v>0.13392857142857142</v>
      </c>
      <c r="K100" s="1">
        <f>+E100+G100+I100</f>
        <v>2</v>
      </c>
      <c r="L100" s="3">
        <f t="shared" si="74"/>
        <v>0.4464285714285714</v>
      </c>
      <c r="M100" s="24">
        <f t="shared" si="75"/>
        <v>4464.2857142857138</v>
      </c>
      <c r="N100" s="25">
        <f t="shared" si="76"/>
        <v>4.1147770556013414</v>
      </c>
      <c r="O100" s="26"/>
    </row>
    <row r="101" spans="1:15" hidden="1" x14ac:dyDescent="0.25">
      <c r="A101" s="144"/>
      <c r="B101" s="27" t="s">
        <v>69</v>
      </c>
      <c r="C101" s="1">
        <f>70*8</f>
        <v>560</v>
      </c>
      <c r="D101" s="2">
        <f t="shared" si="70"/>
        <v>0</v>
      </c>
      <c r="E101" s="1">
        <v>0</v>
      </c>
      <c r="F101" s="2">
        <f t="shared" si="71"/>
        <v>0</v>
      </c>
      <c r="G101" s="1">
        <v>0</v>
      </c>
      <c r="H101" s="2">
        <f t="shared" si="72"/>
        <v>0.7142857142857143</v>
      </c>
      <c r="I101" s="1">
        <v>4</v>
      </c>
      <c r="J101" s="2">
        <f t="shared" si="73"/>
        <v>0.21428571428571427</v>
      </c>
      <c r="K101" s="1">
        <f>+E101+G101+I101</f>
        <v>4</v>
      </c>
      <c r="L101" s="3">
        <f t="shared" si="74"/>
        <v>0.7142857142857143</v>
      </c>
      <c r="M101" s="24">
        <f t="shared" si="75"/>
        <v>7142.8571428571431</v>
      </c>
      <c r="N101" s="25">
        <f t="shared" si="76"/>
        <v>3.9499976606027292</v>
      </c>
      <c r="O101" s="26"/>
    </row>
    <row r="102" spans="1:15" hidden="1" x14ac:dyDescent="0.25">
      <c r="A102" s="144"/>
      <c r="B102" s="27" t="s">
        <v>41</v>
      </c>
      <c r="C102" s="1">
        <f>13*64</f>
        <v>832</v>
      </c>
      <c r="D102" s="2">
        <f t="shared" si="70"/>
        <v>0</v>
      </c>
      <c r="E102" s="1">
        <v>0</v>
      </c>
      <c r="F102" s="2">
        <f t="shared" si="71"/>
        <v>0</v>
      </c>
      <c r="G102" s="1">
        <v>0</v>
      </c>
      <c r="H102" s="2">
        <f t="shared" si="72"/>
        <v>1.4423076923076923</v>
      </c>
      <c r="I102" s="1">
        <v>12</v>
      </c>
      <c r="J102" s="2">
        <f t="shared" si="73"/>
        <v>0.43269230769230765</v>
      </c>
      <c r="K102" s="1">
        <f>+E102+G102+I102</f>
        <v>12</v>
      </c>
      <c r="L102" s="3">
        <f t="shared" si="74"/>
        <v>1.4423076923076923</v>
      </c>
      <c r="M102" s="24">
        <f t="shared" si="75"/>
        <v>14423.076923076924</v>
      </c>
      <c r="N102" s="25">
        <f t="shared" si="76"/>
        <v>3.685582639921225</v>
      </c>
      <c r="O102" s="26"/>
    </row>
    <row r="103" spans="1:15" ht="30" hidden="1" x14ac:dyDescent="0.25">
      <c r="A103" s="144"/>
      <c r="B103" s="27" t="s">
        <v>100</v>
      </c>
      <c r="C103" s="1">
        <f>24*64</f>
        <v>1536</v>
      </c>
      <c r="D103" s="2">
        <f t="shared" si="70"/>
        <v>0</v>
      </c>
      <c r="E103" s="1">
        <v>0</v>
      </c>
      <c r="F103" s="2">
        <f t="shared" si="71"/>
        <v>0</v>
      </c>
      <c r="G103" s="1">
        <v>0</v>
      </c>
      <c r="H103" s="2">
        <f t="shared" si="72"/>
        <v>1.0416666666666665</v>
      </c>
      <c r="I103" s="1">
        <v>16</v>
      </c>
      <c r="J103" s="2">
        <f t="shared" si="73"/>
        <v>0.31249999999999994</v>
      </c>
      <c r="K103" s="1">
        <f>+E103+G103+I103</f>
        <v>16</v>
      </c>
      <c r="L103" s="3">
        <f t="shared" si="74"/>
        <v>1.0416666666666665</v>
      </c>
      <c r="M103" s="24">
        <f t="shared" si="75"/>
        <v>10416.666666666666</v>
      </c>
      <c r="N103" s="25">
        <f t="shared" si="76"/>
        <v>3.8109913382574203</v>
      </c>
      <c r="O103" s="26" t="s">
        <v>122</v>
      </c>
    </row>
    <row r="104" spans="1:15" ht="15.75" hidden="1" thickBot="1" x14ac:dyDescent="0.3">
      <c r="A104" s="145"/>
      <c r="B104" s="19" t="s">
        <v>18</v>
      </c>
      <c r="C104" s="10">
        <f>SUM(C100:C103)</f>
        <v>3376</v>
      </c>
      <c r="D104" s="11">
        <f t="shared" si="70"/>
        <v>0</v>
      </c>
      <c r="E104" s="10">
        <f>SUM(E100:E103)</f>
        <v>0</v>
      </c>
      <c r="F104" s="11">
        <f t="shared" si="71"/>
        <v>0</v>
      </c>
      <c r="G104" s="10">
        <f>SUM(G100:G103)</f>
        <v>0</v>
      </c>
      <c r="H104" s="2">
        <f t="shared" si="72"/>
        <v>1.0071090047393365</v>
      </c>
      <c r="I104" s="10">
        <f>SUM(I100:I103)</f>
        <v>34</v>
      </c>
      <c r="J104" s="11">
        <f t="shared" si="73"/>
        <v>0.30213270142180093</v>
      </c>
      <c r="K104" s="10">
        <f>SUM(K100:K103)</f>
        <v>34</v>
      </c>
      <c r="L104" s="12">
        <f t="shared" si="74"/>
        <v>1.0071090047393365</v>
      </c>
      <c r="M104" s="15">
        <f t="shared" si="75"/>
        <v>10071.090047393365</v>
      </c>
      <c r="N104" s="13">
        <f t="shared" si="76"/>
        <v>3.823688782823996</v>
      </c>
      <c r="O104" s="83"/>
    </row>
    <row r="105" spans="1:15" ht="60" hidden="1" x14ac:dyDescent="0.25">
      <c r="A105" s="144" t="s">
        <v>118</v>
      </c>
      <c r="B105" s="27" t="s">
        <v>126</v>
      </c>
      <c r="C105" s="1">
        <f>60*8</f>
        <v>480</v>
      </c>
      <c r="D105" s="2">
        <f t="shared" si="70"/>
        <v>0</v>
      </c>
      <c r="E105" s="1">
        <v>0</v>
      </c>
      <c r="F105" s="2">
        <f t="shared" si="71"/>
        <v>0</v>
      </c>
      <c r="G105" s="1">
        <v>0</v>
      </c>
      <c r="H105" s="2">
        <f t="shared" si="72"/>
        <v>1.6666666666666667</v>
      </c>
      <c r="I105" s="1">
        <v>8</v>
      </c>
      <c r="J105" s="2">
        <f t="shared" si="73"/>
        <v>0.5</v>
      </c>
      <c r="K105" s="1">
        <f>+E105+G105+I105</f>
        <v>8</v>
      </c>
      <c r="L105" s="3">
        <f t="shared" si="74"/>
        <v>1.6666666666666667</v>
      </c>
      <c r="M105" s="24">
        <f t="shared" si="75"/>
        <v>16666.666666666668</v>
      </c>
      <c r="N105" s="25">
        <f t="shared" si="76"/>
        <v>3.628045234184984</v>
      </c>
      <c r="O105" s="26" t="s">
        <v>125</v>
      </c>
    </row>
    <row r="106" spans="1:15" hidden="1" x14ac:dyDescent="0.25">
      <c r="A106" s="144"/>
      <c r="B106" s="27" t="s">
        <v>69</v>
      </c>
      <c r="C106" s="1">
        <f>65*8</f>
        <v>520</v>
      </c>
      <c r="D106" s="2">
        <f t="shared" si="70"/>
        <v>0</v>
      </c>
      <c r="E106" s="1">
        <v>0</v>
      </c>
      <c r="F106" s="2">
        <f t="shared" si="71"/>
        <v>0</v>
      </c>
      <c r="G106" s="1">
        <v>0</v>
      </c>
      <c r="H106" s="2">
        <f t="shared" si="72"/>
        <v>1.153846153846154</v>
      </c>
      <c r="I106" s="1">
        <v>6</v>
      </c>
      <c r="J106" s="2">
        <f t="shared" si="73"/>
        <v>0.3461538461538462</v>
      </c>
      <c r="K106" s="1">
        <f>+E106+G106+I106</f>
        <v>6</v>
      </c>
      <c r="L106" s="3">
        <f t="shared" si="74"/>
        <v>1.153846153846154</v>
      </c>
      <c r="M106" s="24">
        <f t="shared" si="75"/>
        <v>11538.461538461539</v>
      </c>
      <c r="N106" s="25">
        <f t="shared" si="76"/>
        <v>3.7721587607241545</v>
      </c>
      <c r="O106" s="26"/>
    </row>
    <row r="107" spans="1:15" hidden="1" x14ac:dyDescent="0.25">
      <c r="A107" s="144"/>
      <c r="B107" s="27" t="s">
        <v>41</v>
      </c>
      <c r="C107" s="1">
        <f>18*64</f>
        <v>1152</v>
      </c>
      <c r="D107" s="2">
        <f t="shared" si="70"/>
        <v>0</v>
      </c>
      <c r="E107" s="1">
        <v>0</v>
      </c>
      <c r="F107" s="2">
        <f t="shared" si="71"/>
        <v>0</v>
      </c>
      <c r="G107" s="1">
        <v>0</v>
      </c>
      <c r="H107" s="2">
        <f t="shared" si="72"/>
        <v>1.0416666666666665</v>
      </c>
      <c r="I107" s="1">
        <v>12</v>
      </c>
      <c r="J107" s="2">
        <f t="shared" si="73"/>
        <v>0.31249999999999994</v>
      </c>
      <c r="K107" s="1">
        <f>+E107+G107+I107</f>
        <v>12</v>
      </c>
      <c r="L107" s="3">
        <f t="shared" si="74"/>
        <v>1.0416666666666665</v>
      </c>
      <c r="M107" s="24">
        <f t="shared" si="75"/>
        <v>10416.666666666666</v>
      </c>
      <c r="N107" s="25">
        <f t="shared" si="76"/>
        <v>3.8109913382574203</v>
      </c>
      <c r="O107" s="26"/>
    </row>
    <row r="108" spans="1:15" hidden="1" x14ac:dyDescent="0.25">
      <c r="A108" s="144"/>
      <c r="B108" s="27" t="s">
        <v>100</v>
      </c>
      <c r="C108" s="1">
        <f>33*64</f>
        <v>2112</v>
      </c>
      <c r="D108" s="2">
        <f t="shared" si="70"/>
        <v>0</v>
      </c>
      <c r="E108" s="1">
        <v>0</v>
      </c>
      <c r="F108" s="2">
        <f t="shared" si="71"/>
        <v>0</v>
      </c>
      <c r="G108" s="1">
        <v>0</v>
      </c>
      <c r="H108" s="2">
        <f t="shared" si="72"/>
        <v>0.99431818181818177</v>
      </c>
      <c r="I108" s="1">
        <v>21</v>
      </c>
      <c r="J108" s="2">
        <f t="shared" si="73"/>
        <v>0.29829545454545453</v>
      </c>
      <c r="K108" s="1">
        <f>+E108+G108+I108</f>
        <v>21</v>
      </c>
      <c r="L108" s="3">
        <f t="shared" si="74"/>
        <v>0.99431818181818177</v>
      </c>
      <c r="M108" s="24">
        <f t="shared" si="75"/>
        <v>9943.181818181818</v>
      </c>
      <c r="N108" s="25">
        <f t="shared" si="76"/>
        <v>3.8284850225164595</v>
      </c>
      <c r="O108" s="26"/>
    </row>
    <row r="109" spans="1:15" ht="15.75" hidden="1" thickBot="1" x14ac:dyDescent="0.3">
      <c r="A109" s="145"/>
      <c r="B109" s="19" t="s">
        <v>18</v>
      </c>
      <c r="C109" s="10">
        <f>SUM(C105:C108)</f>
        <v>4264</v>
      </c>
      <c r="D109" s="11">
        <f t="shared" si="70"/>
        <v>0</v>
      </c>
      <c r="E109" s="10">
        <f>SUM(E105:E108)</f>
        <v>0</v>
      </c>
      <c r="F109" s="11">
        <f t="shared" si="71"/>
        <v>0</v>
      </c>
      <c r="G109" s="10">
        <f>SUM(G105:G108)</f>
        <v>0</v>
      </c>
      <c r="H109" s="2">
        <f t="shared" si="72"/>
        <v>1.102251407129456</v>
      </c>
      <c r="I109" s="10">
        <f>SUM(I105:I108)</f>
        <v>47</v>
      </c>
      <c r="J109" s="11">
        <f t="shared" si="73"/>
        <v>0.33067542213883677</v>
      </c>
      <c r="K109" s="10">
        <f>SUM(K105:K108)</f>
        <v>47</v>
      </c>
      <c r="L109" s="12">
        <f t="shared" si="74"/>
        <v>1.102251407129456</v>
      </c>
      <c r="M109" s="15">
        <f t="shared" si="75"/>
        <v>11022.514071294559</v>
      </c>
      <c r="N109" s="13">
        <f t="shared" si="76"/>
        <v>3.7895911562239259</v>
      </c>
      <c r="O109" s="83"/>
    </row>
    <row r="110" spans="1:15" hidden="1" x14ac:dyDescent="0.25">
      <c r="A110" s="144" t="s">
        <v>129</v>
      </c>
      <c r="B110" s="27" t="s">
        <v>126</v>
      </c>
      <c r="C110" s="1">
        <f>84*8</f>
        <v>672</v>
      </c>
      <c r="D110" s="2">
        <f t="shared" si="70"/>
        <v>0</v>
      </c>
      <c r="E110" s="1">
        <v>0</v>
      </c>
      <c r="F110" s="2">
        <f t="shared" si="71"/>
        <v>0</v>
      </c>
      <c r="G110" s="1">
        <v>0</v>
      </c>
      <c r="H110" s="2">
        <f t="shared" si="72"/>
        <v>1.3392857142857142</v>
      </c>
      <c r="I110" s="1">
        <v>9</v>
      </c>
      <c r="J110" s="2">
        <f t="shared" si="73"/>
        <v>0.40178571428571425</v>
      </c>
      <c r="K110" s="1">
        <f>+E110+G110+I110</f>
        <v>9</v>
      </c>
      <c r="L110" s="3">
        <f t="shared" si="74"/>
        <v>1.3392857142857142</v>
      </c>
      <c r="M110" s="24">
        <f t="shared" si="75"/>
        <v>13392.857142857141</v>
      </c>
      <c r="N110" s="25">
        <f t="shared" si="76"/>
        <v>3.7146264602144718</v>
      </c>
      <c r="O110" s="26"/>
    </row>
    <row r="111" spans="1:15" hidden="1" x14ac:dyDescent="0.25">
      <c r="A111" s="144"/>
      <c r="B111" s="27" t="s">
        <v>69</v>
      </c>
      <c r="C111" s="1">
        <f>108*8</f>
        <v>864</v>
      </c>
      <c r="D111" s="2">
        <f t="shared" si="70"/>
        <v>0</v>
      </c>
      <c r="E111" s="1">
        <v>0</v>
      </c>
      <c r="F111" s="2">
        <f t="shared" si="71"/>
        <v>0</v>
      </c>
      <c r="G111" s="1">
        <v>0</v>
      </c>
      <c r="H111" s="2">
        <f t="shared" si="72"/>
        <v>1.2731481481481481</v>
      </c>
      <c r="I111" s="1">
        <v>11</v>
      </c>
      <c r="J111" s="2">
        <f t="shared" si="73"/>
        <v>0.38194444444444442</v>
      </c>
      <c r="K111" s="1">
        <f>+E111+G111+I111</f>
        <v>11</v>
      </c>
      <c r="L111" s="3">
        <f t="shared" si="74"/>
        <v>1.2731481481481481</v>
      </c>
      <c r="M111" s="24">
        <f t="shared" si="75"/>
        <v>12731.481481481482</v>
      </c>
      <c r="N111" s="25">
        <f t="shared" si="76"/>
        <v>3.7343057393485046</v>
      </c>
      <c r="O111" s="26"/>
    </row>
    <row r="112" spans="1:15" hidden="1" x14ac:dyDescent="0.25">
      <c r="A112" s="144"/>
      <c r="B112" s="27" t="s">
        <v>41</v>
      </c>
      <c r="C112" s="1">
        <f>15*64</f>
        <v>960</v>
      </c>
      <c r="D112" s="2">
        <f t="shared" si="70"/>
        <v>0</v>
      </c>
      <c r="E112" s="1">
        <v>0</v>
      </c>
      <c r="F112" s="2">
        <f t="shared" si="71"/>
        <v>0</v>
      </c>
      <c r="G112" s="1">
        <v>0</v>
      </c>
      <c r="H112" s="2">
        <f t="shared" si="72"/>
        <v>1.1458333333333333</v>
      </c>
      <c r="I112" s="1">
        <v>11</v>
      </c>
      <c r="J112" s="2">
        <f t="shared" si="73"/>
        <v>0.34374999999999994</v>
      </c>
      <c r="K112" s="1">
        <f>+E112+G112+I112</f>
        <v>11</v>
      </c>
      <c r="L112" s="3">
        <f t="shared" si="74"/>
        <v>1.1458333333333333</v>
      </c>
      <c r="M112" s="24">
        <f t="shared" si="75"/>
        <v>11458.333333333332</v>
      </c>
      <c r="N112" s="25">
        <f t="shared" si="76"/>
        <v>3.7748210546233087</v>
      </c>
      <c r="O112" s="26"/>
    </row>
    <row r="113" spans="1:15" hidden="1" x14ac:dyDescent="0.25">
      <c r="A113" s="144"/>
      <c r="B113" s="27" t="s">
        <v>100</v>
      </c>
      <c r="C113" s="1">
        <f>19*64</f>
        <v>1216</v>
      </c>
      <c r="D113" s="2">
        <f t="shared" si="70"/>
        <v>0</v>
      </c>
      <c r="E113" s="1">
        <v>0</v>
      </c>
      <c r="F113" s="2">
        <f t="shared" si="71"/>
        <v>0</v>
      </c>
      <c r="G113" s="1">
        <v>0</v>
      </c>
      <c r="H113" s="2">
        <f t="shared" si="72"/>
        <v>1.5625</v>
      </c>
      <c r="I113" s="1">
        <v>19</v>
      </c>
      <c r="J113" s="2">
        <f t="shared" si="73"/>
        <v>0.46875</v>
      </c>
      <c r="K113" s="1">
        <f>+E113+G113+I113</f>
        <v>19</v>
      </c>
      <c r="L113" s="3">
        <f t="shared" si="74"/>
        <v>1.5625</v>
      </c>
      <c r="M113" s="24">
        <f t="shared" si="75"/>
        <v>15625</v>
      </c>
      <c r="N113" s="25">
        <f t="shared" si="76"/>
        <v>3.6538746940614555</v>
      </c>
      <c r="O113" s="26"/>
    </row>
    <row r="114" spans="1:15" ht="15.75" hidden="1" thickBot="1" x14ac:dyDescent="0.3">
      <c r="A114" s="145"/>
      <c r="B114" s="19" t="s">
        <v>18</v>
      </c>
      <c r="C114" s="10">
        <f>SUM(C110:C113)</f>
        <v>3712</v>
      </c>
      <c r="D114" s="11">
        <f t="shared" si="70"/>
        <v>0</v>
      </c>
      <c r="E114" s="10">
        <f>SUM(E110:E113)</f>
        <v>0</v>
      </c>
      <c r="F114" s="11">
        <f t="shared" si="71"/>
        <v>0</v>
      </c>
      <c r="G114" s="10">
        <f>SUM(G110:G113)</f>
        <v>0</v>
      </c>
      <c r="H114" s="2">
        <f t="shared" si="72"/>
        <v>1.3469827586206895</v>
      </c>
      <c r="I114" s="10">
        <f>SUM(I110:I113)</f>
        <v>50</v>
      </c>
      <c r="J114" s="11">
        <f t="shared" si="73"/>
        <v>0.40409482758620685</v>
      </c>
      <c r="K114" s="10">
        <f>SUM(K110:K113)</f>
        <v>50</v>
      </c>
      <c r="L114" s="12">
        <f t="shared" si="74"/>
        <v>1.3469827586206895</v>
      </c>
      <c r="M114" s="15">
        <f t="shared" si="75"/>
        <v>13469.827586206895</v>
      </c>
      <c r="N114" s="13">
        <f t="shared" si="76"/>
        <v>3.7123910729901874</v>
      </c>
      <c r="O114" s="83"/>
    </row>
    <row r="115" spans="1:15" hidden="1" x14ac:dyDescent="0.25">
      <c r="A115" s="144" t="s">
        <v>132</v>
      </c>
      <c r="B115" s="27" t="s">
        <v>126</v>
      </c>
      <c r="C115" s="1">
        <f>97*8</f>
        <v>776</v>
      </c>
      <c r="D115" s="2">
        <f t="shared" ref="D115:D120" si="77">E115/C115*100</f>
        <v>0</v>
      </c>
      <c r="E115" s="1">
        <v>0</v>
      </c>
      <c r="F115" s="2">
        <f t="shared" ref="F115:F120" si="78">+G115/C115*100</f>
        <v>0</v>
      </c>
      <c r="G115" s="1">
        <v>0</v>
      </c>
      <c r="H115" s="2">
        <f t="shared" ref="H115:H120" si="79">+I115/C115*100</f>
        <v>1.2886597938144329</v>
      </c>
      <c r="I115" s="1">
        <v>10</v>
      </c>
      <c r="J115" s="2">
        <f t="shared" ref="J115:J120" si="80">(1*D115)+(0.65*F115)+(0.3*H115)</f>
        <v>0.38659793814432986</v>
      </c>
      <c r="K115" s="1">
        <f>+E115+G115+I115</f>
        <v>10</v>
      </c>
      <c r="L115" s="3">
        <f t="shared" ref="L115:L120" si="81">K115/C115*100</f>
        <v>1.2886597938144329</v>
      </c>
      <c r="M115" s="24">
        <f t="shared" ref="M115:M120" si="82">L115*10000</f>
        <v>12886.597938144329</v>
      </c>
      <c r="N115" s="25">
        <f t="shared" ref="N115:N120" si="83">(NORMSINV(1-M115/1000000))+1.5</f>
        <v>3.7296122502740676</v>
      </c>
      <c r="O115" s="26"/>
    </row>
    <row r="116" spans="1:15" hidden="1" x14ac:dyDescent="0.25">
      <c r="A116" s="144"/>
      <c r="B116" s="27" t="s">
        <v>69</v>
      </c>
      <c r="C116" s="1">
        <f>90*8</f>
        <v>720</v>
      </c>
      <c r="D116" s="2">
        <f t="shared" si="77"/>
        <v>0</v>
      </c>
      <c r="E116" s="1">
        <v>0</v>
      </c>
      <c r="F116" s="2">
        <f t="shared" si="78"/>
        <v>0</v>
      </c>
      <c r="G116" s="1">
        <v>0</v>
      </c>
      <c r="H116" s="2">
        <f t="shared" si="79"/>
        <v>0.69444444444444442</v>
      </c>
      <c r="I116" s="1">
        <v>5</v>
      </c>
      <c r="J116" s="2">
        <f t="shared" si="80"/>
        <v>0.20833333333333331</v>
      </c>
      <c r="K116" s="1">
        <f>+E116+G116+I116</f>
        <v>5</v>
      </c>
      <c r="L116" s="3">
        <f t="shared" si="81"/>
        <v>0.69444444444444442</v>
      </c>
      <c r="M116" s="24">
        <f t="shared" si="82"/>
        <v>6944.4444444444443</v>
      </c>
      <c r="N116" s="25">
        <f t="shared" si="83"/>
        <v>3.9601243375600035</v>
      </c>
      <c r="O116" s="26"/>
    </row>
    <row r="117" spans="1:15" hidden="1" x14ac:dyDescent="0.25">
      <c r="A117" s="144"/>
      <c r="B117" s="27" t="s">
        <v>41</v>
      </c>
      <c r="C117" s="1">
        <f>19*64</f>
        <v>1216</v>
      </c>
      <c r="D117" s="2">
        <f t="shared" si="77"/>
        <v>0</v>
      </c>
      <c r="E117" s="1">
        <v>0</v>
      </c>
      <c r="F117" s="2">
        <f t="shared" si="78"/>
        <v>0</v>
      </c>
      <c r="G117" s="1">
        <v>0</v>
      </c>
      <c r="H117" s="2">
        <f t="shared" si="79"/>
        <v>0.74013157894736836</v>
      </c>
      <c r="I117" s="1">
        <v>9</v>
      </c>
      <c r="J117" s="2">
        <f t="shared" si="80"/>
        <v>0.22203947368421051</v>
      </c>
      <c r="K117" s="1">
        <f>+E117+G117+I117</f>
        <v>9</v>
      </c>
      <c r="L117" s="3">
        <f t="shared" si="81"/>
        <v>0.74013157894736836</v>
      </c>
      <c r="M117" s="24">
        <f t="shared" si="82"/>
        <v>7401.3157894736833</v>
      </c>
      <c r="N117" s="25">
        <f t="shared" si="83"/>
        <v>3.9371721211934738</v>
      </c>
      <c r="O117" s="26"/>
    </row>
    <row r="118" spans="1:15" hidden="1" x14ac:dyDescent="0.25">
      <c r="A118" s="144"/>
      <c r="B118" s="27" t="s">
        <v>100</v>
      </c>
      <c r="C118" s="1">
        <f>2*64</f>
        <v>128</v>
      </c>
      <c r="D118" s="2">
        <f>E118/C118*100</f>
        <v>0</v>
      </c>
      <c r="E118" s="1">
        <v>0</v>
      </c>
      <c r="F118" s="2">
        <f>+G118/C118*100</f>
        <v>0</v>
      </c>
      <c r="G118" s="1">
        <v>0</v>
      </c>
      <c r="H118" s="2">
        <f>+I118/C118*100</f>
        <v>0.78125</v>
      </c>
      <c r="I118" s="1">
        <v>1</v>
      </c>
      <c r="J118" s="2">
        <f>(1*D118)+(0.65*F118)+(0.3*H118)</f>
        <v>0.234375</v>
      </c>
      <c r="K118" s="1">
        <f>+E118+G118+I118</f>
        <v>1</v>
      </c>
      <c r="L118" s="3">
        <f>K118/C118*100</f>
        <v>0.78125</v>
      </c>
      <c r="M118" s="24">
        <f>L118*10000</f>
        <v>7812.5</v>
      </c>
      <c r="N118" s="25">
        <f>(NORMSINV(1-M118/1000000))+1.5</f>
        <v>3.9175590162365048</v>
      </c>
      <c r="O118" s="26"/>
    </row>
    <row r="119" spans="1:15" ht="30" hidden="1" x14ac:dyDescent="0.25">
      <c r="A119" s="144"/>
      <c r="B119" s="27" t="s">
        <v>45</v>
      </c>
      <c r="C119" s="1">
        <f>12*64</f>
        <v>768</v>
      </c>
      <c r="D119" s="2">
        <f t="shared" si="77"/>
        <v>0</v>
      </c>
      <c r="E119" s="1">
        <v>0</v>
      </c>
      <c r="F119" s="2">
        <f t="shared" si="78"/>
        <v>0</v>
      </c>
      <c r="G119" s="1">
        <v>0</v>
      </c>
      <c r="H119" s="2">
        <f t="shared" si="79"/>
        <v>1.8229166666666667</v>
      </c>
      <c r="I119" s="1">
        <v>14</v>
      </c>
      <c r="J119" s="2">
        <f t="shared" si="80"/>
        <v>0.546875</v>
      </c>
      <c r="K119" s="1">
        <f>+E119+G119+I119</f>
        <v>14</v>
      </c>
      <c r="L119" s="3">
        <f t="shared" si="81"/>
        <v>1.8229166666666667</v>
      </c>
      <c r="M119" s="24">
        <f t="shared" si="82"/>
        <v>18229.166666666668</v>
      </c>
      <c r="N119" s="25">
        <f t="shared" si="83"/>
        <v>3.5917785130041615</v>
      </c>
      <c r="O119" s="26" t="s">
        <v>134</v>
      </c>
    </row>
    <row r="120" spans="1:15" ht="15.75" hidden="1" thickBot="1" x14ac:dyDescent="0.3">
      <c r="A120" s="145"/>
      <c r="B120" s="19" t="s">
        <v>18</v>
      </c>
      <c r="C120" s="10">
        <f>SUM(C115:C119)</f>
        <v>3608</v>
      </c>
      <c r="D120" s="11">
        <f t="shared" si="77"/>
        <v>0</v>
      </c>
      <c r="E120" s="10">
        <f>SUM(E115:E119)</f>
        <v>0</v>
      </c>
      <c r="F120" s="11">
        <f t="shared" si="78"/>
        <v>0</v>
      </c>
      <c r="G120" s="10">
        <f>SUM(G115:G119)</f>
        <v>0</v>
      </c>
      <c r="H120" s="2">
        <f t="shared" si="79"/>
        <v>1.080931263858093</v>
      </c>
      <c r="I120" s="10">
        <f>SUM(I115:I119)</f>
        <v>39</v>
      </c>
      <c r="J120" s="11">
        <f t="shared" si="80"/>
        <v>0.32427937915742788</v>
      </c>
      <c r="K120" s="10">
        <f>SUM(K115:K119)</f>
        <v>39</v>
      </c>
      <c r="L120" s="12">
        <f t="shared" si="81"/>
        <v>1.080931263858093</v>
      </c>
      <c r="M120" s="15">
        <f t="shared" si="82"/>
        <v>10809.31263858093</v>
      </c>
      <c r="N120" s="13">
        <f t="shared" si="83"/>
        <v>3.7970025322939858</v>
      </c>
      <c r="O120" s="83"/>
    </row>
    <row r="121" spans="1:15" hidden="1" x14ac:dyDescent="0.25">
      <c r="A121" s="144" t="s">
        <v>135</v>
      </c>
      <c r="B121" s="27" t="s">
        <v>126</v>
      </c>
      <c r="C121" s="1">
        <f>104*8</f>
        <v>832</v>
      </c>
      <c r="D121" s="2">
        <f t="shared" ref="D121:D126" si="84">E121/C121*100</f>
        <v>0</v>
      </c>
      <c r="E121" s="1">
        <v>0</v>
      </c>
      <c r="F121" s="2">
        <f t="shared" ref="F121:F126" si="85">+G121/C121*100</f>
        <v>0</v>
      </c>
      <c r="G121" s="1">
        <v>0</v>
      </c>
      <c r="H121" s="2">
        <f t="shared" ref="H121:H126" si="86">+I121/C121*100</f>
        <v>1.5625</v>
      </c>
      <c r="I121" s="1">
        <v>13</v>
      </c>
      <c r="J121" s="2">
        <f t="shared" ref="J121:J126" si="87">(1*D121)+(0.65*F121)+(0.3*H121)</f>
        <v>0.46875</v>
      </c>
      <c r="K121" s="1">
        <f>+E121+G121+I121</f>
        <v>13</v>
      </c>
      <c r="L121" s="3">
        <f t="shared" ref="L121:L126" si="88">K121/C121*100</f>
        <v>1.5625</v>
      </c>
      <c r="M121" s="24">
        <f t="shared" ref="M121:M126" si="89">L121*10000</f>
        <v>15625</v>
      </c>
      <c r="N121" s="25">
        <f t="shared" ref="N121:N126" si="90">(NORMSINV(1-M121/1000000))+1.5</f>
        <v>3.6538746940614555</v>
      </c>
      <c r="O121" s="26"/>
    </row>
    <row r="122" spans="1:15" hidden="1" x14ac:dyDescent="0.25">
      <c r="A122" s="144"/>
      <c r="B122" s="27" t="s">
        <v>69</v>
      </c>
      <c r="C122" s="1">
        <f>24*8</f>
        <v>192</v>
      </c>
      <c r="D122" s="2">
        <f t="shared" si="84"/>
        <v>0</v>
      </c>
      <c r="E122" s="1">
        <v>0</v>
      </c>
      <c r="F122" s="2">
        <f t="shared" si="85"/>
        <v>0</v>
      </c>
      <c r="G122" s="1">
        <v>0</v>
      </c>
      <c r="H122" s="2">
        <f t="shared" si="86"/>
        <v>1.0416666666666665</v>
      </c>
      <c r="I122" s="1">
        <v>2</v>
      </c>
      <c r="J122" s="2">
        <f t="shared" si="87"/>
        <v>0.31249999999999994</v>
      </c>
      <c r="K122" s="1">
        <f>+E122+G122+I122</f>
        <v>2</v>
      </c>
      <c r="L122" s="3">
        <f t="shared" si="88"/>
        <v>1.0416666666666665</v>
      </c>
      <c r="M122" s="24">
        <f t="shared" si="89"/>
        <v>10416.666666666666</v>
      </c>
      <c r="N122" s="25">
        <f t="shared" si="90"/>
        <v>3.8109913382574203</v>
      </c>
      <c r="O122" s="26"/>
    </row>
    <row r="123" spans="1:15" hidden="1" x14ac:dyDescent="0.25">
      <c r="A123" s="144"/>
      <c r="B123" s="27" t="s">
        <v>46</v>
      </c>
      <c r="C123" s="1">
        <f>5*64</f>
        <v>320</v>
      </c>
      <c r="D123" s="2">
        <f>E123/C123*100</f>
        <v>0</v>
      </c>
      <c r="E123" s="1">
        <v>0</v>
      </c>
      <c r="F123" s="2">
        <f>+G123/C123*100</f>
        <v>0</v>
      </c>
      <c r="G123" s="1">
        <v>0</v>
      </c>
      <c r="H123" s="2">
        <f>+I123/C123*100</f>
        <v>0.9375</v>
      </c>
      <c r="I123" s="1">
        <v>3</v>
      </c>
      <c r="J123" s="2">
        <f>(1*D123)+(0.65*F123)+(0.3*H123)</f>
        <v>0.28125</v>
      </c>
      <c r="K123" s="1">
        <f>+E123+G123+I123</f>
        <v>3</v>
      </c>
      <c r="L123" s="3">
        <f>K123/C123*100</f>
        <v>0.9375</v>
      </c>
      <c r="M123" s="24">
        <f>L123*10000</f>
        <v>9375</v>
      </c>
      <c r="N123" s="25">
        <f>(NORMSINV(1-M123/1000000))+1.5</f>
        <v>3.8504644231090768</v>
      </c>
      <c r="O123" s="26"/>
    </row>
    <row r="124" spans="1:15" hidden="1" x14ac:dyDescent="0.25">
      <c r="A124" s="144"/>
      <c r="B124" s="27" t="s">
        <v>41</v>
      </c>
      <c r="C124" s="1">
        <f>15*64</f>
        <v>960</v>
      </c>
      <c r="D124" s="2">
        <f t="shared" si="84"/>
        <v>0</v>
      </c>
      <c r="E124" s="1">
        <v>0</v>
      </c>
      <c r="F124" s="2">
        <f t="shared" si="85"/>
        <v>0</v>
      </c>
      <c r="G124" s="1">
        <v>0</v>
      </c>
      <c r="H124" s="2">
        <f t="shared" si="86"/>
        <v>1.25</v>
      </c>
      <c r="I124" s="1">
        <v>12</v>
      </c>
      <c r="J124" s="2">
        <f t="shared" si="87"/>
        <v>0.375</v>
      </c>
      <c r="K124" s="1">
        <f>+E124+G124+I124</f>
        <v>12</v>
      </c>
      <c r="L124" s="3">
        <f t="shared" si="88"/>
        <v>1.25</v>
      </c>
      <c r="M124" s="24">
        <f t="shared" si="89"/>
        <v>12500</v>
      </c>
      <c r="N124" s="25">
        <f t="shared" si="90"/>
        <v>3.7414027276049464</v>
      </c>
      <c r="O124" s="26"/>
    </row>
    <row r="125" spans="1:15" hidden="1" x14ac:dyDescent="0.25">
      <c r="A125" s="144"/>
      <c r="B125" s="27" t="s">
        <v>45</v>
      </c>
      <c r="C125" s="1">
        <f>15*64</f>
        <v>960</v>
      </c>
      <c r="D125" s="2">
        <f t="shared" si="84"/>
        <v>0</v>
      </c>
      <c r="E125" s="1">
        <v>0</v>
      </c>
      <c r="F125" s="2">
        <f t="shared" si="85"/>
        <v>0</v>
      </c>
      <c r="G125" s="1">
        <v>0</v>
      </c>
      <c r="H125" s="2">
        <f t="shared" si="86"/>
        <v>1.25</v>
      </c>
      <c r="I125" s="1">
        <v>12</v>
      </c>
      <c r="J125" s="2">
        <f t="shared" si="87"/>
        <v>0.375</v>
      </c>
      <c r="K125" s="1">
        <f>+E125+G125+I125</f>
        <v>12</v>
      </c>
      <c r="L125" s="3">
        <f t="shared" si="88"/>
        <v>1.25</v>
      </c>
      <c r="M125" s="24">
        <f t="shared" si="89"/>
        <v>12500</v>
      </c>
      <c r="N125" s="25">
        <f t="shared" si="90"/>
        <v>3.7414027276049464</v>
      </c>
      <c r="O125" s="26"/>
    </row>
    <row r="126" spans="1:15" ht="15.75" hidden="1" thickBot="1" x14ac:dyDescent="0.3">
      <c r="A126" s="145"/>
      <c r="B126" s="19" t="s">
        <v>18</v>
      </c>
      <c r="C126" s="10">
        <f>SUM(C121:C125)</f>
        <v>3264</v>
      </c>
      <c r="D126" s="11">
        <f t="shared" si="84"/>
        <v>0</v>
      </c>
      <c r="E126" s="10">
        <f>SUM(E121:E125)</f>
        <v>0</v>
      </c>
      <c r="F126" s="11">
        <f t="shared" si="85"/>
        <v>0</v>
      </c>
      <c r="G126" s="10">
        <f>SUM(G121:G125)</f>
        <v>0</v>
      </c>
      <c r="H126" s="2">
        <f t="shared" si="86"/>
        <v>1.2867647058823528</v>
      </c>
      <c r="I126" s="10">
        <f>SUM(I121:I125)</f>
        <v>42</v>
      </c>
      <c r="J126" s="11">
        <f t="shared" si="87"/>
        <v>0.38602941176470584</v>
      </c>
      <c r="K126" s="10">
        <f>SUM(K121:K125)</f>
        <v>42</v>
      </c>
      <c r="L126" s="12">
        <f t="shared" si="88"/>
        <v>1.2867647058823528</v>
      </c>
      <c r="M126" s="15">
        <f t="shared" si="89"/>
        <v>12867.647058823528</v>
      </c>
      <c r="N126" s="13">
        <f t="shared" si="90"/>
        <v>3.7301830341055897</v>
      </c>
      <c r="O126" s="83"/>
    </row>
    <row r="127" spans="1:15" hidden="1" x14ac:dyDescent="0.25">
      <c r="A127" s="144" t="s">
        <v>138</v>
      </c>
      <c r="B127" s="27" t="s">
        <v>126</v>
      </c>
      <c r="C127" s="1">
        <f>16*8</f>
        <v>128</v>
      </c>
      <c r="D127" s="2">
        <f>E127/C127*100</f>
        <v>0</v>
      </c>
      <c r="E127" s="1">
        <v>0</v>
      </c>
      <c r="F127" s="2">
        <f>+G127/C127*100</f>
        <v>0</v>
      </c>
      <c r="G127" s="1">
        <v>0</v>
      </c>
      <c r="H127" s="2">
        <f>+I127/C127*100</f>
        <v>6.25</v>
      </c>
      <c r="I127" s="1">
        <v>8</v>
      </c>
      <c r="J127" s="2">
        <f>(1*D127)+(0.65*F127)+(0.3*H127)</f>
        <v>1.875</v>
      </c>
      <c r="K127" s="1">
        <f>+E127+G127+I127</f>
        <v>8</v>
      </c>
      <c r="L127" s="3">
        <f>K127/C127*100</f>
        <v>6.25</v>
      </c>
      <c r="M127" s="24">
        <f>L127*10000</f>
        <v>62500</v>
      </c>
      <c r="N127" s="25">
        <f>(NORMSINV(1-M127/1000000))+1.5</f>
        <v>3.0341205443525467</v>
      </c>
      <c r="O127" s="26"/>
    </row>
    <row r="128" spans="1:15" hidden="1" x14ac:dyDescent="0.25">
      <c r="A128" s="144"/>
      <c r="B128" s="27" t="s">
        <v>46</v>
      </c>
      <c r="C128" s="1">
        <f>22*64</f>
        <v>1408</v>
      </c>
      <c r="D128" s="2">
        <f>E128/C128*100</f>
        <v>0</v>
      </c>
      <c r="E128" s="1">
        <v>0</v>
      </c>
      <c r="F128" s="2">
        <f>+G128/C128*100</f>
        <v>0</v>
      </c>
      <c r="G128" s="1">
        <v>0</v>
      </c>
      <c r="H128" s="2">
        <f>+I128/C128*100</f>
        <v>1.4914772727272727</v>
      </c>
      <c r="I128" s="1">
        <v>21</v>
      </c>
      <c r="J128" s="2">
        <f>(1*D128)+(0.65*F128)+(0.3*H128)</f>
        <v>0.44744318181818182</v>
      </c>
      <c r="K128" s="1">
        <f>+E128+G128+I128</f>
        <v>21</v>
      </c>
      <c r="L128" s="3">
        <f>K128/C128*100</f>
        <v>1.4914772727272727</v>
      </c>
      <c r="M128" s="24">
        <f>L128*10000</f>
        <v>14914.772727272728</v>
      </c>
      <c r="N128" s="25">
        <f>(NORMSINV(1-M128/1000000))+1.5</f>
        <v>3.6723463894340593</v>
      </c>
      <c r="O128" s="26"/>
    </row>
    <row r="129" spans="1:15" hidden="1" x14ac:dyDescent="0.25">
      <c r="A129" s="144"/>
      <c r="B129" s="27" t="s">
        <v>41</v>
      </c>
      <c r="C129" s="1">
        <f>18*64</f>
        <v>1152</v>
      </c>
      <c r="D129" s="2">
        <f>E129/C129*100</f>
        <v>0</v>
      </c>
      <c r="E129" s="1">
        <v>0</v>
      </c>
      <c r="F129" s="2">
        <f>+G129/C129*100</f>
        <v>0</v>
      </c>
      <c r="G129" s="1">
        <v>0</v>
      </c>
      <c r="H129" s="2">
        <f>+I129/C129*100</f>
        <v>1.2152777777777779</v>
      </c>
      <c r="I129" s="1">
        <v>14</v>
      </c>
      <c r="J129" s="2">
        <f>(1*D129)+(0.65*F129)+(0.3*H129)</f>
        <v>0.36458333333333337</v>
      </c>
      <c r="K129" s="1">
        <f>+E129+G129+I129</f>
        <v>14</v>
      </c>
      <c r="L129" s="3">
        <f>K129/C129*100</f>
        <v>1.2152777777777779</v>
      </c>
      <c r="M129" s="24">
        <f>L129*10000</f>
        <v>12152.777777777779</v>
      </c>
      <c r="N129" s="25">
        <f>(NORMSINV(1-M129/1000000))+1.5</f>
        <v>3.7522646042149348</v>
      </c>
      <c r="O129" s="26"/>
    </row>
    <row r="130" spans="1:15" hidden="1" x14ac:dyDescent="0.25">
      <c r="A130" s="144"/>
      <c r="B130" s="27" t="s">
        <v>45</v>
      </c>
      <c r="C130" s="1">
        <f>16*64</f>
        <v>1024</v>
      </c>
      <c r="D130" s="2">
        <f>E130/C130*100</f>
        <v>0</v>
      </c>
      <c r="E130" s="1">
        <v>0</v>
      </c>
      <c r="F130" s="2">
        <f>+G130/C130*100</f>
        <v>0</v>
      </c>
      <c r="G130" s="1">
        <v>0</v>
      </c>
      <c r="H130" s="2">
        <f>+I130/C130*100</f>
        <v>0.9765625</v>
      </c>
      <c r="I130" s="1">
        <v>10</v>
      </c>
      <c r="J130" s="2">
        <f>(1*D130)+(0.65*F130)+(0.3*H130)</f>
        <v>0.29296875</v>
      </c>
      <c r="K130" s="1">
        <f>+E130+G130+I130</f>
        <v>10</v>
      </c>
      <c r="L130" s="3">
        <f>K130/C130*100</f>
        <v>0.9765625</v>
      </c>
      <c r="M130" s="24">
        <f>L130*10000</f>
        <v>9765.625</v>
      </c>
      <c r="N130" s="25">
        <f>(NORMSINV(1-M130/1000000))+1.5</f>
        <v>3.8352330400688128</v>
      </c>
      <c r="O130" s="26"/>
    </row>
    <row r="131" spans="1:15" ht="15.75" hidden="1" thickBot="1" x14ac:dyDescent="0.3">
      <c r="A131" s="145"/>
      <c r="B131" s="19" t="s">
        <v>18</v>
      </c>
      <c r="C131" s="10">
        <f>SUM(C127:C130)</f>
        <v>3712</v>
      </c>
      <c r="D131" s="11">
        <f>E131/C131*100</f>
        <v>0</v>
      </c>
      <c r="E131" s="10">
        <f>SUM(E127:E130)</f>
        <v>0</v>
      </c>
      <c r="F131" s="11">
        <f>+G131/C131*100</f>
        <v>0</v>
      </c>
      <c r="G131" s="10">
        <f>SUM(G127:G130)</f>
        <v>0</v>
      </c>
      <c r="H131" s="2">
        <f>+I131/C131*100</f>
        <v>1.427801724137931</v>
      </c>
      <c r="I131" s="10">
        <f>SUM(I127:I130)</f>
        <v>53</v>
      </c>
      <c r="J131" s="11">
        <f>(1*D131)+(0.65*F131)+(0.3*H131)</f>
        <v>0.42834051724137928</v>
      </c>
      <c r="K131" s="10">
        <f>SUM(K127:K130)</f>
        <v>53</v>
      </c>
      <c r="L131" s="12">
        <f>K131/C131*100</f>
        <v>1.427801724137931</v>
      </c>
      <c r="M131" s="15">
        <f>L131*10000</f>
        <v>14278.01724137931</v>
      </c>
      <c r="N131" s="13">
        <f>(NORMSINV(1-M131/1000000))+1.5</f>
        <v>3.6895617654688437</v>
      </c>
      <c r="O131" s="83"/>
    </row>
    <row r="132" spans="1:15" hidden="1" x14ac:dyDescent="0.25">
      <c r="A132" s="144" t="s">
        <v>142</v>
      </c>
      <c r="B132" s="27" t="s">
        <v>145</v>
      </c>
      <c r="C132" s="1">
        <f>11*8</f>
        <v>88</v>
      </c>
      <c r="D132" s="2">
        <f t="shared" ref="D132:D137" si="91">E132/C132*100</f>
        <v>0</v>
      </c>
      <c r="E132" s="1">
        <v>0</v>
      </c>
      <c r="F132" s="2">
        <f t="shared" ref="F132:F137" si="92">+G132/C132*100</f>
        <v>0</v>
      </c>
      <c r="G132" s="1">
        <v>0</v>
      </c>
      <c r="H132" s="2">
        <f t="shared" ref="H132:H137" si="93">+I132/C132*100</f>
        <v>5.6818181818181817</v>
      </c>
      <c r="I132" s="1">
        <v>5</v>
      </c>
      <c r="J132" s="2">
        <f t="shared" ref="J132:J137" si="94">(1*D132)+(0.65*F132)+(0.3*H132)</f>
        <v>1.7045454545454544</v>
      </c>
      <c r="K132" s="1">
        <f>+E132+G132+I132</f>
        <v>5</v>
      </c>
      <c r="L132" s="3">
        <f t="shared" ref="L132:L137" si="95">K132/C132*100</f>
        <v>5.6818181818181817</v>
      </c>
      <c r="M132" s="24">
        <f t="shared" ref="M132:M137" si="96">L132*10000</f>
        <v>56818.181818181816</v>
      </c>
      <c r="N132" s="25">
        <f t="shared" ref="N132:N137" si="97">(NORMSINV(1-M132/1000000))+1.5</f>
        <v>3.0820578547093556</v>
      </c>
      <c r="O132" s="26"/>
    </row>
    <row r="133" spans="1:15" ht="45" hidden="1" x14ac:dyDescent="0.25">
      <c r="A133" s="144"/>
      <c r="B133" s="27" t="s">
        <v>126</v>
      </c>
      <c r="C133" s="1">
        <f>66*8</f>
        <v>528</v>
      </c>
      <c r="D133" s="2">
        <f>E133/C133*100</f>
        <v>0</v>
      </c>
      <c r="E133" s="1">
        <v>0</v>
      </c>
      <c r="F133" s="2">
        <f>+G133/C133*100</f>
        <v>0</v>
      </c>
      <c r="G133" s="1">
        <v>0</v>
      </c>
      <c r="H133" s="2">
        <f>+I133/C133*100</f>
        <v>2.6515151515151514</v>
      </c>
      <c r="I133" s="1">
        <v>14</v>
      </c>
      <c r="J133" s="2">
        <f>(1*D133)+(0.65*F133)+(0.3*H133)</f>
        <v>0.79545454545454541</v>
      </c>
      <c r="K133" s="1">
        <f>+E133+G133+I133</f>
        <v>14</v>
      </c>
      <c r="L133" s="3">
        <f>K133/C133*100</f>
        <v>2.6515151515151514</v>
      </c>
      <c r="M133" s="24">
        <f>L133*10000</f>
        <v>26515.151515151512</v>
      </c>
      <c r="N133" s="25">
        <f>(NORMSINV(1-M133/1000000))+1.5</f>
        <v>3.4346740800992501</v>
      </c>
      <c r="O133" s="26" t="s">
        <v>144</v>
      </c>
    </row>
    <row r="134" spans="1:15" hidden="1" x14ac:dyDescent="0.25">
      <c r="A134" s="144"/>
      <c r="B134" s="27" t="s">
        <v>46</v>
      </c>
      <c r="C134" s="1">
        <f>19*64</f>
        <v>1216</v>
      </c>
      <c r="D134" s="2">
        <f t="shared" si="91"/>
        <v>0</v>
      </c>
      <c r="E134" s="1">
        <v>0</v>
      </c>
      <c r="F134" s="2">
        <f t="shared" si="92"/>
        <v>0</v>
      </c>
      <c r="G134" s="1">
        <v>0</v>
      </c>
      <c r="H134" s="2">
        <f t="shared" si="93"/>
        <v>0.98684210526315785</v>
      </c>
      <c r="I134" s="1">
        <v>12</v>
      </c>
      <c r="J134" s="2">
        <f t="shared" si="94"/>
        <v>0.29605263157894735</v>
      </c>
      <c r="K134" s="1">
        <f>+E134+G134+I134</f>
        <v>12</v>
      </c>
      <c r="L134" s="3">
        <f t="shared" si="95"/>
        <v>0.98684210526315785</v>
      </c>
      <c r="M134" s="24">
        <f t="shared" si="96"/>
        <v>9868.4210526315783</v>
      </c>
      <c r="N134" s="25">
        <f t="shared" si="97"/>
        <v>3.8313133629629381</v>
      </c>
      <c r="O134" s="26"/>
    </row>
    <row r="135" spans="1:15" hidden="1" x14ac:dyDescent="0.25">
      <c r="A135" s="144"/>
      <c r="B135" s="27" t="s">
        <v>41</v>
      </c>
      <c r="C135" s="1">
        <f>13*64</f>
        <v>832</v>
      </c>
      <c r="D135" s="2">
        <f t="shared" si="91"/>
        <v>0</v>
      </c>
      <c r="E135" s="1">
        <v>0</v>
      </c>
      <c r="F135" s="2">
        <f t="shared" si="92"/>
        <v>0</v>
      </c>
      <c r="G135" s="1">
        <v>0</v>
      </c>
      <c r="H135" s="2">
        <f t="shared" si="93"/>
        <v>1.0817307692307692</v>
      </c>
      <c r="I135" s="1">
        <v>9</v>
      </c>
      <c r="J135" s="2">
        <f t="shared" si="94"/>
        <v>0.32451923076923073</v>
      </c>
      <c r="K135" s="1">
        <f>+E135+G135+I135</f>
        <v>9</v>
      </c>
      <c r="L135" s="3">
        <f t="shared" si="95"/>
        <v>1.0817307692307692</v>
      </c>
      <c r="M135" s="24">
        <f t="shared" si="96"/>
        <v>10817.307692307691</v>
      </c>
      <c r="N135" s="25">
        <f t="shared" si="97"/>
        <v>3.7967223192775221</v>
      </c>
      <c r="O135" s="26"/>
    </row>
    <row r="136" spans="1:15" hidden="1" x14ac:dyDescent="0.25">
      <c r="A136" s="144"/>
      <c r="B136" s="27" t="s">
        <v>45</v>
      </c>
      <c r="C136" s="1">
        <f>14*64</f>
        <v>896</v>
      </c>
      <c r="D136" s="2">
        <f t="shared" si="91"/>
        <v>0</v>
      </c>
      <c r="E136" s="1">
        <v>0</v>
      </c>
      <c r="F136" s="2">
        <f t="shared" si="92"/>
        <v>0</v>
      </c>
      <c r="G136" s="1">
        <v>0</v>
      </c>
      <c r="H136" s="2">
        <f t="shared" si="93"/>
        <v>1.0044642857142858</v>
      </c>
      <c r="I136" s="1">
        <v>9</v>
      </c>
      <c r="J136" s="2">
        <f t="shared" si="94"/>
        <v>0.30133928571428575</v>
      </c>
      <c r="K136" s="1">
        <f>+E136+G136+I136</f>
        <v>9</v>
      </c>
      <c r="L136" s="3">
        <f t="shared" si="95"/>
        <v>1.0044642857142858</v>
      </c>
      <c r="M136" s="24">
        <f t="shared" si="96"/>
        <v>10044.642857142859</v>
      </c>
      <c r="N136" s="25">
        <f t="shared" si="97"/>
        <v>3.8246761088441428</v>
      </c>
      <c r="O136" s="26"/>
    </row>
    <row r="137" spans="1:15" ht="15.75" hidden="1" thickBot="1" x14ac:dyDescent="0.3">
      <c r="A137" s="145"/>
      <c r="B137" s="19" t="s">
        <v>18</v>
      </c>
      <c r="C137" s="10">
        <f>SUM(C132:C136)</f>
        <v>3560</v>
      </c>
      <c r="D137" s="11">
        <f t="shared" si="91"/>
        <v>0</v>
      </c>
      <c r="E137" s="10">
        <f>SUM(E132:E136)</f>
        <v>0</v>
      </c>
      <c r="F137" s="11">
        <f t="shared" si="92"/>
        <v>0</v>
      </c>
      <c r="G137" s="10">
        <f>SUM(G132:G136)</f>
        <v>0</v>
      </c>
      <c r="H137" s="2">
        <f t="shared" si="93"/>
        <v>1.3764044943820224</v>
      </c>
      <c r="I137" s="10">
        <f>SUM(I132:I136)</f>
        <v>49</v>
      </c>
      <c r="J137" s="11">
        <f t="shared" si="94"/>
        <v>0.4129213483146067</v>
      </c>
      <c r="K137" s="10">
        <f>SUM(K132:K136)</f>
        <v>49</v>
      </c>
      <c r="L137" s="12">
        <f t="shared" si="95"/>
        <v>1.3764044943820224</v>
      </c>
      <c r="M137" s="15">
        <f t="shared" si="96"/>
        <v>13764.044943820223</v>
      </c>
      <c r="N137" s="13">
        <f t="shared" si="97"/>
        <v>3.7039467405062343</v>
      </c>
      <c r="O137" s="83"/>
    </row>
    <row r="138" spans="1:15" hidden="1" x14ac:dyDescent="0.25">
      <c r="A138" s="144" t="s">
        <v>147</v>
      </c>
      <c r="B138" s="27" t="s">
        <v>145</v>
      </c>
      <c r="C138" s="1">
        <f>45*8</f>
        <v>360</v>
      </c>
      <c r="D138" s="2">
        <f t="shared" ref="D138:D143" si="98">E138/C138*100</f>
        <v>0</v>
      </c>
      <c r="E138" s="1">
        <v>0</v>
      </c>
      <c r="F138" s="2">
        <f t="shared" ref="F138:F143" si="99">+G138/C138*100</f>
        <v>0</v>
      </c>
      <c r="G138" s="1">
        <v>0</v>
      </c>
      <c r="H138" s="2">
        <f t="shared" ref="H138:H143" si="100">+I138/C138*100</f>
        <v>0.83333333333333337</v>
      </c>
      <c r="I138" s="1">
        <v>3</v>
      </c>
      <c r="J138" s="2">
        <f t="shared" ref="J138:J143" si="101">(1*D138)+(0.65*F138)+(0.3*H138)</f>
        <v>0.25</v>
      </c>
      <c r="K138" s="1">
        <f>+E138+G138+I138</f>
        <v>3</v>
      </c>
      <c r="L138" s="3">
        <f t="shared" ref="L138:L143" si="102">K138/C138*100</f>
        <v>0.83333333333333337</v>
      </c>
      <c r="M138" s="24">
        <f t="shared" ref="M138:M143" si="103">L138*10000</f>
        <v>8333.3333333333339</v>
      </c>
      <c r="N138" s="25">
        <f t="shared" ref="N138:N143" si="104">(NORMSINV(1-M138/1000000))+1.5</f>
        <v>3.8939797998185104</v>
      </c>
      <c r="O138" s="26"/>
    </row>
    <row r="139" spans="1:15" hidden="1" x14ac:dyDescent="0.25">
      <c r="A139" s="144"/>
      <c r="B139" s="27" t="s">
        <v>126</v>
      </c>
      <c r="C139" s="1">
        <f>141*8</f>
        <v>1128</v>
      </c>
      <c r="D139" s="2">
        <f t="shared" si="98"/>
        <v>0</v>
      </c>
      <c r="E139" s="1">
        <v>0</v>
      </c>
      <c r="F139" s="2">
        <f t="shared" si="99"/>
        <v>0</v>
      </c>
      <c r="G139" s="1">
        <v>0</v>
      </c>
      <c r="H139" s="2">
        <f t="shared" si="100"/>
        <v>1.0638297872340425</v>
      </c>
      <c r="I139" s="1">
        <v>12</v>
      </c>
      <c r="J139" s="2">
        <f t="shared" si="101"/>
        <v>0.31914893617021273</v>
      </c>
      <c r="K139" s="1">
        <f>+E139+G139+I139</f>
        <v>12</v>
      </c>
      <c r="L139" s="3">
        <f t="shared" si="102"/>
        <v>1.0638297872340425</v>
      </c>
      <c r="M139" s="24">
        <f t="shared" si="103"/>
        <v>10638.297872340425</v>
      </c>
      <c r="N139" s="25">
        <f t="shared" si="104"/>
        <v>3.8030399445897807</v>
      </c>
      <c r="O139" s="26"/>
    </row>
    <row r="140" spans="1:15" hidden="1" x14ac:dyDescent="0.25">
      <c r="A140" s="144"/>
      <c r="B140" s="27" t="s">
        <v>69</v>
      </c>
      <c r="C140" s="1">
        <f>17*8</f>
        <v>136</v>
      </c>
      <c r="D140" s="2">
        <f t="shared" si="98"/>
        <v>0</v>
      </c>
      <c r="E140" s="1">
        <v>0</v>
      </c>
      <c r="F140" s="2">
        <f t="shared" si="99"/>
        <v>0</v>
      </c>
      <c r="G140" s="1">
        <v>0</v>
      </c>
      <c r="H140" s="2">
        <f t="shared" si="100"/>
        <v>1.4705882352941175</v>
      </c>
      <c r="I140" s="1">
        <v>2</v>
      </c>
      <c r="J140" s="2">
        <f t="shared" si="101"/>
        <v>0.44117647058823523</v>
      </c>
      <c r="K140" s="1">
        <f>+E140+G140+I140</f>
        <v>2</v>
      </c>
      <c r="L140" s="3">
        <f t="shared" si="102"/>
        <v>1.4705882352941175</v>
      </c>
      <c r="M140" s="24">
        <f t="shared" si="103"/>
        <v>14705.882352941175</v>
      </c>
      <c r="N140" s="25">
        <f t="shared" si="104"/>
        <v>3.6779230690821856</v>
      </c>
      <c r="O140" s="26"/>
    </row>
    <row r="141" spans="1:15" hidden="1" x14ac:dyDescent="0.25">
      <c r="A141" s="144"/>
      <c r="B141" s="27" t="s">
        <v>41</v>
      </c>
      <c r="C141" s="1">
        <f>20*64</f>
        <v>1280</v>
      </c>
      <c r="D141" s="2">
        <f t="shared" si="98"/>
        <v>0</v>
      </c>
      <c r="E141" s="1">
        <v>0</v>
      </c>
      <c r="F141" s="2">
        <f t="shared" si="99"/>
        <v>0</v>
      </c>
      <c r="G141" s="1">
        <v>0</v>
      </c>
      <c r="H141" s="2">
        <f t="shared" si="100"/>
        <v>1.171875</v>
      </c>
      <c r="I141" s="1">
        <v>15</v>
      </c>
      <c r="J141" s="2">
        <f t="shared" si="101"/>
        <v>0.3515625</v>
      </c>
      <c r="K141" s="1">
        <f>+E141+G141+I141</f>
        <v>15</v>
      </c>
      <c r="L141" s="3">
        <f t="shared" si="102"/>
        <v>1.171875</v>
      </c>
      <c r="M141" s="24">
        <f t="shared" si="103"/>
        <v>11718.75</v>
      </c>
      <c r="N141" s="25">
        <f t="shared" si="104"/>
        <v>3.7662268092096522</v>
      </c>
      <c r="O141" s="26"/>
    </row>
    <row r="142" spans="1:15" hidden="1" x14ac:dyDescent="0.25">
      <c r="A142" s="144"/>
      <c r="B142" s="27" t="s">
        <v>45</v>
      </c>
      <c r="C142" s="1">
        <f>19*64</f>
        <v>1216</v>
      </c>
      <c r="D142" s="2">
        <f t="shared" si="98"/>
        <v>0</v>
      </c>
      <c r="E142" s="1">
        <v>0</v>
      </c>
      <c r="F142" s="2">
        <f t="shared" si="99"/>
        <v>0</v>
      </c>
      <c r="G142" s="1">
        <v>0</v>
      </c>
      <c r="H142" s="2">
        <f t="shared" si="100"/>
        <v>0.98684210526315785</v>
      </c>
      <c r="I142" s="1">
        <v>12</v>
      </c>
      <c r="J142" s="2">
        <f t="shared" si="101"/>
        <v>0.29605263157894735</v>
      </c>
      <c r="K142" s="1">
        <f>+E142+G142+I142</f>
        <v>12</v>
      </c>
      <c r="L142" s="3">
        <f t="shared" si="102"/>
        <v>0.98684210526315785</v>
      </c>
      <c r="M142" s="24">
        <f t="shared" si="103"/>
        <v>9868.4210526315783</v>
      </c>
      <c r="N142" s="25">
        <f t="shared" si="104"/>
        <v>3.8313133629629381</v>
      </c>
      <c r="O142" s="26"/>
    </row>
    <row r="143" spans="1:15" ht="15.75" hidden="1" thickBot="1" x14ac:dyDescent="0.3">
      <c r="A143" s="145"/>
      <c r="B143" s="19" t="s">
        <v>18</v>
      </c>
      <c r="C143" s="10">
        <f>SUM(C138:C142)</f>
        <v>4120</v>
      </c>
      <c r="D143" s="11">
        <f t="shared" si="98"/>
        <v>0</v>
      </c>
      <c r="E143" s="10">
        <f>SUM(E138:E142)</f>
        <v>0</v>
      </c>
      <c r="F143" s="11">
        <f t="shared" si="99"/>
        <v>0</v>
      </c>
      <c r="G143" s="10">
        <f>SUM(G138:G142)</f>
        <v>0</v>
      </c>
      <c r="H143" s="2">
        <f t="shared" si="100"/>
        <v>1.0679611650485437</v>
      </c>
      <c r="I143" s="10">
        <f>SUM(I138:I142)</f>
        <v>44</v>
      </c>
      <c r="J143" s="11">
        <f t="shared" si="101"/>
        <v>0.32038834951456308</v>
      </c>
      <c r="K143" s="10">
        <f>SUM(K138:K142)</f>
        <v>44</v>
      </c>
      <c r="L143" s="12">
        <f t="shared" si="102"/>
        <v>1.0679611650485437</v>
      </c>
      <c r="M143" s="15">
        <f t="shared" si="103"/>
        <v>10679.611650485436</v>
      </c>
      <c r="N143" s="13">
        <f t="shared" si="104"/>
        <v>3.80157372511019</v>
      </c>
      <c r="O143" s="83"/>
    </row>
    <row r="144" spans="1:15" hidden="1" x14ac:dyDescent="0.25">
      <c r="A144" s="144" t="s">
        <v>148</v>
      </c>
      <c r="B144" s="27" t="s">
        <v>145</v>
      </c>
      <c r="C144" s="1">
        <f>50*8</f>
        <v>400</v>
      </c>
      <c r="D144" s="2">
        <f t="shared" ref="D144:D150" si="105">E144/C144*100</f>
        <v>0</v>
      </c>
      <c r="E144" s="1">
        <v>0</v>
      </c>
      <c r="F144" s="2">
        <f t="shared" ref="F144:F150" si="106">+G144/C144*100</f>
        <v>0</v>
      </c>
      <c r="G144" s="1">
        <v>0</v>
      </c>
      <c r="H144" s="2">
        <f t="shared" ref="H144:H150" si="107">+I144/C144*100</f>
        <v>1.5</v>
      </c>
      <c r="I144" s="1">
        <v>6</v>
      </c>
      <c r="J144" s="2">
        <f t="shared" ref="J144:J150" si="108">(1*D144)+(0.65*F144)+(0.3*H144)</f>
        <v>0.44999999999999996</v>
      </c>
      <c r="K144" s="1">
        <f t="shared" ref="K144:K149" si="109">+E144+G144+I144</f>
        <v>6</v>
      </c>
      <c r="L144" s="3">
        <f t="shared" ref="L144:L150" si="110">K144/C144*100</f>
        <v>1.5</v>
      </c>
      <c r="M144" s="24">
        <f t="shared" ref="M144:M150" si="111">L144*10000</f>
        <v>15000</v>
      </c>
      <c r="N144" s="25">
        <f t="shared" ref="N144:N150" si="112">(NORMSINV(1-M144/1000000))+1.5</f>
        <v>3.6700903775845601</v>
      </c>
      <c r="O144" s="26"/>
    </row>
    <row r="145" spans="1:15" hidden="1" x14ac:dyDescent="0.25">
      <c r="A145" s="144"/>
      <c r="B145" s="27" t="s">
        <v>126</v>
      </c>
      <c r="C145" s="1">
        <f>117*8</f>
        <v>936</v>
      </c>
      <c r="D145" s="2">
        <f t="shared" si="105"/>
        <v>0</v>
      </c>
      <c r="E145" s="1">
        <v>0</v>
      </c>
      <c r="F145" s="2">
        <f t="shared" si="106"/>
        <v>0</v>
      </c>
      <c r="G145" s="1">
        <v>0</v>
      </c>
      <c r="H145" s="2">
        <f t="shared" si="107"/>
        <v>1.1752136752136753</v>
      </c>
      <c r="I145" s="1">
        <v>11</v>
      </c>
      <c r="J145" s="2">
        <f t="shared" si="108"/>
        <v>0.35256410256410259</v>
      </c>
      <c r="K145" s="1">
        <f t="shared" si="109"/>
        <v>11</v>
      </c>
      <c r="L145" s="3">
        <f t="shared" si="110"/>
        <v>1.1752136752136753</v>
      </c>
      <c r="M145" s="24">
        <f t="shared" si="111"/>
        <v>11752.136752136752</v>
      </c>
      <c r="N145" s="25">
        <f t="shared" si="112"/>
        <v>3.7651370034494636</v>
      </c>
      <c r="O145" s="26"/>
    </row>
    <row r="146" spans="1:15" hidden="1" x14ac:dyDescent="0.25">
      <c r="A146" s="144"/>
      <c r="B146" s="27" t="s">
        <v>151</v>
      </c>
      <c r="C146" s="1">
        <f>14*8</f>
        <v>112</v>
      </c>
      <c r="D146" s="2">
        <f>E146/C146*100</f>
        <v>0</v>
      </c>
      <c r="E146" s="1">
        <v>0</v>
      </c>
      <c r="F146" s="2">
        <f>+G146/C146*100</f>
        <v>0</v>
      </c>
      <c r="G146" s="1">
        <v>0</v>
      </c>
      <c r="H146" s="2">
        <f>+I146/C146*100</f>
        <v>2.6785714285714284</v>
      </c>
      <c r="I146" s="1">
        <v>3</v>
      </c>
      <c r="J146" s="2">
        <f>(1*D146)+(0.65*F146)+(0.3*H146)</f>
        <v>0.80357142857142849</v>
      </c>
      <c r="K146" s="1">
        <f t="shared" si="109"/>
        <v>3</v>
      </c>
      <c r="L146" s="3">
        <f>K146/C146*100</f>
        <v>2.6785714285714284</v>
      </c>
      <c r="M146" s="24">
        <f>L146*10000</f>
        <v>26785.714285714283</v>
      </c>
      <c r="N146" s="25">
        <f>(NORMSINV(1-M146/1000000))+1.5</f>
        <v>3.4302858560575813</v>
      </c>
      <c r="O146" s="26"/>
    </row>
    <row r="147" spans="1:15" hidden="1" x14ac:dyDescent="0.25">
      <c r="A147" s="144"/>
      <c r="B147" s="27" t="s">
        <v>69</v>
      </c>
      <c r="C147" s="1">
        <f>88*8</f>
        <v>704</v>
      </c>
      <c r="D147" s="2">
        <f t="shared" si="105"/>
        <v>0</v>
      </c>
      <c r="E147" s="1">
        <v>0</v>
      </c>
      <c r="F147" s="2">
        <f t="shared" si="106"/>
        <v>0</v>
      </c>
      <c r="G147" s="1">
        <v>0</v>
      </c>
      <c r="H147" s="2">
        <f t="shared" si="107"/>
        <v>1.5625</v>
      </c>
      <c r="I147" s="1">
        <v>11</v>
      </c>
      <c r="J147" s="2">
        <f t="shared" si="108"/>
        <v>0.46875</v>
      </c>
      <c r="K147" s="1">
        <f t="shared" si="109"/>
        <v>11</v>
      </c>
      <c r="L147" s="3">
        <f t="shared" si="110"/>
        <v>1.5625</v>
      </c>
      <c r="M147" s="24">
        <f t="shared" si="111"/>
        <v>15625</v>
      </c>
      <c r="N147" s="25">
        <f t="shared" si="112"/>
        <v>3.6538746940614555</v>
      </c>
      <c r="O147" s="26"/>
    </row>
    <row r="148" spans="1:15" hidden="1" x14ac:dyDescent="0.25">
      <c r="A148" s="144"/>
      <c r="B148" s="27" t="s">
        <v>41</v>
      </c>
      <c r="C148" s="1">
        <f>15*65</f>
        <v>975</v>
      </c>
      <c r="D148" s="2">
        <f t="shared" si="105"/>
        <v>0</v>
      </c>
      <c r="E148" s="1">
        <v>0</v>
      </c>
      <c r="F148" s="2">
        <f t="shared" si="106"/>
        <v>0</v>
      </c>
      <c r="G148" s="1">
        <v>0</v>
      </c>
      <c r="H148" s="2">
        <f t="shared" si="107"/>
        <v>1.4358974358974359</v>
      </c>
      <c r="I148" s="1">
        <v>14</v>
      </c>
      <c r="J148" s="2">
        <f t="shared" si="108"/>
        <v>0.43076923076923074</v>
      </c>
      <c r="K148" s="1">
        <f t="shared" si="109"/>
        <v>14</v>
      </c>
      <c r="L148" s="3">
        <f t="shared" si="110"/>
        <v>1.4358974358974359</v>
      </c>
      <c r="M148" s="24">
        <f t="shared" si="111"/>
        <v>14358.974358974359</v>
      </c>
      <c r="N148" s="25">
        <f t="shared" si="112"/>
        <v>3.6873367649077227</v>
      </c>
      <c r="O148" s="26"/>
    </row>
    <row r="149" spans="1:15" hidden="1" x14ac:dyDescent="0.25">
      <c r="A149" s="144"/>
      <c r="B149" s="27" t="s">
        <v>45</v>
      </c>
      <c r="C149" s="1">
        <f>22*64</f>
        <v>1408</v>
      </c>
      <c r="D149" s="2">
        <f t="shared" si="105"/>
        <v>0</v>
      </c>
      <c r="E149" s="1">
        <v>0</v>
      </c>
      <c r="F149" s="2">
        <f t="shared" si="106"/>
        <v>0</v>
      </c>
      <c r="G149" s="1">
        <v>0</v>
      </c>
      <c r="H149" s="2">
        <f t="shared" si="107"/>
        <v>1.0653409090909089</v>
      </c>
      <c r="I149" s="1">
        <v>15</v>
      </c>
      <c r="J149" s="2">
        <f t="shared" si="108"/>
        <v>0.31960227272727265</v>
      </c>
      <c r="K149" s="1">
        <f t="shared" si="109"/>
        <v>15</v>
      </c>
      <c r="L149" s="3">
        <f t="shared" si="110"/>
        <v>1.0653409090909089</v>
      </c>
      <c r="M149" s="24">
        <f t="shared" si="111"/>
        <v>10653.40909090909</v>
      </c>
      <c r="N149" s="25">
        <f t="shared" si="112"/>
        <v>3.8025030755371918</v>
      </c>
      <c r="O149" s="26"/>
    </row>
    <row r="150" spans="1:15" ht="15.75" hidden="1" thickBot="1" x14ac:dyDescent="0.3">
      <c r="A150" s="145"/>
      <c r="B150" s="19" t="s">
        <v>18</v>
      </c>
      <c r="C150" s="10">
        <f>SUM(C144:C149)</f>
        <v>4535</v>
      </c>
      <c r="D150" s="11">
        <f t="shared" si="105"/>
        <v>0</v>
      </c>
      <c r="E150" s="10">
        <f>SUM(E144:E149)</f>
        <v>0</v>
      </c>
      <c r="F150" s="11">
        <f t="shared" si="106"/>
        <v>0</v>
      </c>
      <c r="G150" s="10">
        <f>SUM(G144:G149)</f>
        <v>0</v>
      </c>
      <c r="H150" s="2">
        <f t="shared" si="107"/>
        <v>1.3230429988974641</v>
      </c>
      <c r="I150" s="10">
        <f>SUM(I144:I149)</f>
        <v>60</v>
      </c>
      <c r="J150" s="11">
        <f t="shared" si="108"/>
        <v>0.39691289966923921</v>
      </c>
      <c r="K150" s="10">
        <f>SUM(K144:K149)</f>
        <v>60</v>
      </c>
      <c r="L150" s="12">
        <f t="shared" si="110"/>
        <v>1.3230429988974641</v>
      </c>
      <c r="M150" s="15">
        <f t="shared" si="111"/>
        <v>13230.429988974642</v>
      </c>
      <c r="N150" s="13">
        <f t="shared" si="112"/>
        <v>3.7193803406762824</v>
      </c>
      <c r="O150" s="83"/>
    </row>
    <row r="151" spans="1:15" hidden="1" x14ac:dyDescent="0.25">
      <c r="A151" s="144" t="s">
        <v>152</v>
      </c>
      <c r="B151" s="27" t="s">
        <v>145</v>
      </c>
      <c r="C151" s="1">
        <f>68*8</f>
        <v>544</v>
      </c>
      <c r="D151" s="2">
        <f t="shared" ref="D151:D157" si="113">E151/C151*100</f>
        <v>0</v>
      </c>
      <c r="E151" s="1">
        <v>0</v>
      </c>
      <c r="F151" s="2">
        <f t="shared" ref="F151:F157" si="114">+G151/C151*100</f>
        <v>0</v>
      </c>
      <c r="G151" s="1">
        <v>0</v>
      </c>
      <c r="H151" s="2">
        <f t="shared" ref="H151:H157" si="115">+I151/C151*100</f>
        <v>1.4705882352941175</v>
      </c>
      <c r="I151" s="1">
        <v>8</v>
      </c>
      <c r="J151" s="2">
        <f t="shared" ref="J151:J157" si="116">(1*D151)+(0.65*F151)+(0.3*H151)</f>
        <v>0.44117647058823523</v>
      </c>
      <c r="K151" s="1">
        <f t="shared" ref="K151:K156" si="117">+E151+G151+I151</f>
        <v>8</v>
      </c>
      <c r="L151" s="3">
        <f t="shared" ref="L151:L157" si="118">K151/C151*100</f>
        <v>1.4705882352941175</v>
      </c>
      <c r="M151" s="24">
        <f t="shared" ref="M151:M157" si="119">L151*10000</f>
        <v>14705.882352941175</v>
      </c>
      <c r="N151" s="25">
        <f t="shared" ref="N151:N157" si="120">(NORMSINV(1-M151/1000000))+1.5</f>
        <v>3.6779230690821856</v>
      </c>
      <c r="O151" s="26"/>
    </row>
    <row r="152" spans="1:15" hidden="1" x14ac:dyDescent="0.25">
      <c r="A152" s="144"/>
      <c r="B152" s="27" t="s">
        <v>126</v>
      </c>
      <c r="C152" s="1">
        <f>72*8</f>
        <v>576</v>
      </c>
      <c r="D152" s="2">
        <f t="shared" si="113"/>
        <v>0</v>
      </c>
      <c r="E152" s="1">
        <v>0</v>
      </c>
      <c r="F152" s="2">
        <f t="shared" si="114"/>
        <v>0</v>
      </c>
      <c r="G152" s="1">
        <v>0</v>
      </c>
      <c r="H152" s="2">
        <f t="shared" si="115"/>
        <v>1.2152777777777779</v>
      </c>
      <c r="I152" s="1">
        <v>7</v>
      </c>
      <c r="J152" s="2">
        <f t="shared" si="116"/>
        <v>0.36458333333333337</v>
      </c>
      <c r="K152" s="1">
        <f t="shared" si="117"/>
        <v>7</v>
      </c>
      <c r="L152" s="3">
        <f t="shared" si="118"/>
        <v>1.2152777777777779</v>
      </c>
      <c r="M152" s="24">
        <f t="shared" si="119"/>
        <v>12152.777777777779</v>
      </c>
      <c r="N152" s="25">
        <f t="shared" si="120"/>
        <v>3.7522646042149348</v>
      </c>
      <c r="O152" s="26"/>
    </row>
    <row r="153" spans="1:15" hidden="1" x14ac:dyDescent="0.25">
      <c r="A153" s="144"/>
      <c r="B153" s="27" t="s">
        <v>151</v>
      </c>
      <c r="C153" s="1">
        <f>25*8</f>
        <v>200</v>
      </c>
      <c r="D153" s="2">
        <f t="shared" si="113"/>
        <v>0</v>
      </c>
      <c r="E153" s="1">
        <v>0</v>
      </c>
      <c r="F153" s="2">
        <f t="shared" si="114"/>
        <v>0</v>
      </c>
      <c r="G153" s="1">
        <v>0</v>
      </c>
      <c r="H153" s="2">
        <f t="shared" si="115"/>
        <v>1</v>
      </c>
      <c r="I153" s="1">
        <v>2</v>
      </c>
      <c r="J153" s="2">
        <f t="shared" si="116"/>
        <v>0.3</v>
      </c>
      <c r="K153" s="1">
        <f t="shared" si="117"/>
        <v>2</v>
      </c>
      <c r="L153" s="3">
        <f t="shared" si="118"/>
        <v>1</v>
      </c>
      <c r="M153" s="24">
        <f t="shared" si="119"/>
        <v>10000</v>
      </c>
      <c r="N153" s="25">
        <f t="shared" si="120"/>
        <v>3.8263478740408408</v>
      </c>
      <c r="O153" s="26"/>
    </row>
    <row r="154" spans="1:15" hidden="1" x14ac:dyDescent="0.25">
      <c r="A154" s="144"/>
      <c r="B154" s="27" t="s">
        <v>69</v>
      </c>
      <c r="C154" s="1">
        <f>84*8</f>
        <v>672</v>
      </c>
      <c r="D154" s="2">
        <f t="shared" si="113"/>
        <v>0</v>
      </c>
      <c r="E154" s="1">
        <v>0</v>
      </c>
      <c r="F154" s="2">
        <f t="shared" si="114"/>
        <v>0</v>
      </c>
      <c r="G154" s="1">
        <v>0</v>
      </c>
      <c r="H154" s="2">
        <f t="shared" si="115"/>
        <v>1.3392857142857142</v>
      </c>
      <c r="I154" s="1">
        <v>9</v>
      </c>
      <c r="J154" s="2">
        <f t="shared" si="116"/>
        <v>0.40178571428571425</v>
      </c>
      <c r="K154" s="1">
        <f t="shared" si="117"/>
        <v>9</v>
      </c>
      <c r="L154" s="3">
        <f t="shared" si="118"/>
        <v>1.3392857142857142</v>
      </c>
      <c r="M154" s="24">
        <f t="shared" si="119"/>
        <v>13392.857142857141</v>
      </c>
      <c r="N154" s="25">
        <f t="shared" si="120"/>
        <v>3.7146264602144718</v>
      </c>
      <c r="O154" s="26"/>
    </row>
    <row r="155" spans="1:15" hidden="1" x14ac:dyDescent="0.25">
      <c r="A155" s="144"/>
      <c r="B155" s="27" t="s">
        <v>41</v>
      </c>
      <c r="C155" s="1">
        <f>19*64</f>
        <v>1216</v>
      </c>
      <c r="D155" s="2">
        <f t="shared" si="113"/>
        <v>0</v>
      </c>
      <c r="E155" s="1">
        <v>0</v>
      </c>
      <c r="F155" s="2">
        <f t="shared" si="114"/>
        <v>0</v>
      </c>
      <c r="G155" s="1">
        <v>0</v>
      </c>
      <c r="H155" s="2">
        <f t="shared" si="115"/>
        <v>1.1513157894736841</v>
      </c>
      <c r="I155" s="1">
        <v>14</v>
      </c>
      <c r="J155" s="2">
        <f t="shared" si="116"/>
        <v>0.3453947368421052</v>
      </c>
      <c r="K155" s="1">
        <f t="shared" si="117"/>
        <v>14</v>
      </c>
      <c r="L155" s="3">
        <f t="shared" si="118"/>
        <v>1.1513157894736841</v>
      </c>
      <c r="M155" s="24">
        <f t="shared" si="119"/>
        <v>11513.15789473684</v>
      </c>
      <c r="N155" s="25">
        <f t="shared" si="120"/>
        <v>3.7729977456803132</v>
      </c>
      <c r="O155" s="26"/>
    </row>
    <row r="156" spans="1:15" hidden="1" x14ac:dyDescent="0.25">
      <c r="A156" s="144"/>
      <c r="B156" s="27" t="s">
        <v>45</v>
      </c>
      <c r="C156" s="1">
        <f>25*64</f>
        <v>1600</v>
      </c>
      <c r="D156" s="2">
        <f t="shared" si="113"/>
        <v>0</v>
      </c>
      <c r="E156" s="1">
        <v>0</v>
      </c>
      <c r="F156" s="2">
        <f t="shared" si="114"/>
        <v>0</v>
      </c>
      <c r="G156" s="1">
        <v>0</v>
      </c>
      <c r="H156" s="2">
        <f t="shared" si="115"/>
        <v>1.1875</v>
      </c>
      <c r="I156" s="1">
        <v>19</v>
      </c>
      <c r="J156" s="2">
        <f t="shared" si="116"/>
        <v>0.35625000000000001</v>
      </c>
      <c r="K156" s="1">
        <f t="shared" si="117"/>
        <v>19</v>
      </c>
      <c r="L156" s="3">
        <f t="shared" si="118"/>
        <v>1.1875</v>
      </c>
      <c r="M156" s="24">
        <f t="shared" si="119"/>
        <v>11875</v>
      </c>
      <c r="N156" s="25">
        <f t="shared" si="120"/>
        <v>3.7611495166320985</v>
      </c>
      <c r="O156" s="26"/>
    </row>
    <row r="157" spans="1:15" ht="15.75" hidden="1" thickBot="1" x14ac:dyDescent="0.3">
      <c r="A157" s="145"/>
      <c r="B157" s="19" t="s">
        <v>18</v>
      </c>
      <c r="C157" s="10">
        <f>SUM(C151:C156)</f>
        <v>4808</v>
      </c>
      <c r="D157" s="11">
        <f t="shared" si="113"/>
        <v>0</v>
      </c>
      <c r="E157" s="10">
        <f>SUM(E151:E156)</f>
        <v>0</v>
      </c>
      <c r="F157" s="11">
        <f t="shared" si="114"/>
        <v>0</v>
      </c>
      <c r="G157" s="10">
        <f>SUM(G151:G156)</f>
        <v>0</v>
      </c>
      <c r="H157" s="2">
        <f t="shared" si="115"/>
        <v>1.2271214642262895</v>
      </c>
      <c r="I157" s="10">
        <f>SUM(I151:I156)</f>
        <v>59</v>
      </c>
      <c r="J157" s="11">
        <f t="shared" si="116"/>
        <v>0.36813643926788686</v>
      </c>
      <c r="K157" s="10">
        <f>SUM(K151:K156)</f>
        <v>59</v>
      </c>
      <c r="L157" s="12">
        <f t="shared" si="118"/>
        <v>1.2271214642262895</v>
      </c>
      <c r="M157" s="15">
        <f t="shared" si="119"/>
        <v>12271.214642262896</v>
      </c>
      <c r="N157" s="13">
        <f t="shared" si="120"/>
        <v>3.7485297653858378</v>
      </c>
      <c r="O157" s="83"/>
    </row>
    <row r="158" spans="1:15" hidden="1" x14ac:dyDescent="0.25">
      <c r="A158" s="144" t="s">
        <v>157</v>
      </c>
      <c r="B158" s="27" t="s">
        <v>145</v>
      </c>
      <c r="C158" s="1">
        <f>85*8</f>
        <v>680</v>
      </c>
      <c r="D158" s="2">
        <f t="shared" ref="D158:D166" si="121">E158/C158*100</f>
        <v>0</v>
      </c>
      <c r="E158" s="1">
        <v>0</v>
      </c>
      <c r="F158" s="2">
        <f t="shared" ref="F158:F166" si="122">+G158/C158*100</f>
        <v>0</v>
      </c>
      <c r="G158" s="1">
        <v>0</v>
      </c>
      <c r="H158" s="2">
        <f t="shared" ref="H158:H166" si="123">+I158/C158*100</f>
        <v>1.3235294117647058</v>
      </c>
      <c r="I158" s="1">
        <v>9</v>
      </c>
      <c r="J158" s="2">
        <f t="shared" ref="J158:J166" si="124">(1*D158)+(0.65*F158)+(0.3*H158)</f>
        <v>0.39705882352941174</v>
      </c>
      <c r="K158" s="1">
        <f t="shared" ref="K158:K165" si="125">+E158+G158+I158</f>
        <v>9</v>
      </c>
      <c r="L158" s="3">
        <f t="shared" ref="L158:L166" si="126">K158/C158*100</f>
        <v>1.3235294117647058</v>
      </c>
      <c r="M158" s="24">
        <f t="shared" ref="M158:M166" si="127">L158*10000</f>
        <v>13235.294117647058</v>
      </c>
      <c r="N158" s="25">
        <f t="shared" ref="N158:N166" si="128">(NORMSINV(1-M158/1000000))+1.5</f>
        <v>3.7192372480880911</v>
      </c>
      <c r="O158" s="26"/>
    </row>
    <row r="159" spans="1:15" hidden="1" x14ac:dyDescent="0.25">
      <c r="A159" s="144"/>
      <c r="B159" s="27" t="s">
        <v>126</v>
      </c>
      <c r="C159" s="1">
        <f>52*8</f>
        <v>416</v>
      </c>
      <c r="D159" s="2">
        <f t="shared" si="121"/>
        <v>0</v>
      </c>
      <c r="E159" s="1">
        <v>0</v>
      </c>
      <c r="F159" s="2">
        <f t="shared" si="122"/>
        <v>0</v>
      </c>
      <c r="G159" s="1">
        <v>0</v>
      </c>
      <c r="H159" s="2">
        <f t="shared" si="123"/>
        <v>1.6826923076923077</v>
      </c>
      <c r="I159" s="1">
        <v>7</v>
      </c>
      <c r="J159" s="2">
        <f t="shared" si="124"/>
        <v>0.50480769230769229</v>
      </c>
      <c r="K159" s="1">
        <f t="shared" si="125"/>
        <v>7</v>
      </c>
      <c r="L159" s="3">
        <f t="shared" si="126"/>
        <v>1.6826923076923077</v>
      </c>
      <c r="M159" s="24">
        <f t="shared" si="127"/>
        <v>16826.923076923078</v>
      </c>
      <c r="N159" s="25">
        <f t="shared" si="128"/>
        <v>3.6241949402623117</v>
      </c>
      <c r="O159" s="26"/>
    </row>
    <row r="160" spans="1:15" hidden="1" x14ac:dyDescent="0.25">
      <c r="A160" s="144"/>
      <c r="B160" s="27" t="s">
        <v>65</v>
      </c>
      <c r="C160" s="1">
        <f>53*8</f>
        <v>424</v>
      </c>
      <c r="D160" s="2">
        <f>E160/C160*100</f>
        <v>0</v>
      </c>
      <c r="E160" s="1">
        <v>0</v>
      </c>
      <c r="F160" s="2">
        <f>+G160/C160*100</f>
        <v>0</v>
      </c>
      <c r="G160" s="1">
        <v>0</v>
      </c>
      <c r="H160" s="2">
        <f>+I160/C160*100</f>
        <v>1.4150943396226416</v>
      </c>
      <c r="I160" s="1">
        <v>6</v>
      </c>
      <c r="J160" s="2">
        <f>(1*D160)+(0.65*F160)+(0.3*H160)</f>
        <v>0.42452830188679247</v>
      </c>
      <c r="K160" s="1">
        <f>+E160+G160+I160</f>
        <v>6</v>
      </c>
      <c r="L160" s="3">
        <f>K160/C160*100</f>
        <v>1.4150943396226416</v>
      </c>
      <c r="M160" s="24">
        <f>L160*10000</f>
        <v>14150.943396226416</v>
      </c>
      <c r="N160" s="25">
        <f>(NORMSINV(1-M160/1000000))+1.5</f>
        <v>3.6930762369589223</v>
      </c>
      <c r="O160" s="26"/>
    </row>
    <row r="161" spans="1:15" hidden="1" x14ac:dyDescent="0.25">
      <c r="A161" s="144"/>
      <c r="B161" s="27" t="s">
        <v>151</v>
      </c>
      <c r="C161" s="1">
        <f>6*8</f>
        <v>48</v>
      </c>
      <c r="D161" s="2">
        <f t="shared" si="121"/>
        <v>0</v>
      </c>
      <c r="E161" s="1">
        <v>0</v>
      </c>
      <c r="F161" s="2">
        <f t="shared" si="122"/>
        <v>0</v>
      </c>
      <c r="G161" s="1">
        <v>0</v>
      </c>
      <c r="H161" s="2">
        <f t="shared" si="123"/>
        <v>2.083333333333333</v>
      </c>
      <c r="I161" s="1">
        <v>1</v>
      </c>
      <c r="J161" s="2">
        <f t="shared" si="124"/>
        <v>0.62499999999999989</v>
      </c>
      <c r="K161" s="1">
        <f t="shared" si="125"/>
        <v>1</v>
      </c>
      <c r="L161" s="3">
        <f t="shared" si="126"/>
        <v>2.083333333333333</v>
      </c>
      <c r="M161" s="24">
        <f t="shared" si="127"/>
        <v>20833.333333333332</v>
      </c>
      <c r="N161" s="25">
        <f t="shared" si="128"/>
        <v>3.5368341317013874</v>
      </c>
      <c r="O161" s="26"/>
    </row>
    <row r="162" spans="1:15" hidden="1" x14ac:dyDescent="0.25">
      <c r="A162" s="144"/>
      <c r="B162" s="27" t="s">
        <v>69</v>
      </c>
      <c r="C162" s="1">
        <f>113*8</f>
        <v>904</v>
      </c>
      <c r="D162" s="2">
        <f t="shared" si="121"/>
        <v>0</v>
      </c>
      <c r="E162" s="1">
        <v>0</v>
      </c>
      <c r="F162" s="2">
        <f t="shared" si="122"/>
        <v>0</v>
      </c>
      <c r="G162" s="1">
        <v>0</v>
      </c>
      <c r="H162" s="2">
        <f t="shared" si="123"/>
        <v>0.99557522123893805</v>
      </c>
      <c r="I162" s="1">
        <v>9</v>
      </c>
      <c r="J162" s="2">
        <f t="shared" si="124"/>
        <v>0.29867256637168138</v>
      </c>
      <c r="K162" s="1">
        <f t="shared" si="125"/>
        <v>9</v>
      </c>
      <c r="L162" s="3">
        <f t="shared" si="126"/>
        <v>0.99557522123893805</v>
      </c>
      <c r="M162" s="24">
        <f t="shared" si="127"/>
        <v>9955.7522123893796</v>
      </c>
      <c r="N162" s="25">
        <f t="shared" si="128"/>
        <v>3.8280112853777681</v>
      </c>
      <c r="O162" s="26"/>
    </row>
    <row r="163" spans="1:15" hidden="1" x14ac:dyDescent="0.25">
      <c r="A163" s="144"/>
      <c r="B163" s="27" t="s">
        <v>41</v>
      </c>
      <c r="C163" s="1">
        <f>16*64</f>
        <v>1024</v>
      </c>
      <c r="D163" s="2">
        <f t="shared" si="121"/>
        <v>0</v>
      </c>
      <c r="E163" s="1">
        <v>0</v>
      </c>
      <c r="F163" s="2">
        <f t="shared" si="122"/>
        <v>0</v>
      </c>
      <c r="G163" s="1">
        <v>0</v>
      </c>
      <c r="H163" s="2">
        <f t="shared" si="123"/>
        <v>1.07421875</v>
      </c>
      <c r="I163" s="1">
        <v>11</v>
      </c>
      <c r="J163" s="2">
        <f t="shared" si="124"/>
        <v>0.322265625</v>
      </c>
      <c r="K163" s="1">
        <f t="shared" si="125"/>
        <v>11</v>
      </c>
      <c r="L163" s="3">
        <f t="shared" si="126"/>
        <v>1.07421875</v>
      </c>
      <c r="M163" s="24">
        <f t="shared" si="127"/>
        <v>10742.1875</v>
      </c>
      <c r="N163" s="25">
        <f t="shared" si="128"/>
        <v>3.7993622974032286</v>
      </c>
      <c r="O163" s="26"/>
    </row>
    <row r="164" spans="1:15" hidden="1" x14ac:dyDescent="0.25">
      <c r="A164" s="144"/>
      <c r="B164" s="27" t="s">
        <v>45</v>
      </c>
      <c r="C164" s="1">
        <f>13*64</f>
        <v>832</v>
      </c>
      <c r="D164" s="2">
        <f>E164/C164*100</f>
        <v>0</v>
      </c>
      <c r="E164" s="1">
        <v>0</v>
      </c>
      <c r="F164" s="2">
        <f>+G164/C164*100</f>
        <v>0</v>
      </c>
      <c r="G164" s="1">
        <v>0</v>
      </c>
      <c r="H164" s="2">
        <f>+I164/C164*100</f>
        <v>1.4423076923076923</v>
      </c>
      <c r="I164" s="1">
        <v>12</v>
      </c>
      <c r="J164" s="2">
        <f>(1*D164)+(0.65*F164)+(0.3*H164)</f>
        <v>0.43269230769230765</v>
      </c>
      <c r="K164" s="1">
        <f>+E164+G164+I164</f>
        <v>12</v>
      </c>
      <c r="L164" s="3">
        <f>K164/C164*100</f>
        <v>1.4423076923076923</v>
      </c>
      <c r="M164" s="24">
        <f>L164*10000</f>
        <v>14423.076923076924</v>
      </c>
      <c r="N164" s="25">
        <f>(NORMSINV(1-M164/1000000))+1.5</f>
        <v>3.685582639921225</v>
      </c>
      <c r="O164" s="26"/>
    </row>
    <row r="165" spans="1:15" hidden="1" x14ac:dyDescent="0.25">
      <c r="A165" s="144"/>
      <c r="B165" s="27" t="s">
        <v>62</v>
      </c>
      <c r="C165" s="1">
        <f>10*64</f>
        <v>640</v>
      </c>
      <c r="D165" s="2">
        <f t="shared" si="121"/>
        <v>0</v>
      </c>
      <c r="E165" s="1">
        <v>0</v>
      </c>
      <c r="F165" s="2">
        <f t="shared" si="122"/>
        <v>0</v>
      </c>
      <c r="G165" s="1">
        <v>0</v>
      </c>
      <c r="H165" s="2">
        <f t="shared" si="123"/>
        <v>1.09375</v>
      </c>
      <c r="I165" s="1">
        <v>7</v>
      </c>
      <c r="J165" s="2">
        <f t="shared" si="124"/>
        <v>0.328125</v>
      </c>
      <c r="K165" s="1">
        <f t="shared" si="125"/>
        <v>7</v>
      </c>
      <c r="L165" s="3">
        <f t="shared" si="126"/>
        <v>1.09375</v>
      </c>
      <c r="M165" s="24">
        <f t="shared" si="127"/>
        <v>10937.5</v>
      </c>
      <c r="N165" s="25">
        <f t="shared" si="128"/>
        <v>3.7925313613713709</v>
      </c>
      <c r="O165" s="26"/>
    </row>
    <row r="166" spans="1:15" ht="15.75" hidden="1" thickBot="1" x14ac:dyDescent="0.3">
      <c r="A166" s="145"/>
      <c r="B166" s="19" t="s">
        <v>18</v>
      </c>
      <c r="C166" s="10">
        <f>SUM(C158:C165)</f>
        <v>4968</v>
      </c>
      <c r="D166" s="11">
        <f t="shared" si="121"/>
        <v>0</v>
      </c>
      <c r="E166" s="10">
        <f>SUM(E158:E165)</f>
        <v>0</v>
      </c>
      <c r="F166" s="11">
        <f t="shared" si="122"/>
        <v>0</v>
      </c>
      <c r="G166" s="10">
        <f>SUM(G158:G165)</f>
        <v>0</v>
      </c>
      <c r="H166" s="2">
        <f t="shared" si="123"/>
        <v>1.2479871175523349</v>
      </c>
      <c r="I166" s="10">
        <f>SUM(I158:I165)</f>
        <v>62</v>
      </c>
      <c r="J166" s="11">
        <f t="shared" si="124"/>
        <v>0.37439613526570048</v>
      </c>
      <c r="K166" s="10">
        <f>SUM(K158:K165)</f>
        <v>62</v>
      </c>
      <c r="L166" s="12">
        <f t="shared" si="126"/>
        <v>1.2479871175523349</v>
      </c>
      <c r="M166" s="15">
        <f t="shared" si="127"/>
        <v>12479.871175523349</v>
      </c>
      <c r="N166" s="13">
        <f t="shared" si="128"/>
        <v>3.7420252204162736</v>
      </c>
      <c r="O166" s="83"/>
    </row>
    <row r="167" spans="1:15" hidden="1" x14ac:dyDescent="0.25">
      <c r="A167" s="144" t="s">
        <v>159</v>
      </c>
      <c r="B167" s="27" t="s">
        <v>145</v>
      </c>
      <c r="C167" s="1">
        <f>49*8</f>
        <v>392</v>
      </c>
      <c r="D167" s="2">
        <f t="shared" ref="D167:D175" si="129">E167/C167*100</f>
        <v>0</v>
      </c>
      <c r="E167" s="1">
        <v>0</v>
      </c>
      <c r="F167" s="2">
        <f t="shared" ref="F167:F175" si="130">+G167/C167*100</f>
        <v>0</v>
      </c>
      <c r="G167" s="1">
        <v>0</v>
      </c>
      <c r="H167" s="2">
        <f t="shared" ref="H167:H175" si="131">+I167/C167*100</f>
        <v>1.5306122448979591</v>
      </c>
      <c r="I167" s="1">
        <v>6</v>
      </c>
      <c r="J167" s="2">
        <f t="shared" ref="J167:J175" si="132">(1*D167)+(0.65*F167)+(0.3*H167)</f>
        <v>0.45918367346938771</v>
      </c>
      <c r="K167" s="1">
        <f t="shared" ref="K167:K174" si="133">+E167+G167+I167</f>
        <v>6</v>
      </c>
      <c r="L167" s="3">
        <f t="shared" ref="L167:L175" si="134">K167/C167*100</f>
        <v>1.5306122448979591</v>
      </c>
      <c r="M167" s="24">
        <f t="shared" ref="M167:M175" si="135">L167*10000</f>
        <v>15306.122448979591</v>
      </c>
      <c r="N167" s="25">
        <f t="shared" ref="N167:N175" si="136">(NORMSINV(1-M167/1000000))+1.5</f>
        <v>3.6620769563983329</v>
      </c>
      <c r="O167" s="26"/>
    </row>
    <row r="168" spans="1:15" hidden="1" x14ac:dyDescent="0.25">
      <c r="A168" s="144"/>
      <c r="B168" s="27" t="s">
        <v>126</v>
      </c>
      <c r="C168" s="1">
        <f>8*8</f>
        <v>64</v>
      </c>
      <c r="D168" s="2">
        <f t="shared" si="129"/>
        <v>0</v>
      </c>
      <c r="E168" s="1">
        <v>0</v>
      </c>
      <c r="F168" s="2">
        <f t="shared" si="130"/>
        <v>0</v>
      </c>
      <c r="G168" s="1">
        <v>0</v>
      </c>
      <c r="H168" s="2">
        <f t="shared" si="131"/>
        <v>3.125</v>
      </c>
      <c r="I168" s="1">
        <v>2</v>
      </c>
      <c r="J168" s="2">
        <f t="shared" si="132"/>
        <v>0.9375</v>
      </c>
      <c r="K168" s="1">
        <f t="shared" si="133"/>
        <v>2</v>
      </c>
      <c r="L168" s="3">
        <f t="shared" si="134"/>
        <v>3.125</v>
      </c>
      <c r="M168" s="24">
        <f t="shared" si="135"/>
        <v>31250</v>
      </c>
      <c r="N168" s="25">
        <f t="shared" si="136"/>
        <v>3.3627318674216511</v>
      </c>
      <c r="O168" s="26"/>
    </row>
    <row r="169" spans="1:15" hidden="1" x14ac:dyDescent="0.25">
      <c r="A169" s="144"/>
      <c r="B169" s="27" t="s">
        <v>65</v>
      </c>
      <c r="C169" s="1">
        <f>49*8</f>
        <v>392</v>
      </c>
      <c r="D169" s="2">
        <f t="shared" si="129"/>
        <v>0</v>
      </c>
      <c r="E169" s="1">
        <v>0</v>
      </c>
      <c r="F169" s="2">
        <f t="shared" si="130"/>
        <v>0</v>
      </c>
      <c r="G169" s="1">
        <v>0</v>
      </c>
      <c r="H169" s="2">
        <f t="shared" si="131"/>
        <v>1.2755102040816326</v>
      </c>
      <c r="I169" s="1">
        <v>5</v>
      </c>
      <c r="J169" s="2">
        <f t="shared" si="132"/>
        <v>0.38265306122448978</v>
      </c>
      <c r="K169" s="1">
        <f t="shared" si="133"/>
        <v>5</v>
      </c>
      <c r="L169" s="3">
        <f t="shared" si="134"/>
        <v>1.2755102040816326</v>
      </c>
      <c r="M169" s="24">
        <f t="shared" si="135"/>
        <v>12755.102040816326</v>
      </c>
      <c r="N169" s="25">
        <f t="shared" si="136"/>
        <v>3.7335878502633797</v>
      </c>
      <c r="O169" s="26"/>
    </row>
    <row r="170" spans="1:15" ht="30" hidden="1" x14ac:dyDescent="0.25">
      <c r="A170" s="144"/>
      <c r="B170" s="27" t="s">
        <v>162</v>
      </c>
      <c r="C170" s="1">
        <f>6*8</f>
        <v>48</v>
      </c>
      <c r="D170" s="2">
        <f t="shared" si="129"/>
        <v>0</v>
      </c>
      <c r="E170" s="1">
        <v>0</v>
      </c>
      <c r="F170" s="2">
        <f t="shared" si="130"/>
        <v>4.1666666666666661</v>
      </c>
      <c r="G170" s="1">
        <v>2</v>
      </c>
      <c r="H170" s="2">
        <f t="shared" si="131"/>
        <v>0</v>
      </c>
      <c r="I170" s="1">
        <v>0</v>
      </c>
      <c r="J170" s="2">
        <f t="shared" si="132"/>
        <v>2.708333333333333</v>
      </c>
      <c r="K170" s="1">
        <f t="shared" si="133"/>
        <v>2</v>
      </c>
      <c r="L170" s="3">
        <f t="shared" si="134"/>
        <v>4.1666666666666661</v>
      </c>
      <c r="M170" s="24">
        <f t="shared" si="135"/>
        <v>41666.666666666664</v>
      </c>
      <c r="N170" s="25">
        <f t="shared" si="136"/>
        <v>3.2316643961222455</v>
      </c>
      <c r="O170" s="26" t="s">
        <v>161</v>
      </c>
    </row>
    <row r="171" spans="1:15" hidden="1" x14ac:dyDescent="0.25">
      <c r="A171" s="144"/>
      <c r="B171" s="27" t="s">
        <v>160</v>
      </c>
      <c r="C171" s="1">
        <f>19*64</f>
        <v>1216</v>
      </c>
      <c r="D171" s="2">
        <f t="shared" si="129"/>
        <v>0</v>
      </c>
      <c r="E171" s="1">
        <v>0</v>
      </c>
      <c r="F171" s="2">
        <f t="shared" si="130"/>
        <v>0</v>
      </c>
      <c r="G171" s="1">
        <v>0</v>
      </c>
      <c r="H171" s="2">
        <f t="shared" si="131"/>
        <v>1.2335526315789473</v>
      </c>
      <c r="I171" s="1">
        <v>15</v>
      </c>
      <c r="J171" s="2">
        <f t="shared" si="132"/>
        <v>0.37006578947368418</v>
      </c>
      <c r="K171" s="1">
        <f t="shared" si="133"/>
        <v>15</v>
      </c>
      <c r="L171" s="3">
        <f t="shared" si="134"/>
        <v>1.2335526315789473</v>
      </c>
      <c r="M171" s="24">
        <f t="shared" si="135"/>
        <v>12335.526315789473</v>
      </c>
      <c r="N171" s="25">
        <f t="shared" si="136"/>
        <v>3.7465148001607105</v>
      </c>
      <c r="O171" s="26"/>
    </row>
    <row r="172" spans="1:15" hidden="1" x14ac:dyDescent="0.25">
      <c r="A172" s="144"/>
      <c r="B172" s="27" t="s">
        <v>41</v>
      </c>
      <c r="C172" s="1">
        <f>17*64</f>
        <v>1088</v>
      </c>
      <c r="D172" s="2">
        <f t="shared" si="129"/>
        <v>0</v>
      </c>
      <c r="E172" s="1">
        <v>0</v>
      </c>
      <c r="F172" s="2">
        <f t="shared" si="130"/>
        <v>0</v>
      </c>
      <c r="G172" s="1">
        <v>0</v>
      </c>
      <c r="H172" s="2">
        <f t="shared" si="131"/>
        <v>1.2867647058823528</v>
      </c>
      <c r="I172" s="1">
        <v>14</v>
      </c>
      <c r="J172" s="2">
        <f t="shared" si="132"/>
        <v>0.38602941176470584</v>
      </c>
      <c r="K172" s="1">
        <f t="shared" si="133"/>
        <v>14</v>
      </c>
      <c r="L172" s="3">
        <f t="shared" si="134"/>
        <v>1.2867647058823528</v>
      </c>
      <c r="M172" s="24">
        <f t="shared" si="135"/>
        <v>12867.647058823528</v>
      </c>
      <c r="N172" s="25">
        <f t="shared" si="136"/>
        <v>3.7301830341055897</v>
      </c>
      <c r="O172" s="26"/>
    </row>
    <row r="173" spans="1:15" hidden="1" x14ac:dyDescent="0.25">
      <c r="A173" s="144"/>
      <c r="B173" s="27" t="s">
        <v>45</v>
      </c>
      <c r="C173" s="1">
        <f>19*64</f>
        <v>1216</v>
      </c>
      <c r="D173" s="2">
        <f t="shared" si="129"/>
        <v>0</v>
      </c>
      <c r="E173" s="1">
        <v>0</v>
      </c>
      <c r="F173" s="2">
        <f t="shared" si="130"/>
        <v>0</v>
      </c>
      <c r="G173" s="1">
        <v>0</v>
      </c>
      <c r="H173" s="2">
        <f t="shared" si="131"/>
        <v>1.3157894736842104</v>
      </c>
      <c r="I173" s="1">
        <v>16</v>
      </c>
      <c r="J173" s="2">
        <f t="shared" si="132"/>
        <v>0.39473684210526311</v>
      </c>
      <c r="K173" s="1">
        <f t="shared" si="133"/>
        <v>16</v>
      </c>
      <c r="L173" s="3">
        <f t="shared" si="134"/>
        <v>1.3157894736842104</v>
      </c>
      <c r="M173" s="24">
        <f t="shared" si="135"/>
        <v>13157.894736842103</v>
      </c>
      <c r="N173" s="25">
        <f t="shared" si="136"/>
        <v>3.7215195883378365</v>
      </c>
      <c r="O173" s="26"/>
    </row>
    <row r="174" spans="1:15" hidden="1" x14ac:dyDescent="0.25">
      <c r="A174" s="144"/>
      <c r="B174" s="27" t="s">
        <v>78</v>
      </c>
      <c r="C174" s="1">
        <f>2*64</f>
        <v>128</v>
      </c>
      <c r="D174" s="2">
        <f t="shared" si="129"/>
        <v>0</v>
      </c>
      <c r="E174" s="1">
        <v>0</v>
      </c>
      <c r="F174" s="2">
        <f t="shared" si="130"/>
        <v>0</v>
      </c>
      <c r="G174" s="1">
        <v>0</v>
      </c>
      <c r="H174" s="2">
        <f t="shared" si="131"/>
        <v>0</v>
      </c>
      <c r="I174" s="1">
        <v>0</v>
      </c>
      <c r="J174" s="2">
        <f t="shared" si="132"/>
        <v>0</v>
      </c>
      <c r="K174" s="1">
        <f t="shared" si="133"/>
        <v>0</v>
      </c>
      <c r="L174" s="3">
        <f t="shared" si="134"/>
        <v>0</v>
      </c>
      <c r="M174" s="24">
        <f t="shared" si="135"/>
        <v>0</v>
      </c>
      <c r="N174" s="25" t="e">
        <f t="shared" si="136"/>
        <v>#NUM!</v>
      </c>
      <c r="O174" s="26"/>
    </row>
    <row r="175" spans="1:15" ht="15.75" hidden="1" thickBot="1" x14ac:dyDescent="0.3">
      <c r="A175" s="145"/>
      <c r="B175" s="19" t="s">
        <v>18</v>
      </c>
      <c r="C175" s="10">
        <f>SUM(C167:C174)</f>
        <v>4544</v>
      </c>
      <c r="D175" s="11">
        <f t="shared" si="129"/>
        <v>0</v>
      </c>
      <c r="E175" s="10">
        <f>SUM(E167:E174)</f>
        <v>0</v>
      </c>
      <c r="F175" s="11">
        <f t="shared" si="130"/>
        <v>4.4014084507042257E-2</v>
      </c>
      <c r="G175" s="10">
        <f>SUM(G167:G174)</f>
        <v>2</v>
      </c>
      <c r="H175" s="2">
        <f t="shared" si="131"/>
        <v>1.2764084507042255</v>
      </c>
      <c r="I175" s="10">
        <f>SUM(I167:I174)</f>
        <v>58</v>
      </c>
      <c r="J175" s="11">
        <f t="shared" si="132"/>
        <v>0.41153169014084512</v>
      </c>
      <c r="K175" s="10">
        <f>SUM(K167:K174)</f>
        <v>60</v>
      </c>
      <c r="L175" s="12">
        <f t="shared" si="134"/>
        <v>1.3204225352112675</v>
      </c>
      <c r="M175" s="15">
        <f t="shared" si="135"/>
        <v>13204.225352112675</v>
      </c>
      <c r="N175" s="13">
        <f t="shared" si="136"/>
        <v>3.7201520097110041</v>
      </c>
      <c r="O175" s="83"/>
    </row>
    <row r="176" spans="1:15" hidden="1" x14ac:dyDescent="0.25">
      <c r="A176" s="144" t="s">
        <v>163</v>
      </c>
      <c r="B176" s="27" t="s">
        <v>145</v>
      </c>
      <c r="C176" s="1">
        <f>51*8</f>
        <v>408</v>
      </c>
      <c r="D176" s="2">
        <f t="shared" ref="D176:D183" si="137">E176/C176*100</f>
        <v>0</v>
      </c>
      <c r="E176" s="1">
        <v>0</v>
      </c>
      <c r="F176" s="2">
        <f t="shared" ref="F176:F183" si="138">+G176/C176*100</f>
        <v>0</v>
      </c>
      <c r="G176" s="1">
        <v>0</v>
      </c>
      <c r="H176" s="2">
        <f t="shared" ref="H176:H183" si="139">+I176/C176*100</f>
        <v>0.98039215686274506</v>
      </c>
      <c r="I176" s="1">
        <v>4</v>
      </c>
      <c r="J176" s="2">
        <f t="shared" ref="J176:J183" si="140">(1*D176)+(0.65*F176)+(0.3*H176)</f>
        <v>0.29411764705882348</v>
      </c>
      <c r="K176" s="1">
        <f t="shared" ref="K176:K182" si="141">+E176+G176+I176</f>
        <v>4</v>
      </c>
      <c r="L176" s="3">
        <f t="shared" ref="L176:L183" si="142">K176/C176*100</f>
        <v>0.98039215686274506</v>
      </c>
      <c r="M176" s="24">
        <f t="shared" ref="M176:M183" si="143">L176*10000</f>
        <v>9803.9215686274511</v>
      </c>
      <c r="N176" s="25">
        <f t="shared" ref="N176:N183" si="144">(NORMSINV(1-M176/1000000))+1.5</f>
        <v>3.8337685748071384</v>
      </c>
      <c r="O176" s="26"/>
    </row>
    <row r="177" spans="1:15" hidden="1" x14ac:dyDescent="0.25">
      <c r="A177" s="144"/>
      <c r="B177" s="27" t="s">
        <v>126</v>
      </c>
      <c r="C177" s="1">
        <f>89*8</f>
        <v>712</v>
      </c>
      <c r="D177" s="2">
        <f t="shared" si="137"/>
        <v>0</v>
      </c>
      <c r="E177" s="1">
        <v>0</v>
      </c>
      <c r="F177" s="2">
        <f t="shared" si="138"/>
        <v>0</v>
      </c>
      <c r="G177" s="1">
        <v>0</v>
      </c>
      <c r="H177" s="2">
        <f t="shared" si="139"/>
        <v>1.1235955056179776</v>
      </c>
      <c r="I177" s="1">
        <v>8</v>
      </c>
      <c r="J177" s="2">
        <f t="shared" si="140"/>
        <v>0.33707865168539325</v>
      </c>
      <c r="K177" s="1">
        <f t="shared" si="141"/>
        <v>8</v>
      </c>
      <c r="L177" s="3">
        <f t="shared" si="142"/>
        <v>1.1235955056179776</v>
      </c>
      <c r="M177" s="24">
        <f t="shared" si="143"/>
        <v>11235.955056179777</v>
      </c>
      <c r="N177" s="25">
        <f t="shared" si="144"/>
        <v>3.7822953294177704</v>
      </c>
      <c r="O177" s="26"/>
    </row>
    <row r="178" spans="1:15" hidden="1" x14ac:dyDescent="0.25">
      <c r="A178" s="144"/>
      <c r="B178" s="27" t="s">
        <v>69</v>
      </c>
      <c r="C178" s="1">
        <f>23*8</f>
        <v>184</v>
      </c>
      <c r="D178" s="2">
        <f t="shared" si="137"/>
        <v>0</v>
      </c>
      <c r="E178" s="1">
        <v>0</v>
      </c>
      <c r="F178" s="2">
        <f t="shared" si="138"/>
        <v>0</v>
      </c>
      <c r="G178" s="1">
        <v>0</v>
      </c>
      <c r="H178" s="2">
        <f t="shared" si="139"/>
        <v>1.6304347826086956</v>
      </c>
      <c r="I178" s="1">
        <v>3</v>
      </c>
      <c r="J178" s="2">
        <f t="shared" si="140"/>
        <v>0.48913043478260865</v>
      </c>
      <c r="K178" s="1">
        <f t="shared" si="141"/>
        <v>3</v>
      </c>
      <c r="L178" s="3">
        <f t="shared" si="142"/>
        <v>1.6304347826086956</v>
      </c>
      <c r="M178" s="24">
        <f t="shared" si="143"/>
        <v>16304.347826086956</v>
      </c>
      <c r="N178" s="25">
        <f t="shared" si="144"/>
        <v>3.6368684146413366</v>
      </c>
      <c r="O178" s="26"/>
    </row>
    <row r="179" spans="1:15" hidden="1" x14ac:dyDescent="0.25">
      <c r="A179" s="144"/>
      <c r="B179" s="27" t="s">
        <v>162</v>
      </c>
      <c r="C179" s="1">
        <f>24*8</f>
        <v>192</v>
      </c>
      <c r="D179" s="2">
        <f t="shared" si="137"/>
        <v>0</v>
      </c>
      <c r="E179" s="1">
        <v>0</v>
      </c>
      <c r="F179" s="2">
        <f t="shared" si="138"/>
        <v>0</v>
      </c>
      <c r="G179" s="1">
        <v>0</v>
      </c>
      <c r="H179" s="2">
        <f t="shared" si="139"/>
        <v>1.0416666666666665</v>
      </c>
      <c r="I179" s="1">
        <v>2</v>
      </c>
      <c r="J179" s="2">
        <f t="shared" si="140"/>
        <v>0.31249999999999994</v>
      </c>
      <c r="K179" s="1">
        <f t="shared" si="141"/>
        <v>2</v>
      </c>
      <c r="L179" s="3">
        <f t="shared" si="142"/>
        <v>1.0416666666666665</v>
      </c>
      <c r="M179" s="24">
        <f t="shared" si="143"/>
        <v>10416.666666666666</v>
      </c>
      <c r="N179" s="25">
        <f t="shared" si="144"/>
        <v>3.8109913382574203</v>
      </c>
      <c r="O179" s="26"/>
    </row>
    <row r="180" spans="1:15" hidden="1" x14ac:dyDescent="0.25">
      <c r="A180" s="144"/>
      <c r="B180" s="27" t="s">
        <v>160</v>
      </c>
      <c r="C180" s="1">
        <f>10*64</f>
        <v>640</v>
      </c>
      <c r="D180" s="2">
        <f t="shared" si="137"/>
        <v>0</v>
      </c>
      <c r="E180" s="1">
        <v>0</v>
      </c>
      <c r="F180" s="2">
        <f t="shared" si="138"/>
        <v>0</v>
      </c>
      <c r="G180" s="1">
        <v>0</v>
      </c>
      <c r="H180" s="2">
        <f t="shared" si="139"/>
        <v>1.09375</v>
      </c>
      <c r="I180" s="1">
        <v>7</v>
      </c>
      <c r="J180" s="2">
        <f t="shared" si="140"/>
        <v>0.328125</v>
      </c>
      <c r="K180" s="1">
        <f t="shared" si="141"/>
        <v>7</v>
      </c>
      <c r="L180" s="3">
        <f t="shared" si="142"/>
        <v>1.09375</v>
      </c>
      <c r="M180" s="24">
        <f t="shared" si="143"/>
        <v>10937.5</v>
      </c>
      <c r="N180" s="25">
        <f t="shared" si="144"/>
        <v>3.7925313613713709</v>
      </c>
      <c r="O180" s="26"/>
    </row>
    <row r="181" spans="1:15" hidden="1" x14ac:dyDescent="0.25">
      <c r="A181" s="144"/>
      <c r="B181" s="27" t="s">
        <v>41</v>
      </c>
      <c r="C181" s="1">
        <f>19*64</f>
        <v>1216</v>
      </c>
      <c r="D181" s="2">
        <f t="shared" si="137"/>
        <v>0</v>
      </c>
      <c r="E181" s="1">
        <v>0</v>
      </c>
      <c r="F181" s="2">
        <f t="shared" si="138"/>
        <v>0</v>
      </c>
      <c r="G181" s="1">
        <v>0</v>
      </c>
      <c r="H181" s="2">
        <f t="shared" si="139"/>
        <v>0.9046052631578948</v>
      </c>
      <c r="I181" s="1">
        <v>11</v>
      </c>
      <c r="J181" s="2">
        <f t="shared" si="140"/>
        <v>0.27138157894736842</v>
      </c>
      <c r="K181" s="1">
        <f t="shared" si="141"/>
        <v>11</v>
      </c>
      <c r="L181" s="3">
        <f t="shared" si="142"/>
        <v>0.9046052631578948</v>
      </c>
      <c r="M181" s="24">
        <f t="shared" si="143"/>
        <v>9046.0526315789484</v>
      </c>
      <c r="N181" s="25">
        <f t="shared" si="144"/>
        <v>3.8637276928064423</v>
      </c>
      <c r="O181" s="26"/>
    </row>
    <row r="182" spans="1:15" hidden="1" x14ac:dyDescent="0.25">
      <c r="A182" s="144"/>
      <c r="B182" s="27" t="s">
        <v>78</v>
      </c>
      <c r="C182" s="1">
        <f>14*64</f>
        <v>896</v>
      </c>
      <c r="D182" s="2">
        <f t="shared" si="137"/>
        <v>0</v>
      </c>
      <c r="E182" s="1">
        <v>0</v>
      </c>
      <c r="F182" s="2">
        <f t="shared" si="138"/>
        <v>0</v>
      </c>
      <c r="G182" s="1">
        <v>0</v>
      </c>
      <c r="H182" s="2">
        <f t="shared" si="139"/>
        <v>1.6741071428571428</v>
      </c>
      <c r="I182" s="1">
        <v>15</v>
      </c>
      <c r="J182" s="2">
        <f t="shared" si="140"/>
        <v>0.50223214285714279</v>
      </c>
      <c r="K182" s="1">
        <f t="shared" si="141"/>
        <v>15</v>
      </c>
      <c r="L182" s="3">
        <f t="shared" si="142"/>
        <v>1.6741071428571428</v>
      </c>
      <c r="M182" s="24">
        <f t="shared" si="143"/>
        <v>16741.071428571428</v>
      </c>
      <c r="N182" s="25">
        <f t="shared" si="144"/>
        <v>3.626253677084919</v>
      </c>
      <c r="O182" s="26"/>
    </row>
    <row r="183" spans="1:15" ht="15.75" hidden="1" thickBot="1" x14ac:dyDescent="0.3">
      <c r="A183" s="145"/>
      <c r="B183" s="19" t="s">
        <v>18</v>
      </c>
      <c r="C183" s="10">
        <f>SUM(C176:C182)</f>
        <v>4248</v>
      </c>
      <c r="D183" s="11">
        <f t="shared" si="137"/>
        <v>0</v>
      </c>
      <c r="E183" s="10">
        <f>SUM(E176:E182)</f>
        <v>0</v>
      </c>
      <c r="F183" s="11">
        <f t="shared" si="138"/>
        <v>0</v>
      </c>
      <c r="G183" s="10">
        <f>SUM(G176:G182)</f>
        <v>0</v>
      </c>
      <c r="H183" s="2">
        <f t="shared" si="139"/>
        <v>1.1770244821092279</v>
      </c>
      <c r="I183" s="10">
        <f>SUM(I176:I182)</f>
        <v>50</v>
      </c>
      <c r="J183" s="11">
        <f t="shared" si="140"/>
        <v>0.35310734463276838</v>
      </c>
      <c r="K183" s="10">
        <f>SUM(K176:K182)</f>
        <v>50</v>
      </c>
      <c r="L183" s="12">
        <f t="shared" si="142"/>
        <v>1.1770244821092279</v>
      </c>
      <c r="M183" s="15">
        <f t="shared" si="143"/>
        <v>11770.244821092279</v>
      </c>
      <c r="N183" s="13">
        <f t="shared" si="144"/>
        <v>3.7645470457673382</v>
      </c>
      <c r="O183" s="83"/>
    </row>
    <row r="184" spans="1:15" hidden="1" x14ac:dyDescent="0.25">
      <c r="A184" s="144" t="s">
        <v>165</v>
      </c>
      <c r="B184" s="27" t="s">
        <v>145</v>
      </c>
      <c r="C184" s="1">
        <f>41*8</f>
        <v>328</v>
      </c>
      <c r="D184" s="2">
        <f t="shared" ref="D184:D190" si="145">E184/C184*100</f>
        <v>0</v>
      </c>
      <c r="E184" s="1">
        <v>0</v>
      </c>
      <c r="F184" s="2">
        <f t="shared" ref="F184:F190" si="146">+G184/C184*100</f>
        <v>0</v>
      </c>
      <c r="G184" s="1">
        <v>0</v>
      </c>
      <c r="H184" s="2">
        <f t="shared" ref="H184:H190" si="147">+I184/C184*100</f>
        <v>1.524390243902439</v>
      </c>
      <c r="I184" s="1">
        <v>5</v>
      </c>
      <c r="J184" s="2">
        <f t="shared" ref="J184:J190" si="148">(1*D184)+(0.65*F184)+(0.3*H184)</f>
        <v>0.45731707317073167</v>
      </c>
      <c r="K184" s="1">
        <f t="shared" ref="K184:K189" si="149">+E184+G184+I184</f>
        <v>5</v>
      </c>
      <c r="L184" s="3">
        <f t="shared" ref="L184:L190" si="150">K184/C184*100</f>
        <v>1.524390243902439</v>
      </c>
      <c r="M184" s="24">
        <f t="shared" ref="M184:M190" si="151">L184*10000</f>
        <v>15243.90243902439</v>
      </c>
      <c r="N184" s="25">
        <f t="shared" ref="N184:N190" si="152">(NORMSINV(1-M184/1000000))+1.5</f>
        <v>3.6636944807793634</v>
      </c>
      <c r="O184" s="26"/>
    </row>
    <row r="185" spans="1:15" hidden="1" x14ac:dyDescent="0.25">
      <c r="A185" s="144"/>
      <c r="B185" s="27" t="s">
        <v>126</v>
      </c>
      <c r="C185" s="1">
        <f>85*8</f>
        <v>680</v>
      </c>
      <c r="D185" s="2">
        <f t="shared" si="145"/>
        <v>0</v>
      </c>
      <c r="E185" s="1">
        <v>0</v>
      </c>
      <c r="F185" s="2">
        <f t="shared" si="146"/>
        <v>0</v>
      </c>
      <c r="G185" s="1">
        <v>0</v>
      </c>
      <c r="H185" s="2">
        <f t="shared" si="147"/>
        <v>1.1764705882352942</v>
      </c>
      <c r="I185" s="1">
        <v>8</v>
      </c>
      <c r="J185" s="2">
        <f t="shared" si="148"/>
        <v>0.35294117647058826</v>
      </c>
      <c r="K185" s="1">
        <f t="shared" si="149"/>
        <v>8</v>
      </c>
      <c r="L185" s="3">
        <f t="shared" si="150"/>
        <v>1.1764705882352942</v>
      </c>
      <c r="M185" s="24">
        <f t="shared" si="151"/>
        <v>11764.705882352942</v>
      </c>
      <c r="N185" s="25">
        <f t="shared" si="152"/>
        <v>3.7647274197441858</v>
      </c>
      <c r="O185" s="26"/>
    </row>
    <row r="186" spans="1:15" ht="30" hidden="1" x14ac:dyDescent="0.25">
      <c r="A186" s="144"/>
      <c r="B186" s="27" t="s">
        <v>69</v>
      </c>
      <c r="C186" s="1">
        <f>78*8</f>
        <v>624</v>
      </c>
      <c r="D186" s="2">
        <f t="shared" si="145"/>
        <v>0</v>
      </c>
      <c r="E186" s="1">
        <v>0</v>
      </c>
      <c r="F186" s="2">
        <f t="shared" si="146"/>
        <v>0</v>
      </c>
      <c r="G186" s="1">
        <v>0</v>
      </c>
      <c r="H186" s="2">
        <f t="shared" si="147"/>
        <v>1.7628205128205128</v>
      </c>
      <c r="I186" s="1">
        <v>11</v>
      </c>
      <c r="J186" s="2">
        <f t="shared" si="148"/>
        <v>0.52884615384615385</v>
      </c>
      <c r="K186" s="1">
        <f t="shared" si="149"/>
        <v>11</v>
      </c>
      <c r="L186" s="3">
        <f t="shared" si="150"/>
        <v>1.7628205128205128</v>
      </c>
      <c r="M186" s="24">
        <f t="shared" si="151"/>
        <v>17628.205128205129</v>
      </c>
      <c r="N186" s="25">
        <f t="shared" si="152"/>
        <v>3.6054010755983437</v>
      </c>
      <c r="O186" s="26" t="s">
        <v>169</v>
      </c>
    </row>
    <row r="187" spans="1:15" hidden="1" x14ac:dyDescent="0.25">
      <c r="A187" s="144"/>
      <c r="B187" s="27" t="s">
        <v>170</v>
      </c>
      <c r="C187" s="1">
        <f>9*8</f>
        <v>72</v>
      </c>
      <c r="D187" s="2">
        <f t="shared" si="145"/>
        <v>0</v>
      </c>
      <c r="E187" s="1">
        <v>0</v>
      </c>
      <c r="F187" s="2">
        <f t="shared" si="146"/>
        <v>0</v>
      </c>
      <c r="G187" s="1">
        <v>0</v>
      </c>
      <c r="H187" s="2">
        <f t="shared" si="147"/>
        <v>0</v>
      </c>
      <c r="I187" s="1">
        <v>0</v>
      </c>
      <c r="J187" s="2">
        <f t="shared" si="148"/>
        <v>0</v>
      </c>
      <c r="K187" s="1">
        <f t="shared" si="149"/>
        <v>0</v>
      </c>
      <c r="L187" s="3">
        <f t="shared" si="150"/>
        <v>0</v>
      </c>
      <c r="M187" s="24">
        <f t="shared" si="151"/>
        <v>0</v>
      </c>
      <c r="N187" s="25" t="e">
        <f t="shared" si="152"/>
        <v>#NUM!</v>
      </c>
      <c r="O187" s="26"/>
    </row>
    <row r="188" spans="1:15" hidden="1" x14ac:dyDescent="0.25">
      <c r="A188" s="144"/>
      <c r="B188" s="27" t="s">
        <v>41</v>
      </c>
      <c r="C188" s="1">
        <f>11*64</f>
        <v>704</v>
      </c>
      <c r="D188" s="2">
        <f t="shared" si="145"/>
        <v>0</v>
      </c>
      <c r="E188" s="1">
        <v>0</v>
      </c>
      <c r="F188" s="2">
        <f t="shared" si="146"/>
        <v>0</v>
      </c>
      <c r="G188" s="1">
        <v>0</v>
      </c>
      <c r="H188" s="2">
        <f t="shared" si="147"/>
        <v>1.7045454545454544</v>
      </c>
      <c r="I188" s="1">
        <v>12</v>
      </c>
      <c r="J188" s="2">
        <f t="shared" si="148"/>
        <v>0.51136363636363624</v>
      </c>
      <c r="K188" s="1">
        <f t="shared" si="149"/>
        <v>12</v>
      </c>
      <c r="L188" s="3">
        <f t="shared" si="150"/>
        <v>1.7045454545454544</v>
      </c>
      <c r="M188" s="24">
        <f t="shared" si="151"/>
        <v>17045.454545454544</v>
      </c>
      <c r="N188" s="25">
        <f t="shared" si="152"/>
        <v>3.618994768287743</v>
      </c>
      <c r="O188" s="26"/>
    </row>
    <row r="189" spans="1:15" hidden="1" x14ac:dyDescent="0.25">
      <c r="A189" s="144"/>
      <c r="B189" s="27" t="s">
        <v>78</v>
      </c>
      <c r="C189" s="1">
        <f>13*64</f>
        <v>832</v>
      </c>
      <c r="D189" s="2">
        <f t="shared" si="145"/>
        <v>0</v>
      </c>
      <c r="E189" s="1">
        <v>0</v>
      </c>
      <c r="F189" s="2">
        <f t="shared" si="146"/>
        <v>0</v>
      </c>
      <c r="G189" s="1">
        <v>0</v>
      </c>
      <c r="H189" s="2">
        <f t="shared" si="147"/>
        <v>0.84134615384615385</v>
      </c>
      <c r="I189" s="1">
        <v>7</v>
      </c>
      <c r="J189" s="2">
        <f t="shared" si="148"/>
        <v>0.25240384615384615</v>
      </c>
      <c r="K189" s="1">
        <f t="shared" si="149"/>
        <v>7</v>
      </c>
      <c r="L189" s="3">
        <f t="shared" si="150"/>
        <v>0.84134615384615385</v>
      </c>
      <c r="M189" s="24">
        <f t="shared" si="151"/>
        <v>8413.461538461539</v>
      </c>
      <c r="N189" s="25">
        <f t="shared" si="152"/>
        <v>3.8904678333168725</v>
      </c>
      <c r="O189" s="26"/>
    </row>
    <row r="190" spans="1:15" ht="15.75" hidden="1" thickBot="1" x14ac:dyDescent="0.3">
      <c r="A190" s="145"/>
      <c r="B190" s="19" t="s">
        <v>18</v>
      </c>
      <c r="C190" s="10">
        <f>SUM(C184:C189)</f>
        <v>3240</v>
      </c>
      <c r="D190" s="11">
        <f t="shared" si="145"/>
        <v>0</v>
      </c>
      <c r="E190" s="10">
        <f>SUM(E184:E189)</f>
        <v>0</v>
      </c>
      <c r="F190" s="11">
        <f t="shared" si="146"/>
        <v>0</v>
      </c>
      <c r="G190" s="10">
        <f>SUM(G184:G189)</f>
        <v>0</v>
      </c>
      <c r="H190" s="2">
        <f t="shared" si="147"/>
        <v>1.3271604938271606</v>
      </c>
      <c r="I190" s="10">
        <f>SUM(I184:I189)</f>
        <v>43</v>
      </c>
      <c r="J190" s="11">
        <f t="shared" si="148"/>
        <v>0.3981481481481482</v>
      </c>
      <c r="K190" s="10">
        <f>SUM(K184:K189)</f>
        <v>43</v>
      </c>
      <c r="L190" s="12">
        <f t="shared" si="150"/>
        <v>1.3271604938271606</v>
      </c>
      <c r="M190" s="15">
        <f t="shared" si="151"/>
        <v>13271.604938271606</v>
      </c>
      <c r="N190" s="13">
        <f t="shared" si="152"/>
        <v>3.7181704920690688</v>
      </c>
      <c r="O190" s="83"/>
    </row>
    <row r="191" spans="1:15" hidden="1" x14ac:dyDescent="0.25">
      <c r="A191" s="144" t="s">
        <v>166</v>
      </c>
      <c r="B191" s="27" t="s">
        <v>145</v>
      </c>
      <c r="C191" s="1">
        <f>56*8</f>
        <v>448</v>
      </c>
      <c r="D191" s="2">
        <f t="shared" ref="D191:D197" si="153">E191/C191*100</f>
        <v>0</v>
      </c>
      <c r="E191" s="1">
        <v>0</v>
      </c>
      <c r="F191" s="2">
        <f t="shared" ref="F191:F197" si="154">+G191/C191*100</f>
        <v>0</v>
      </c>
      <c r="G191" s="1">
        <v>0</v>
      </c>
      <c r="H191" s="2">
        <f t="shared" ref="H191:H197" si="155">+I191/C191*100</f>
        <v>0.89285714285714279</v>
      </c>
      <c r="I191" s="1">
        <v>4</v>
      </c>
      <c r="J191" s="2">
        <f t="shared" ref="J191:J197" si="156">(1*D191)+(0.65*F191)+(0.3*H191)</f>
        <v>0.26785714285714285</v>
      </c>
      <c r="K191" s="1">
        <f t="shared" ref="K191:K196" si="157">+E191+G191+I191</f>
        <v>4</v>
      </c>
      <c r="L191" s="3">
        <f t="shared" ref="L191:L197" si="158">K191/C191*100</f>
        <v>0.89285714285714279</v>
      </c>
      <c r="M191" s="24">
        <f t="shared" ref="M191:M197" si="159">L191*10000</f>
        <v>8928.5714285714275</v>
      </c>
      <c r="N191" s="25">
        <f t="shared" ref="N191:N197" si="160">(NORMSINV(1-M191/1000000))+1.5</f>
        <v>3.8685670592678738</v>
      </c>
      <c r="O191" s="26"/>
    </row>
    <row r="192" spans="1:15" hidden="1" x14ac:dyDescent="0.25">
      <c r="A192" s="144"/>
      <c r="B192" s="27" t="s">
        <v>126</v>
      </c>
      <c r="C192" s="1">
        <f>148*8</f>
        <v>1184</v>
      </c>
      <c r="D192" s="2">
        <f t="shared" si="153"/>
        <v>0</v>
      </c>
      <c r="E192" s="1">
        <v>0</v>
      </c>
      <c r="F192" s="2">
        <f t="shared" si="154"/>
        <v>0</v>
      </c>
      <c r="G192" s="1">
        <v>0</v>
      </c>
      <c r="H192" s="2">
        <f t="shared" si="155"/>
        <v>0.84459459459459463</v>
      </c>
      <c r="I192" s="1">
        <v>10</v>
      </c>
      <c r="J192" s="2">
        <f t="shared" si="156"/>
        <v>0.2533783783783784</v>
      </c>
      <c r="K192" s="1">
        <f t="shared" si="157"/>
        <v>10</v>
      </c>
      <c r="L192" s="3">
        <f t="shared" si="158"/>
        <v>0.84459459459459463</v>
      </c>
      <c r="M192" s="24">
        <f t="shared" si="159"/>
        <v>8445.9459459459467</v>
      </c>
      <c r="N192" s="25">
        <f t="shared" si="160"/>
        <v>3.8890524225267851</v>
      </c>
      <c r="O192" s="26"/>
    </row>
    <row r="193" spans="1:15" hidden="1" x14ac:dyDescent="0.25">
      <c r="A193" s="144"/>
      <c r="B193" s="27" t="s">
        <v>69</v>
      </c>
      <c r="C193" s="1">
        <f>112*8</f>
        <v>896</v>
      </c>
      <c r="D193" s="2">
        <f t="shared" si="153"/>
        <v>0</v>
      </c>
      <c r="E193" s="1">
        <v>0</v>
      </c>
      <c r="F193" s="2">
        <f t="shared" si="154"/>
        <v>0</v>
      </c>
      <c r="G193" s="1">
        <v>0</v>
      </c>
      <c r="H193" s="2">
        <f t="shared" si="155"/>
        <v>1.0044642857142858</v>
      </c>
      <c r="I193" s="1">
        <v>9</v>
      </c>
      <c r="J193" s="2">
        <f t="shared" si="156"/>
        <v>0.30133928571428575</v>
      </c>
      <c r="K193" s="1">
        <f t="shared" si="157"/>
        <v>9</v>
      </c>
      <c r="L193" s="3">
        <f t="shared" si="158"/>
        <v>1.0044642857142858</v>
      </c>
      <c r="M193" s="24">
        <f t="shared" si="159"/>
        <v>10044.642857142859</v>
      </c>
      <c r="N193" s="25">
        <f t="shared" si="160"/>
        <v>3.8246761088441428</v>
      </c>
      <c r="O193" s="26"/>
    </row>
    <row r="194" spans="1:15" hidden="1" x14ac:dyDescent="0.25">
      <c r="A194" s="144"/>
      <c r="B194" s="27" t="s">
        <v>170</v>
      </c>
      <c r="C194" s="1">
        <f>71*8</f>
        <v>568</v>
      </c>
      <c r="D194" s="2">
        <f t="shared" si="153"/>
        <v>0</v>
      </c>
      <c r="E194" s="1">
        <v>0</v>
      </c>
      <c r="F194" s="2">
        <f t="shared" si="154"/>
        <v>0</v>
      </c>
      <c r="G194" s="1">
        <v>0</v>
      </c>
      <c r="H194" s="2">
        <f t="shared" si="155"/>
        <v>2.464788732394366</v>
      </c>
      <c r="I194" s="1">
        <v>14</v>
      </c>
      <c r="J194" s="2">
        <f t="shared" si="156"/>
        <v>0.73943661971830976</v>
      </c>
      <c r="K194" s="1">
        <f t="shared" si="157"/>
        <v>14</v>
      </c>
      <c r="L194" s="3">
        <f t="shared" si="158"/>
        <v>2.464788732394366</v>
      </c>
      <c r="M194" s="24">
        <f t="shared" si="159"/>
        <v>24647.887323943662</v>
      </c>
      <c r="N194" s="25">
        <f t="shared" si="160"/>
        <v>3.4660245515540646</v>
      </c>
      <c r="O194" s="26"/>
    </row>
    <row r="195" spans="1:15" hidden="1" x14ac:dyDescent="0.25">
      <c r="A195" s="144"/>
      <c r="B195" s="27" t="s">
        <v>41</v>
      </c>
      <c r="C195" s="1">
        <f>16*64</f>
        <v>1024</v>
      </c>
      <c r="D195" s="2">
        <f t="shared" si="153"/>
        <v>0</v>
      </c>
      <c r="E195" s="1">
        <v>0</v>
      </c>
      <c r="F195" s="2">
        <f t="shared" si="154"/>
        <v>0</v>
      </c>
      <c r="G195" s="1">
        <v>0</v>
      </c>
      <c r="H195" s="2">
        <f t="shared" si="155"/>
        <v>0.9765625</v>
      </c>
      <c r="I195" s="1">
        <v>10</v>
      </c>
      <c r="J195" s="2">
        <f t="shared" si="156"/>
        <v>0.29296875</v>
      </c>
      <c r="K195" s="1">
        <f t="shared" si="157"/>
        <v>10</v>
      </c>
      <c r="L195" s="3">
        <f t="shared" si="158"/>
        <v>0.9765625</v>
      </c>
      <c r="M195" s="24">
        <f t="shared" si="159"/>
        <v>9765.625</v>
      </c>
      <c r="N195" s="25">
        <f t="shared" si="160"/>
        <v>3.8352330400688128</v>
      </c>
      <c r="O195" s="26"/>
    </row>
    <row r="196" spans="1:15" hidden="1" x14ac:dyDescent="0.25">
      <c r="A196" s="144"/>
      <c r="B196" s="27" t="s">
        <v>78</v>
      </c>
      <c r="C196" s="1">
        <f>19*64</f>
        <v>1216</v>
      </c>
      <c r="D196" s="2">
        <f t="shared" si="153"/>
        <v>0</v>
      </c>
      <c r="E196" s="1">
        <v>0</v>
      </c>
      <c r="F196" s="2">
        <f t="shared" si="154"/>
        <v>0</v>
      </c>
      <c r="G196" s="1">
        <v>0</v>
      </c>
      <c r="H196" s="2">
        <f t="shared" si="155"/>
        <v>1.4802631578947367</v>
      </c>
      <c r="I196" s="1">
        <v>18</v>
      </c>
      <c r="J196" s="2">
        <f t="shared" si="156"/>
        <v>0.44407894736842102</v>
      </c>
      <c r="K196" s="1">
        <f t="shared" si="157"/>
        <v>18</v>
      </c>
      <c r="L196" s="3">
        <f t="shared" si="158"/>
        <v>1.4802631578947367</v>
      </c>
      <c r="M196" s="24">
        <f t="shared" si="159"/>
        <v>14802.631578947367</v>
      </c>
      <c r="N196" s="25">
        <f t="shared" si="160"/>
        <v>3.6753317734210573</v>
      </c>
      <c r="O196" s="26"/>
    </row>
    <row r="197" spans="1:15" ht="15.75" hidden="1" thickBot="1" x14ac:dyDescent="0.3">
      <c r="A197" s="145"/>
      <c r="B197" s="19" t="s">
        <v>18</v>
      </c>
      <c r="C197" s="10">
        <f>SUM(C191:C196)</f>
        <v>5336</v>
      </c>
      <c r="D197" s="11">
        <f t="shared" si="153"/>
        <v>0</v>
      </c>
      <c r="E197" s="10">
        <f>SUM(E191:E196)</f>
        <v>0</v>
      </c>
      <c r="F197" s="11">
        <f t="shared" si="154"/>
        <v>0</v>
      </c>
      <c r="G197" s="10">
        <f>SUM(G191:G196)</f>
        <v>0</v>
      </c>
      <c r="H197" s="2">
        <f t="shared" si="155"/>
        <v>1.2181409295352323</v>
      </c>
      <c r="I197" s="10">
        <f>SUM(I191:I196)</f>
        <v>65</v>
      </c>
      <c r="J197" s="11">
        <f t="shared" si="156"/>
        <v>0.36544227886056968</v>
      </c>
      <c r="K197" s="10">
        <f>SUM(K191:K196)</f>
        <v>65</v>
      </c>
      <c r="L197" s="12">
        <f t="shared" si="158"/>
        <v>1.2181409295352323</v>
      </c>
      <c r="M197" s="15">
        <f t="shared" si="159"/>
        <v>12181.409295352323</v>
      </c>
      <c r="N197" s="13">
        <f t="shared" si="160"/>
        <v>3.7513588440624042</v>
      </c>
      <c r="O197" s="83"/>
    </row>
    <row r="198" spans="1:15" hidden="1" x14ac:dyDescent="0.25">
      <c r="A198" s="144" t="s">
        <v>172</v>
      </c>
      <c r="B198" s="27" t="s">
        <v>145</v>
      </c>
      <c r="C198" s="1">
        <f>64*8</f>
        <v>512</v>
      </c>
      <c r="D198" s="2">
        <f t="shared" ref="D198:D205" si="161">E198/C198*100</f>
        <v>0</v>
      </c>
      <c r="E198" s="1">
        <v>0</v>
      </c>
      <c r="F198" s="2">
        <f t="shared" ref="F198:F205" si="162">+G198/C198*100</f>
        <v>0</v>
      </c>
      <c r="G198" s="1">
        <v>0</v>
      </c>
      <c r="H198" s="2">
        <f t="shared" ref="H198:H205" si="163">+I198/C198*100</f>
        <v>1.171875</v>
      </c>
      <c r="I198" s="1">
        <v>6</v>
      </c>
      <c r="J198" s="2">
        <f t="shared" ref="J198:J205" si="164">(1*D198)+(0.65*F198)+(0.3*H198)</f>
        <v>0.3515625</v>
      </c>
      <c r="K198" s="1">
        <f t="shared" ref="K198:K204" si="165">+E198+G198+I198</f>
        <v>6</v>
      </c>
      <c r="L198" s="3">
        <f t="shared" ref="L198:L205" si="166">K198/C198*100</f>
        <v>1.171875</v>
      </c>
      <c r="M198" s="24">
        <f t="shared" ref="M198:M205" si="167">L198*10000</f>
        <v>11718.75</v>
      </c>
      <c r="N198" s="25">
        <f t="shared" ref="N198:N205" si="168">(NORMSINV(1-M198/1000000))+1.5</f>
        <v>3.7662268092096522</v>
      </c>
      <c r="O198" s="26"/>
    </row>
    <row r="199" spans="1:15" ht="30" hidden="1" x14ac:dyDescent="0.25">
      <c r="A199" s="144"/>
      <c r="B199" s="27" t="s">
        <v>126</v>
      </c>
      <c r="C199" s="1">
        <f>112*8</f>
        <v>896</v>
      </c>
      <c r="D199" s="2">
        <f t="shared" si="161"/>
        <v>0</v>
      </c>
      <c r="E199" s="1">
        <v>0</v>
      </c>
      <c r="F199" s="2">
        <f t="shared" si="162"/>
        <v>0</v>
      </c>
      <c r="G199" s="1">
        <v>0</v>
      </c>
      <c r="H199" s="2">
        <f t="shared" si="163"/>
        <v>1.1160714285714286</v>
      </c>
      <c r="I199" s="1">
        <v>10</v>
      </c>
      <c r="J199" s="2">
        <f t="shared" si="164"/>
        <v>0.33482142857142855</v>
      </c>
      <c r="K199" s="1">
        <f t="shared" si="165"/>
        <v>10</v>
      </c>
      <c r="L199" s="3">
        <f t="shared" si="166"/>
        <v>1.1160714285714286</v>
      </c>
      <c r="M199" s="24">
        <f t="shared" si="167"/>
        <v>11160.714285714286</v>
      </c>
      <c r="N199" s="25">
        <f t="shared" si="168"/>
        <v>3.7848533435419447</v>
      </c>
      <c r="O199" s="26" t="s">
        <v>173</v>
      </c>
    </row>
    <row r="200" spans="1:15" hidden="1" x14ac:dyDescent="0.25">
      <c r="A200" s="144"/>
      <c r="B200" s="27" t="s">
        <v>69</v>
      </c>
      <c r="C200" s="1">
        <f>25*8</f>
        <v>200</v>
      </c>
      <c r="D200" s="2">
        <f t="shared" si="161"/>
        <v>0</v>
      </c>
      <c r="E200" s="1">
        <v>0</v>
      </c>
      <c r="F200" s="2">
        <f t="shared" si="162"/>
        <v>0</v>
      </c>
      <c r="G200" s="1">
        <v>0</v>
      </c>
      <c r="H200" s="2">
        <f t="shared" si="163"/>
        <v>0.5</v>
      </c>
      <c r="I200" s="1">
        <v>1</v>
      </c>
      <c r="J200" s="2">
        <f t="shared" si="164"/>
        <v>0.15</v>
      </c>
      <c r="K200" s="1">
        <f t="shared" si="165"/>
        <v>1</v>
      </c>
      <c r="L200" s="3">
        <f t="shared" si="166"/>
        <v>0.5</v>
      </c>
      <c r="M200" s="24">
        <f t="shared" si="167"/>
        <v>5000</v>
      </c>
      <c r="N200" s="25">
        <f t="shared" si="168"/>
        <v>4.0758293035489004</v>
      </c>
      <c r="O200" s="26"/>
    </row>
    <row r="201" spans="1:15" ht="45" hidden="1" x14ac:dyDescent="0.25">
      <c r="A201" s="144"/>
      <c r="B201" s="27" t="s">
        <v>170</v>
      </c>
      <c r="C201" s="1">
        <f>18*8</f>
        <v>144</v>
      </c>
      <c r="D201" s="2">
        <f t="shared" si="161"/>
        <v>0</v>
      </c>
      <c r="E201" s="1">
        <v>0</v>
      </c>
      <c r="F201" s="2">
        <f t="shared" si="162"/>
        <v>0</v>
      </c>
      <c r="G201" s="1">
        <v>0</v>
      </c>
      <c r="H201" s="2">
        <f t="shared" si="163"/>
        <v>4.8611111111111116</v>
      </c>
      <c r="I201" s="1">
        <v>7</v>
      </c>
      <c r="J201" s="2">
        <f t="shared" si="164"/>
        <v>1.4583333333333335</v>
      </c>
      <c r="K201" s="1">
        <f t="shared" si="165"/>
        <v>7</v>
      </c>
      <c r="L201" s="3">
        <f t="shared" si="166"/>
        <v>4.8611111111111116</v>
      </c>
      <c r="M201" s="24">
        <f t="shared" si="167"/>
        <v>48611.111111111117</v>
      </c>
      <c r="N201" s="25">
        <f t="shared" si="168"/>
        <v>3.1584720610356269</v>
      </c>
      <c r="O201" s="26" t="s">
        <v>174</v>
      </c>
    </row>
    <row r="202" spans="1:15" hidden="1" x14ac:dyDescent="0.25">
      <c r="A202" s="144"/>
      <c r="B202" s="27" t="s">
        <v>66</v>
      </c>
      <c r="C202" s="1">
        <f>8*64</f>
        <v>512</v>
      </c>
      <c r="D202" s="2">
        <f>E202/C202*100</f>
        <v>0</v>
      </c>
      <c r="E202" s="1">
        <v>0</v>
      </c>
      <c r="F202" s="2">
        <f>+G202/C202*100</f>
        <v>0</v>
      </c>
      <c r="G202" s="1">
        <v>0</v>
      </c>
      <c r="H202" s="2">
        <f>+I202/C202*100</f>
        <v>0.9765625</v>
      </c>
      <c r="I202" s="1">
        <v>5</v>
      </c>
      <c r="J202" s="2">
        <f>(1*D202)+(0.65*F202)+(0.3*H202)</f>
        <v>0.29296875</v>
      </c>
      <c r="K202" s="1">
        <f>+E202+G202+I202</f>
        <v>5</v>
      </c>
      <c r="L202" s="3">
        <f>K202/C202*100</f>
        <v>0.9765625</v>
      </c>
      <c r="M202" s="24">
        <f>L202*10000</f>
        <v>9765.625</v>
      </c>
      <c r="N202" s="25">
        <f>(NORMSINV(1-M202/1000000))+1.5</f>
        <v>3.8352330400688128</v>
      </c>
      <c r="O202" s="26"/>
    </row>
    <row r="203" spans="1:15" hidden="1" x14ac:dyDescent="0.25">
      <c r="A203" s="144"/>
      <c r="B203" s="27" t="s">
        <v>41</v>
      </c>
      <c r="C203" s="1">
        <f>12*64</f>
        <v>768</v>
      </c>
      <c r="D203" s="2">
        <f t="shared" si="161"/>
        <v>0</v>
      </c>
      <c r="E203" s="1">
        <v>0</v>
      </c>
      <c r="F203" s="2">
        <f t="shared" si="162"/>
        <v>0</v>
      </c>
      <c r="G203" s="1">
        <v>0</v>
      </c>
      <c r="H203" s="2">
        <f t="shared" si="163"/>
        <v>1.3020833333333335</v>
      </c>
      <c r="I203" s="1">
        <v>10</v>
      </c>
      <c r="J203" s="2">
        <f t="shared" si="164"/>
        <v>0.39062500000000006</v>
      </c>
      <c r="K203" s="1">
        <f t="shared" si="165"/>
        <v>10</v>
      </c>
      <c r="L203" s="3">
        <f t="shared" si="166"/>
        <v>1.3020833333333335</v>
      </c>
      <c r="M203" s="24">
        <f t="shared" si="167"/>
        <v>13020.833333333334</v>
      </c>
      <c r="N203" s="25">
        <f t="shared" si="168"/>
        <v>3.7255898502637632</v>
      </c>
      <c r="O203" s="26"/>
    </row>
    <row r="204" spans="1:15" ht="30" hidden="1" x14ac:dyDescent="0.25">
      <c r="A204" s="144"/>
      <c r="B204" s="27" t="s">
        <v>78</v>
      </c>
      <c r="C204" s="1">
        <f>17*64</f>
        <v>1088</v>
      </c>
      <c r="D204" s="2">
        <f t="shared" si="161"/>
        <v>0</v>
      </c>
      <c r="E204" s="1">
        <v>0</v>
      </c>
      <c r="F204" s="2">
        <f t="shared" si="162"/>
        <v>0</v>
      </c>
      <c r="G204" s="1">
        <v>0</v>
      </c>
      <c r="H204" s="2">
        <f t="shared" si="163"/>
        <v>1.1029411764705883</v>
      </c>
      <c r="I204" s="1">
        <v>12</v>
      </c>
      <c r="J204" s="2">
        <f t="shared" si="164"/>
        <v>0.33088235294117646</v>
      </c>
      <c r="K204" s="1">
        <f t="shared" si="165"/>
        <v>12</v>
      </c>
      <c r="L204" s="3">
        <f t="shared" si="166"/>
        <v>1.1029411764705883</v>
      </c>
      <c r="M204" s="24">
        <f t="shared" si="167"/>
        <v>11029.411764705883</v>
      </c>
      <c r="N204" s="25">
        <f t="shared" si="168"/>
        <v>3.7893534662194091</v>
      </c>
      <c r="O204" s="26" t="s">
        <v>175</v>
      </c>
    </row>
    <row r="205" spans="1:15" ht="15.75" hidden="1" thickBot="1" x14ac:dyDescent="0.3">
      <c r="A205" s="145"/>
      <c r="B205" s="19" t="s">
        <v>18</v>
      </c>
      <c r="C205" s="10">
        <f>SUM(C198:C204)</f>
        <v>4120</v>
      </c>
      <c r="D205" s="11">
        <f t="shared" si="161"/>
        <v>0</v>
      </c>
      <c r="E205" s="10">
        <f>SUM(E198:E204)</f>
        <v>0</v>
      </c>
      <c r="F205" s="11">
        <f t="shared" si="162"/>
        <v>0</v>
      </c>
      <c r="G205" s="10">
        <f>SUM(G198:G204)</f>
        <v>0</v>
      </c>
      <c r="H205" s="2">
        <f t="shared" si="163"/>
        <v>1.237864077669903</v>
      </c>
      <c r="I205" s="10">
        <f>SUM(I198:I204)</f>
        <v>51</v>
      </c>
      <c r="J205" s="11">
        <f t="shared" si="164"/>
        <v>0.37135922330097088</v>
      </c>
      <c r="K205" s="10">
        <f>SUM(K198:K204)</f>
        <v>51</v>
      </c>
      <c r="L205" s="12">
        <f t="shared" si="166"/>
        <v>1.237864077669903</v>
      </c>
      <c r="M205" s="15">
        <f t="shared" si="167"/>
        <v>12378.640776699031</v>
      </c>
      <c r="N205" s="13">
        <f t="shared" si="168"/>
        <v>3.7451690596905967</v>
      </c>
      <c r="O205" s="83"/>
    </row>
    <row r="206" spans="1:15" hidden="1" x14ac:dyDescent="0.25">
      <c r="A206" s="144" t="s">
        <v>176</v>
      </c>
      <c r="B206" s="27" t="s">
        <v>145</v>
      </c>
      <c r="C206" s="1">
        <f>48*8</f>
        <v>384</v>
      </c>
      <c r="D206" s="2">
        <f t="shared" ref="D206:D215" si="169">E206/C206*100</f>
        <v>0</v>
      </c>
      <c r="E206" s="1">
        <v>0</v>
      </c>
      <c r="F206" s="2">
        <f t="shared" ref="F206:F215" si="170">+G206/C206*100</f>
        <v>0</v>
      </c>
      <c r="G206" s="1">
        <v>0</v>
      </c>
      <c r="H206" s="2">
        <f t="shared" ref="H206:H215" si="171">+I206/C206*100</f>
        <v>1.0416666666666665</v>
      </c>
      <c r="I206" s="1">
        <v>4</v>
      </c>
      <c r="J206" s="2">
        <f t="shared" ref="J206:J215" si="172">(1*D206)+(0.65*F206)+(0.3*H206)</f>
        <v>0.31249999999999994</v>
      </c>
      <c r="K206" s="1">
        <f>+E206+G206+I206</f>
        <v>4</v>
      </c>
      <c r="L206" s="3">
        <f t="shared" ref="L206:L215" si="173">K206/C206*100</f>
        <v>1.0416666666666665</v>
      </c>
      <c r="M206" s="24">
        <f t="shared" ref="M206:M215" si="174">L206*10000</f>
        <v>10416.666666666666</v>
      </c>
      <c r="N206" s="25">
        <f t="shared" ref="N206:N215" si="175">(NORMSINV(1-M206/1000000))+1.5</f>
        <v>3.8109913382574203</v>
      </c>
      <c r="O206" s="26"/>
    </row>
    <row r="207" spans="1:15" ht="30" hidden="1" x14ac:dyDescent="0.25">
      <c r="A207" s="144"/>
      <c r="B207" s="27" t="s">
        <v>126</v>
      </c>
      <c r="C207" s="1">
        <f>130*8</f>
        <v>1040</v>
      </c>
      <c r="D207" s="2">
        <f t="shared" si="169"/>
        <v>0</v>
      </c>
      <c r="E207" s="1">
        <v>0</v>
      </c>
      <c r="F207" s="2">
        <f t="shared" si="170"/>
        <v>0</v>
      </c>
      <c r="G207" s="1">
        <v>0</v>
      </c>
      <c r="H207" s="2">
        <f t="shared" si="171"/>
        <v>1.25</v>
      </c>
      <c r="I207" s="1">
        <v>13</v>
      </c>
      <c r="J207" s="2">
        <f t="shared" si="172"/>
        <v>0.375</v>
      </c>
      <c r="K207" s="1">
        <f>+E207+G207+I207</f>
        <v>13</v>
      </c>
      <c r="L207" s="3">
        <f t="shared" si="173"/>
        <v>1.25</v>
      </c>
      <c r="M207" s="24">
        <f t="shared" si="174"/>
        <v>12500</v>
      </c>
      <c r="N207" s="25">
        <f t="shared" si="175"/>
        <v>3.7414027276049464</v>
      </c>
      <c r="O207" s="26" t="s">
        <v>177</v>
      </c>
    </row>
    <row r="208" spans="1:15" hidden="1" x14ac:dyDescent="0.25">
      <c r="A208" s="144"/>
      <c r="B208" s="27" t="s">
        <v>66</v>
      </c>
      <c r="C208" s="1">
        <f>12*64</f>
        <v>768</v>
      </c>
      <c r="D208" s="2">
        <f t="shared" si="169"/>
        <v>0</v>
      </c>
      <c r="E208" s="1">
        <v>0</v>
      </c>
      <c r="F208" s="2">
        <f t="shared" si="170"/>
        <v>0</v>
      </c>
      <c r="G208" s="1">
        <v>0</v>
      </c>
      <c r="H208" s="2">
        <f t="shared" si="171"/>
        <v>0.65104166666666674</v>
      </c>
      <c r="I208" s="1">
        <v>5</v>
      </c>
      <c r="J208" s="2">
        <f t="shared" si="172"/>
        <v>0.19531250000000003</v>
      </c>
      <c r="K208" s="1">
        <f>+E208+G208+I208</f>
        <v>5</v>
      </c>
      <c r="L208" s="3">
        <f t="shared" si="173"/>
        <v>0.65104166666666674</v>
      </c>
      <c r="M208" s="24">
        <f t="shared" si="174"/>
        <v>6510.416666666667</v>
      </c>
      <c r="N208" s="25">
        <f t="shared" si="175"/>
        <v>3.9831989762916411</v>
      </c>
      <c r="O208" s="26"/>
    </row>
    <row r="209" spans="1:15" hidden="1" x14ac:dyDescent="0.25">
      <c r="A209" s="144"/>
      <c r="B209" s="27" t="s">
        <v>78</v>
      </c>
      <c r="C209" s="1">
        <f>3*64</f>
        <v>192</v>
      </c>
      <c r="D209" s="2">
        <f t="shared" si="169"/>
        <v>0</v>
      </c>
      <c r="E209" s="1">
        <v>0</v>
      </c>
      <c r="F209" s="2">
        <f t="shared" si="170"/>
        <v>0</v>
      </c>
      <c r="G209" s="1">
        <v>0</v>
      </c>
      <c r="H209" s="2">
        <f t="shared" si="171"/>
        <v>1.0416666666666665</v>
      </c>
      <c r="I209" s="1">
        <v>2</v>
      </c>
      <c r="J209" s="2">
        <f t="shared" si="172"/>
        <v>0.31249999999999994</v>
      </c>
      <c r="K209" s="1">
        <f>+E209+G209+I209</f>
        <v>2</v>
      </c>
      <c r="L209" s="3">
        <f t="shared" si="173"/>
        <v>1.0416666666666665</v>
      </c>
      <c r="M209" s="24">
        <f t="shared" si="174"/>
        <v>10416.666666666666</v>
      </c>
      <c r="N209" s="25">
        <f t="shared" si="175"/>
        <v>3.8109913382574203</v>
      </c>
      <c r="O209" s="26"/>
    </row>
    <row r="210" spans="1:15" ht="15.75" hidden="1" thickBot="1" x14ac:dyDescent="0.3">
      <c r="A210" s="145"/>
      <c r="B210" s="19" t="s">
        <v>18</v>
      </c>
      <c r="C210" s="10">
        <f>SUM(C206:C209)</f>
        <v>2384</v>
      </c>
      <c r="D210" s="11">
        <f t="shared" si="169"/>
        <v>0</v>
      </c>
      <c r="E210" s="10">
        <f>SUM(E206:E209)</f>
        <v>0</v>
      </c>
      <c r="F210" s="11">
        <f t="shared" si="170"/>
        <v>0</v>
      </c>
      <c r="G210" s="10">
        <f>SUM(G206:G209)</f>
        <v>0</v>
      </c>
      <c r="H210" s="2">
        <f t="shared" si="171"/>
        <v>1.006711409395973</v>
      </c>
      <c r="I210" s="10">
        <f>SUM(I206:I209)</f>
        <v>24</v>
      </c>
      <c r="J210" s="11">
        <f t="shared" si="172"/>
        <v>0.3020134228187919</v>
      </c>
      <c r="K210" s="10">
        <f>SUM(K206:K209)</f>
        <v>24</v>
      </c>
      <c r="L210" s="12">
        <f t="shared" si="173"/>
        <v>1.006711409395973</v>
      </c>
      <c r="M210" s="15">
        <f t="shared" si="174"/>
        <v>10067.11409395973</v>
      </c>
      <c r="N210" s="13">
        <f t="shared" si="175"/>
        <v>3.8238370684283463</v>
      </c>
      <c r="O210" s="83"/>
    </row>
    <row r="211" spans="1:15" hidden="1" x14ac:dyDescent="0.25">
      <c r="A211" s="144" t="s">
        <v>179</v>
      </c>
      <c r="B211" s="27" t="s">
        <v>145</v>
      </c>
      <c r="C211" s="1">
        <f>60*8</f>
        <v>480</v>
      </c>
      <c r="D211" s="2">
        <f t="shared" si="169"/>
        <v>0</v>
      </c>
      <c r="E211" s="1">
        <v>0</v>
      </c>
      <c r="F211" s="2">
        <f t="shared" si="170"/>
        <v>0</v>
      </c>
      <c r="G211" s="1">
        <v>0</v>
      </c>
      <c r="H211" s="2">
        <f t="shared" si="171"/>
        <v>1.0416666666666665</v>
      </c>
      <c r="I211" s="1">
        <v>5</v>
      </c>
      <c r="J211" s="2">
        <f t="shared" si="172"/>
        <v>0.31249999999999994</v>
      </c>
      <c r="K211" s="1">
        <f>+E211+G211+I211</f>
        <v>5</v>
      </c>
      <c r="L211" s="3">
        <f t="shared" si="173"/>
        <v>1.0416666666666665</v>
      </c>
      <c r="M211" s="24">
        <f t="shared" si="174"/>
        <v>10416.666666666666</v>
      </c>
      <c r="N211" s="25">
        <f t="shared" si="175"/>
        <v>3.8109913382574203</v>
      </c>
      <c r="O211" s="26"/>
    </row>
    <row r="212" spans="1:15" ht="30" hidden="1" x14ac:dyDescent="0.25">
      <c r="A212" s="144"/>
      <c r="B212" s="27" t="s">
        <v>126</v>
      </c>
      <c r="C212" s="1">
        <f>114*8</f>
        <v>912</v>
      </c>
      <c r="D212" s="2">
        <f t="shared" si="169"/>
        <v>0</v>
      </c>
      <c r="E212" s="1">
        <v>0</v>
      </c>
      <c r="F212" s="2">
        <f t="shared" si="170"/>
        <v>0</v>
      </c>
      <c r="G212" s="1">
        <v>0</v>
      </c>
      <c r="H212" s="2">
        <f t="shared" si="171"/>
        <v>1.2061403508771928</v>
      </c>
      <c r="I212" s="1">
        <v>11</v>
      </c>
      <c r="J212" s="2">
        <f t="shared" si="172"/>
        <v>0.36184210526315785</v>
      </c>
      <c r="K212" s="1">
        <f>+E212+G212+I212</f>
        <v>11</v>
      </c>
      <c r="L212" s="3">
        <f t="shared" si="173"/>
        <v>1.2061403508771928</v>
      </c>
      <c r="M212" s="24">
        <f t="shared" si="174"/>
        <v>12061.403508771928</v>
      </c>
      <c r="N212" s="25">
        <f t="shared" si="175"/>
        <v>3.7551676601186346</v>
      </c>
      <c r="O212" s="26" t="s">
        <v>180</v>
      </c>
    </row>
    <row r="213" spans="1:15" hidden="1" x14ac:dyDescent="0.25">
      <c r="A213" s="144"/>
      <c r="B213" s="27" t="s">
        <v>182</v>
      </c>
      <c r="C213" s="1">
        <f>28*8</f>
        <v>224</v>
      </c>
      <c r="D213" s="2">
        <f t="shared" si="169"/>
        <v>0</v>
      </c>
      <c r="E213" s="1">
        <v>0</v>
      </c>
      <c r="F213" s="2">
        <f t="shared" si="170"/>
        <v>0</v>
      </c>
      <c r="G213" s="1">
        <v>0</v>
      </c>
      <c r="H213" s="2">
        <f t="shared" si="171"/>
        <v>1.7857142857142856</v>
      </c>
      <c r="I213" s="1">
        <v>4</v>
      </c>
      <c r="J213" s="2">
        <f t="shared" si="172"/>
        <v>0.5357142857142857</v>
      </c>
      <c r="K213" s="1">
        <f>+E213+G213+I213</f>
        <v>4</v>
      </c>
      <c r="L213" s="3">
        <f t="shared" si="173"/>
        <v>1.7857142857142856</v>
      </c>
      <c r="M213" s="24">
        <f t="shared" si="174"/>
        <v>17857.142857142855</v>
      </c>
      <c r="N213" s="25">
        <f t="shared" si="175"/>
        <v>3.600165492844468</v>
      </c>
      <c r="O213" s="26"/>
    </row>
    <row r="214" spans="1:15" hidden="1" x14ac:dyDescent="0.25">
      <c r="A214" s="144"/>
      <c r="B214" s="27" t="s">
        <v>78</v>
      </c>
      <c r="C214" s="1">
        <f>10*64</f>
        <v>640</v>
      </c>
      <c r="D214" s="2">
        <f t="shared" si="169"/>
        <v>0</v>
      </c>
      <c r="E214" s="1">
        <v>0</v>
      </c>
      <c r="F214" s="2">
        <f t="shared" si="170"/>
        <v>0</v>
      </c>
      <c r="G214" s="1">
        <v>0</v>
      </c>
      <c r="H214" s="2">
        <f t="shared" si="171"/>
        <v>1.09375</v>
      </c>
      <c r="I214" s="1">
        <v>7</v>
      </c>
      <c r="J214" s="2">
        <f t="shared" si="172"/>
        <v>0.328125</v>
      </c>
      <c r="K214" s="1">
        <f>+E214+G214+I214</f>
        <v>7</v>
      </c>
      <c r="L214" s="3">
        <f t="shared" si="173"/>
        <v>1.09375</v>
      </c>
      <c r="M214" s="24">
        <f t="shared" si="174"/>
        <v>10937.5</v>
      </c>
      <c r="N214" s="25">
        <f t="shared" si="175"/>
        <v>3.7925313613713709</v>
      </c>
      <c r="O214" s="26"/>
    </row>
    <row r="215" spans="1:15" ht="15.75" hidden="1" thickBot="1" x14ac:dyDescent="0.3">
      <c r="A215" s="145"/>
      <c r="B215" s="19" t="s">
        <v>18</v>
      </c>
      <c r="C215" s="10">
        <f>SUM(C211:C214)</f>
        <v>2256</v>
      </c>
      <c r="D215" s="11">
        <f t="shared" si="169"/>
        <v>0</v>
      </c>
      <c r="E215" s="10">
        <f>SUM(E211:E214)</f>
        <v>0</v>
      </c>
      <c r="F215" s="11">
        <f t="shared" si="170"/>
        <v>0</v>
      </c>
      <c r="G215" s="10">
        <f>SUM(G211:G214)</f>
        <v>0</v>
      </c>
      <c r="H215" s="2">
        <f t="shared" si="171"/>
        <v>1.196808510638298</v>
      </c>
      <c r="I215" s="10">
        <f>SUM(I211:I214)</f>
        <v>27</v>
      </c>
      <c r="J215" s="11">
        <f t="shared" si="172"/>
        <v>0.35904255319148937</v>
      </c>
      <c r="K215" s="10">
        <f>SUM(K211:K214)</f>
        <v>27</v>
      </c>
      <c r="L215" s="12">
        <f t="shared" si="173"/>
        <v>1.196808510638298</v>
      </c>
      <c r="M215" s="15">
        <f t="shared" si="174"/>
        <v>11968.08510638298</v>
      </c>
      <c r="N215" s="13">
        <f t="shared" si="175"/>
        <v>3.7581522314172964</v>
      </c>
      <c r="O215" s="83"/>
    </row>
    <row r="216" spans="1:15" hidden="1" x14ac:dyDescent="0.25">
      <c r="A216" s="144" t="s">
        <v>183</v>
      </c>
      <c r="B216" s="27" t="s">
        <v>145</v>
      </c>
      <c r="C216" s="1">
        <f>26*8</f>
        <v>208</v>
      </c>
      <c r="D216" s="2">
        <f t="shared" ref="D216:D221" si="176">E216/C216*100</f>
        <v>0</v>
      </c>
      <c r="E216" s="1">
        <v>0</v>
      </c>
      <c r="F216" s="2">
        <f t="shared" ref="F216:F221" si="177">+G216/C216*100</f>
        <v>0</v>
      </c>
      <c r="G216" s="1">
        <v>0</v>
      </c>
      <c r="H216" s="2">
        <f t="shared" ref="H216:H221" si="178">+I216/C216*100</f>
        <v>0.48076923076923078</v>
      </c>
      <c r="I216" s="1">
        <v>1</v>
      </c>
      <c r="J216" s="2">
        <f t="shared" ref="J216:J221" si="179">(1*D216)+(0.65*F216)+(0.3*H216)</f>
        <v>0.14423076923076922</v>
      </c>
      <c r="K216" s="1">
        <f>+E216+G216+I216</f>
        <v>1</v>
      </c>
      <c r="L216" s="3">
        <f t="shared" ref="L216:L221" si="180">K216/C216*100</f>
        <v>0.48076923076923078</v>
      </c>
      <c r="M216" s="24">
        <f t="shared" ref="M216:M221" si="181">L216*10000</f>
        <v>4807.6923076923076</v>
      </c>
      <c r="N216" s="25">
        <f t="shared" ref="N216:N221" si="182">(NORMSINV(1-M216/1000000))+1.5</f>
        <v>4.089362386704396</v>
      </c>
      <c r="O216" s="26"/>
    </row>
    <row r="217" spans="1:15" hidden="1" x14ac:dyDescent="0.25">
      <c r="A217" s="144"/>
      <c r="B217" s="27" t="s">
        <v>126</v>
      </c>
      <c r="C217" s="1">
        <f>123*8</f>
        <v>984</v>
      </c>
      <c r="D217" s="2">
        <f t="shared" si="176"/>
        <v>0</v>
      </c>
      <c r="E217" s="1">
        <v>0</v>
      </c>
      <c r="F217" s="2">
        <f t="shared" si="177"/>
        <v>0</v>
      </c>
      <c r="G217" s="1">
        <v>0</v>
      </c>
      <c r="H217" s="2">
        <f t="shared" si="178"/>
        <v>0.81300813008130091</v>
      </c>
      <c r="I217" s="1">
        <v>8</v>
      </c>
      <c r="J217" s="2">
        <f t="shared" si="179"/>
        <v>0.24390243902439027</v>
      </c>
      <c r="K217" s="1">
        <f>+E217+G217+I217</f>
        <v>8</v>
      </c>
      <c r="L217" s="3">
        <f t="shared" si="180"/>
        <v>0.81300813008130091</v>
      </c>
      <c r="M217" s="24">
        <f t="shared" si="181"/>
        <v>8130.081300813009</v>
      </c>
      <c r="N217" s="25">
        <f t="shared" si="182"/>
        <v>3.9030230473219367</v>
      </c>
      <c r="O217" s="26"/>
    </row>
    <row r="218" spans="1:15" hidden="1" x14ac:dyDescent="0.25">
      <c r="A218" s="144"/>
      <c r="B218" s="27" t="s">
        <v>182</v>
      </c>
      <c r="C218" s="1">
        <f>129*8</f>
        <v>1032</v>
      </c>
      <c r="D218" s="2">
        <f t="shared" si="176"/>
        <v>0</v>
      </c>
      <c r="E218" s="1">
        <v>0</v>
      </c>
      <c r="F218" s="2">
        <f t="shared" si="177"/>
        <v>0</v>
      </c>
      <c r="G218" s="1">
        <v>0</v>
      </c>
      <c r="H218" s="2">
        <f t="shared" si="178"/>
        <v>0.96899224806201545</v>
      </c>
      <c r="I218" s="1">
        <v>10</v>
      </c>
      <c r="J218" s="2">
        <f t="shared" si="179"/>
        <v>0.29069767441860461</v>
      </c>
      <c r="K218" s="1">
        <f>+E218+G218+I218</f>
        <v>10</v>
      </c>
      <c r="L218" s="3">
        <f t="shared" si="180"/>
        <v>0.96899224806201545</v>
      </c>
      <c r="M218" s="24">
        <f t="shared" si="181"/>
        <v>9689.9224806201546</v>
      </c>
      <c r="N218" s="25">
        <f t="shared" si="182"/>
        <v>3.8381427350662376</v>
      </c>
      <c r="O218" s="26"/>
    </row>
    <row r="219" spans="1:15" hidden="1" x14ac:dyDescent="0.25">
      <c r="A219" s="144"/>
      <c r="B219" s="27" t="s">
        <v>184</v>
      </c>
      <c r="C219" s="1">
        <f>4*64</f>
        <v>256</v>
      </c>
      <c r="D219" s="2">
        <f>E219/C219*100</f>
        <v>0</v>
      </c>
      <c r="E219" s="1">
        <v>0</v>
      </c>
      <c r="F219" s="2">
        <f>+G219/C219*100</f>
        <v>0</v>
      </c>
      <c r="G219" s="1">
        <v>0</v>
      </c>
      <c r="H219" s="2">
        <f>+I219/C219*100</f>
        <v>1.171875</v>
      </c>
      <c r="I219" s="1">
        <v>3</v>
      </c>
      <c r="J219" s="2">
        <f>(1*D219)+(0.65*F219)+(0.3*H219)</f>
        <v>0.3515625</v>
      </c>
      <c r="K219" s="1">
        <f>+E219+G219+I219</f>
        <v>3</v>
      </c>
      <c r="L219" s="3">
        <f>K219/C219*100</f>
        <v>1.171875</v>
      </c>
      <c r="M219" s="24">
        <f>L219*10000</f>
        <v>11718.75</v>
      </c>
      <c r="N219" s="25">
        <f>(NORMSINV(1-M219/1000000))+1.5</f>
        <v>3.7662268092096522</v>
      </c>
      <c r="O219" s="26"/>
    </row>
    <row r="220" spans="1:15" hidden="1" x14ac:dyDescent="0.25">
      <c r="A220" s="144"/>
      <c r="B220" s="27" t="s">
        <v>78</v>
      </c>
      <c r="C220" s="1">
        <f>10*64</f>
        <v>640</v>
      </c>
      <c r="D220" s="2">
        <f t="shared" si="176"/>
        <v>0</v>
      </c>
      <c r="E220" s="1">
        <v>0</v>
      </c>
      <c r="F220" s="2">
        <f t="shared" si="177"/>
        <v>0</v>
      </c>
      <c r="G220" s="1">
        <v>0</v>
      </c>
      <c r="H220" s="2">
        <f t="shared" si="178"/>
        <v>0.78125</v>
      </c>
      <c r="I220" s="1">
        <v>5</v>
      </c>
      <c r="J220" s="2">
        <f t="shared" si="179"/>
        <v>0.234375</v>
      </c>
      <c r="K220" s="1">
        <f>+E220+G220+I220</f>
        <v>5</v>
      </c>
      <c r="L220" s="3">
        <f t="shared" si="180"/>
        <v>0.78125</v>
      </c>
      <c r="M220" s="24">
        <f t="shared" si="181"/>
        <v>7812.5</v>
      </c>
      <c r="N220" s="25">
        <f t="shared" si="182"/>
        <v>3.9175590162365048</v>
      </c>
      <c r="O220" s="26"/>
    </row>
    <row r="221" spans="1:15" ht="15.75" hidden="1" thickBot="1" x14ac:dyDescent="0.3">
      <c r="A221" s="145"/>
      <c r="B221" s="19" t="s">
        <v>18</v>
      </c>
      <c r="C221" s="10">
        <f>SUM(C216:C220)</f>
        <v>3120</v>
      </c>
      <c r="D221" s="11">
        <f t="shared" si="176"/>
        <v>0</v>
      </c>
      <c r="E221" s="10">
        <f>SUM(E216:E220)</f>
        <v>0</v>
      </c>
      <c r="F221" s="11">
        <f t="shared" si="177"/>
        <v>0</v>
      </c>
      <c r="G221" s="10">
        <f>SUM(G216:G220)</f>
        <v>0</v>
      </c>
      <c r="H221" s="2">
        <f t="shared" si="178"/>
        <v>0.86538461538461542</v>
      </c>
      <c r="I221" s="10">
        <f>SUM(I216:I220)</f>
        <v>27</v>
      </c>
      <c r="J221" s="11">
        <f t="shared" si="179"/>
        <v>0.25961538461538464</v>
      </c>
      <c r="K221" s="10">
        <f>SUM(K216:K220)</f>
        <v>27</v>
      </c>
      <c r="L221" s="12">
        <f t="shared" si="180"/>
        <v>0.86538461538461542</v>
      </c>
      <c r="M221" s="15">
        <f t="shared" si="181"/>
        <v>8653.8461538461543</v>
      </c>
      <c r="N221" s="13">
        <f t="shared" si="182"/>
        <v>3.8801052821525284</v>
      </c>
      <c r="O221" s="83"/>
    </row>
    <row r="222" spans="1:15" hidden="1" x14ac:dyDescent="0.25">
      <c r="A222" s="144" t="s">
        <v>185</v>
      </c>
      <c r="B222" s="27" t="s">
        <v>145</v>
      </c>
      <c r="C222" s="1">
        <f>55*8</f>
        <v>440</v>
      </c>
      <c r="D222" s="2">
        <f t="shared" ref="D222:D227" si="183">E222/C222*100</f>
        <v>0</v>
      </c>
      <c r="E222" s="1">
        <v>0</v>
      </c>
      <c r="F222" s="2">
        <f t="shared" ref="F222:F227" si="184">+G222/C222*100</f>
        <v>0</v>
      </c>
      <c r="G222" s="1">
        <v>0</v>
      </c>
      <c r="H222" s="2">
        <f t="shared" ref="H222:H227" si="185">+I222/C222*100</f>
        <v>1.1363636363636365</v>
      </c>
      <c r="I222" s="1">
        <v>5</v>
      </c>
      <c r="J222" s="2">
        <f t="shared" ref="J222:J227" si="186">(1*D222)+(0.65*F222)+(0.3*H222)</f>
        <v>0.34090909090909094</v>
      </c>
      <c r="K222" s="1">
        <f>+E222+G222+I222</f>
        <v>5</v>
      </c>
      <c r="L222" s="3">
        <f t="shared" ref="L222:L227" si="187">K222/C222*100</f>
        <v>1.1363636363636365</v>
      </c>
      <c r="M222" s="24">
        <f t="shared" ref="M222:M227" si="188">L222*10000</f>
        <v>11363.636363636364</v>
      </c>
      <c r="N222" s="25">
        <f t="shared" ref="N222:N227" si="189">(NORMSINV(1-M222/1000000))+1.5</f>
        <v>3.7779883330287345</v>
      </c>
      <c r="O222" s="26"/>
    </row>
    <row r="223" spans="1:15" hidden="1" x14ac:dyDescent="0.25">
      <c r="A223" s="144"/>
      <c r="B223" s="27" t="s">
        <v>126</v>
      </c>
      <c r="C223" s="1">
        <f>123*8</f>
        <v>984</v>
      </c>
      <c r="D223" s="2">
        <f t="shared" si="183"/>
        <v>0</v>
      </c>
      <c r="E223" s="1">
        <v>0</v>
      </c>
      <c r="F223" s="2">
        <f t="shared" si="184"/>
        <v>0</v>
      </c>
      <c r="G223" s="1">
        <v>0</v>
      </c>
      <c r="H223" s="2">
        <f t="shared" si="185"/>
        <v>0.40650406504065045</v>
      </c>
      <c r="I223" s="1">
        <v>4</v>
      </c>
      <c r="J223" s="2">
        <f t="shared" si="186"/>
        <v>0.12195121951219513</v>
      </c>
      <c r="K223" s="1">
        <f>+E223+G223+I223</f>
        <v>4</v>
      </c>
      <c r="L223" s="3">
        <f t="shared" si="187"/>
        <v>0.40650406504065045</v>
      </c>
      <c r="M223" s="24">
        <f t="shared" si="188"/>
        <v>4065.0406504065045</v>
      </c>
      <c r="N223" s="25">
        <f t="shared" si="189"/>
        <v>4.1466193392086428</v>
      </c>
      <c r="O223" s="26"/>
    </row>
    <row r="224" spans="1:15" hidden="1" x14ac:dyDescent="0.25">
      <c r="A224" s="144"/>
      <c r="B224" s="27" t="s">
        <v>182</v>
      </c>
      <c r="C224" s="1">
        <f>12*8</f>
        <v>96</v>
      </c>
      <c r="D224" s="2">
        <f t="shared" si="183"/>
        <v>0</v>
      </c>
      <c r="E224" s="1">
        <v>0</v>
      </c>
      <c r="F224" s="2">
        <f t="shared" si="184"/>
        <v>0</v>
      </c>
      <c r="G224" s="1">
        <v>0</v>
      </c>
      <c r="H224" s="2">
        <f t="shared" si="185"/>
        <v>1.0416666666666665</v>
      </c>
      <c r="I224" s="1">
        <v>1</v>
      </c>
      <c r="J224" s="2">
        <f t="shared" si="186"/>
        <v>0.31249999999999994</v>
      </c>
      <c r="K224" s="1">
        <f>+E224+G224+I224</f>
        <v>1</v>
      </c>
      <c r="L224" s="3">
        <f t="shared" si="187"/>
        <v>1.0416666666666665</v>
      </c>
      <c r="M224" s="24">
        <f t="shared" si="188"/>
        <v>10416.666666666666</v>
      </c>
      <c r="N224" s="25">
        <f t="shared" si="189"/>
        <v>3.8109913382574203</v>
      </c>
      <c r="O224" s="26"/>
    </row>
    <row r="225" spans="1:15" hidden="1" x14ac:dyDescent="0.25">
      <c r="A225" s="144"/>
      <c r="B225" s="27" t="s">
        <v>184</v>
      </c>
      <c r="C225" s="1">
        <f>28*64</f>
        <v>1792</v>
      </c>
      <c r="D225" s="2">
        <f t="shared" si="183"/>
        <v>0</v>
      </c>
      <c r="E225" s="1">
        <v>0</v>
      </c>
      <c r="F225" s="2">
        <f t="shared" si="184"/>
        <v>0</v>
      </c>
      <c r="G225" s="1">
        <v>0</v>
      </c>
      <c r="H225" s="2">
        <f t="shared" si="185"/>
        <v>0.94866071428571419</v>
      </c>
      <c r="I225" s="1">
        <v>17</v>
      </c>
      <c r="J225" s="2">
        <f t="shared" si="186"/>
        <v>0.28459821428571425</v>
      </c>
      <c r="K225" s="1">
        <f>+E225+G225+I225</f>
        <v>17</v>
      </c>
      <c r="L225" s="3">
        <f t="shared" si="187"/>
        <v>0.94866071428571419</v>
      </c>
      <c r="M225" s="24">
        <f t="shared" si="188"/>
        <v>9486.6071428571413</v>
      </c>
      <c r="N225" s="25">
        <f t="shared" si="189"/>
        <v>3.8460568305393932</v>
      </c>
      <c r="O225" s="26"/>
    </row>
    <row r="226" spans="1:15" ht="30" hidden="1" x14ac:dyDescent="0.25">
      <c r="A226" s="144"/>
      <c r="B226" s="27" t="s">
        <v>78</v>
      </c>
      <c r="C226" s="1">
        <f>14*64</f>
        <v>896</v>
      </c>
      <c r="D226" s="2">
        <f t="shared" si="183"/>
        <v>0</v>
      </c>
      <c r="E226" s="1">
        <v>0</v>
      </c>
      <c r="F226" s="2">
        <f t="shared" si="184"/>
        <v>0</v>
      </c>
      <c r="G226" s="1">
        <v>0</v>
      </c>
      <c r="H226" s="2">
        <f t="shared" si="185"/>
        <v>1.1160714285714286</v>
      </c>
      <c r="I226" s="1">
        <v>10</v>
      </c>
      <c r="J226" s="2">
        <f t="shared" si="186"/>
        <v>0.33482142857142855</v>
      </c>
      <c r="K226" s="1">
        <f>+E226+G226+I226</f>
        <v>10</v>
      </c>
      <c r="L226" s="3">
        <f t="shared" si="187"/>
        <v>1.1160714285714286</v>
      </c>
      <c r="M226" s="24">
        <f t="shared" si="188"/>
        <v>11160.714285714286</v>
      </c>
      <c r="N226" s="25">
        <f t="shared" si="189"/>
        <v>3.7848533435419447</v>
      </c>
      <c r="O226" s="26" t="s">
        <v>187</v>
      </c>
    </row>
    <row r="227" spans="1:15" ht="15.75" hidden="1" thickBot="1" x14ac:dyDescent="0.3">
      <c r="A227" s="145"/>
      <c r="B227" s="19" t="s">
        <v>18</v>
      </c>
      <c r="C227" s="10">
        <f>SUM(C222:C226)</f>
        <v>4208</v>
      </c>
      <c r="D227" s="11">
        <f t="shared" si="183"/>
        <v>0</v>
      </c>
      <c r="E227" s="10">
        <f>SUM(E222:E226)</f>
        <v>0</v>
      </c>
      <c r="F227" s="11">
        <f t="shared" si="184"/>
        <v>0</v>
      </c>
      <c r="G227" s="10">
        <f>SUM(G222:G226)</f>
        <v>0</v>
      </c>
      <c r="H227" s="2">
        <f t="shared" si="185"/>
        <v>0.87927756653992406</v>
      </c>
      <c r="I227" s="10">
        <f>SUM(I222:I226)</f>
        <v>37</v>
      </c>
      <c r="J227" s="11">
        <f t="shared" si="186"/>
        <v>0.26378326996197721</v>
      </c>
      <c r="K227" s="10">
        <f>SUM(K222:K226)</f>
        <v>37</v>
      </c>
      <c r="L227" s="12">
        <f t="shared" si="187"/>
        <v>0.87927756653992406</v>
      </c>
      <c r="M227" s="15">
        <f t="shared" si="188"/>
        <v>8792.7756653992401</v>
      </c>
      <c r="N227" s="13">
        <f t="shared" si="189"/>
        <v>3.8742308624437194</v>
      </c>
      <c r="O227" s="83"/>
    </row>
    <row r="228" spans="1:15" ht="30" hidden="1" x14ac:dyDescent="0.25">
      <c r="A228" s="144" t="s">
        <v>188</v>
      </c>
      <c r="B228" s="27" t="s">
        <v>145</v>
      </c>
      <c r="C228" s="1">
        <f>53*8</f>
        <v>424</v>
      </c>
      <c r="D228" s="2">
        <f t="shared" ref="D228:D234" si="190">E228/C228*100</f>
        <v>0</v>
      </c>
      <c r="E228" s="1">
        <v>0</v>
      </c>
      <c r="F228" s="2">
        <f t="shared" ref="F228:F234" si="191">+G228/C228*100</f>
        <v>0</v>
      </c>
      <c r="G228" s="1">
        <v>0</v>
      </c>
      <c r="H228" s="2">
        <f t="shared" ref="H228:H234" si="192">+I228/C228*100</f>
        <v>1.179245283018868</v>
      </c>
      <c r="I228" s="1">
        <v>5</v>
      </c>
      <c r="J228" s="2">
        <f t="shared" ref="J228:J234" si="193">(1*D228)+(0.65*F228)+(0.3*H228)</f>
        <v>0.35377358490566041</v>
      </c>
      <c r="K228" s="1">
        <f t="shared" ref="K228:K233" si="194">+E228+G228+I228</f>
        <v>5</v>
      </c>
      <c r="L228" s="3">
        <f t="shared" ref="L228:L234" si="195">K228/C228*100</f>
        <v>1.179245283018868</v>
      </c>
      <c r="M228" s="24">
        <f t="shared" ref="M228:M234" si="196">L228*10000</f>
        <v>11792.45283018868</v>
      </c>
      <c r="N228" s="25">
        <f t="shared" ref="N228:N234" si="197">(NORMSINV(1-M228/1000000))+1.5</f>
        <v>3.7638245871486942</v>
      </c>
      <c r="O228" s="26" t="s">
        <v>190</v>
      </c>
    </row>
    <row r="229" spans="1:15" hidden="1" x14ac:dyDescent="0.25">
      <c r="A229" s="144"/>
      <c r="B229" s="27" t="s">
        <v>126</v>
      </c>
      <c r="C229" s="1">
        <f>70*8</f>
        <v>560</v>
      </c>
      <c r="D229" s="2">
        <f t="shared" si="190"/>
        <v>0</v>
      </c>
      <c r="E229" s="1">
        <v>0</v>
      </c>
      <c r="F229" s="2">
        <f t="shared" si="191"/>
        <v>0</v>
      </c>
      <c r="G229" s="1">
        <v>0</v>
      </c>
      <c r="H229" s="2">
        <f t="shared" si="192"/>
        <v>0.5357142857142857</v>
      </c>
      <c r="I229" s="1">
        <v>3</v>
      </c>
      <c r="J229" s="2">
        <f t="shared" si="193"/>
        <v>0.1607142857142857</v>
      </c>
      <c r="K229" s="1">
        <f t="shared" si="194"/>
        <v>3</v>
      </c>
      <c r="L229" s="3">
        <f t="shared" si="195"/>
        <v>0.5357142857142857</v>
      </c>
      <c r="M229" s="24">
        <f t="shared" si="196"/>
        <v>5357.1428571428569</v>
      </c>
      <c r="N229" s="25">
        <f t="shared" si="197"/>
        <v>4.0518818113716382</v>
      </c>
      <c r="O229" s="26"/>
    </row>
    <row r="230" spans="1:15" hidden="1" x14ac:dyDescent="0.25">
      <c r="A230" s="144"/>
      <c r="B230" s="27" t="s">
        <v>194</v>
      </c>
      <c r="C230" s="1">
        <f>18*8</f>
        <v>144</v>
      </c>
      <c r="D230" s="2">
        <f>E230/C230*100</f>
        <v>0</v>
      </c>
      <c r="E230" s="1">
        <v>0</v>
      </c>
      <c r="F230" s="2">
        <f>+G230/C230*100</f>
        <v>0</v>
      </c>
      <c r="G230" s="1">
        <v>0</v>
      </c>
      <c r="H230" s="2">
        <f>+I230/C230*100</f>
        <v>2.083333333333333</v>
      </c>
      <c r="I230" s="1">
        <v>3</v>
      </c>
      <c r="J230" s="2">
        <f>(1*D230)+(0.65*F230)+(0.3*H230)</f>
        <v>0.62499999999999989</v>
      </c>
      <c r="K230" s="1">
        <f>+E230+G230+I230</f>
        <v>3</v>
      </c>
      <c r="L230" s="3">
        <f>K230/C230*100</f>
        <v>2.083333333333333</v>
      </c>
      <c r="M230" s="24">
        <f>L230*10000</f>
        <v>20833.333333333332</v>
      </c>
      <c r="N230" s="25">
        <f>(NORMSINV(1-M230/1000000))+1.5</f>
        <v>3.5368341317013874</v>
      </c>
      <c r="O230" s="26"/>
    </row>
    <row r="231" spans="1:15" ht="30" hidden="1" x14ac:dyDescent="0.25">
      <c r="A231" s="144"/>
      <c r="B231" s="27" t="s">
        <v>192</v>
      </c>
      <c r="C231" s="1">
        <f>25*64</f>
        <v>1600</v>
      </c>
      <c r="D231" s="2">
        <f t="shared" si="190"/>
        <v>0</v>
      </c>
      <c r="E231" s="1">
        <v>0</v>
      </c>
      <c r="F231" s="2">
        <f t="shared" si="191"/>
        <v>0</v>
      </c>
      <c r="G231" s="1">
        <v>0</v>
      </c>
      <c r="H231" s="2">
        <f t="shared" si="192"/>
        <v>1.3125</v>
      </c>
      <c r="I231" s="1">
        <v>21</v>
      </c>
      <c r="J231" s="2">
        <f t="shared" si="193"/>
        <v>0.39374999999999999</v>
      </c>
      <c r="K231" s="1">
        <f t="shared" si="194"/>
        <v>21</v>
      </c>
      <c r="L231" s="3">
        <f t="shared" si="195"/>
        <v>1.3125</v>
      </c>
      <c r="M231" s="24">
        <f t="shared" si="196"/>
        <v>13125</v>
      </c>
      <c r="N231" s="25">
        <f t="shared" si="197"/>
        <v>3.7224930974083361</v>
      </c>
      <c r="O231" s="26" t="s">
        <v>193</v>
      </c>
    </row>
    <row r="232" spans="1:15" hidden="1" x14ac:dyDescent="0.25">
      <c r="A232" s="144"/>
      <c r="B232" s="27" t="s">
        <v>184</v>
      </c>
      <c r="C232" s="1">
        <f>15*64</f>
        <v>960</v>
      </c>
      <c r="D232" s="2">
        <f t="shared" si="190"/>
        <v>0</v>
      </c>
      <c r="E232" s="1">
        <v>0</v>
      </c>
      <c r="F232" s="2">
        <f t="shared" si="191"/>
        <v>0</v>
      </c>
      <c r="G232" s="1">
        <v>0</v>
      </c>
      <c r="H232" s="2">
        <f t="shared" si="192"/>
        <v>1.3541666666666667</v>
      </c>
      <c r="I232" s="1">
        <v>13</v>
      </c>
      <c r="J232" s="2">
        <f t="shared" si="193"/>
        <v>0.40625</v>
      </c>
      <c r="K232" s="1">
        <f t="shared" si="194"/>
        <v>13</v>
      </c>
      <c r="L232" s="3">
        <f t="shared" si="195"/>
        <v>1.3541666666666667</v>
      </c>
      <c r="M232" s="24">
        <f t="shared" si="196"/>
        <v>13541.666666666668</v>
      </c>
      <c r="N232" s="25">
        <f t="shared" si="197"/>
        <v>3.710314639182922</v>
      </c>
      <c r="O232" s="26"/>
    </row>
    <row r="233" spans="1:15" hidden="1" x14ac:dyDescent="0.25">
      <c r="A233" s="144"/>
      <c r="B233" s="27" t="s">
        <v>78</v>
      </c>
      <c r="C233" s="1">
        <f>19*64</f>
        <v>1216</v>
      </c>
      <c r="D233" s="2">
        <f t="shared" si="190"/>
        <v>0</v>
      </c>
      <c r="E233" s="1">
        <v>0</v>
      </c>
      <c r="F233" s="2">
        <f t="shared" si="191"/>
        <v>0</v>
      </c>
      <c r="G233" s="1">
        <v>0</v>
      </c>
      <c r="H233" s="2">
        <f t="shared" si="192"/>
        <v>0.82236842105263153</v>
      </c>
      <c r="I233" s="1">
        <v>10</v>
      </c>
      <c r="J233" s="2">
        <f t="shared" si="193"/>
        <v>0.24671052631578944</v>
      </c>
      <c r="K233" s="1">
        <f t="shared" si="194"/>
        <v>10</v>
      </c>
      <c r="L233" s="3">
        <f t="shared" si="195"/>
        <v>0.82236842105263153</v>
      </c>
      <c r="M233" s="24">
        <f t="shared" si="196"/>
        <v>8223.6842105263149</v>
      </c>
      <c r="N233" s="25">
        <f t="shared" si="197"/>
        <v>3.8988340133814372</v>
      </c>
      <c r="O233" s="26"/>
    </row>
    <row r="234" spans="1:15" ht="15.75" hidden="1" thickBot="1" x14ac:dyDescent="0.3">
      <c r="A234" s="144"/>
      <c r="B234" s="74" t="s">
        <v>18</v>
      </c>
      <c r="C234" s="75">
        <f>SUM(C228:C233)</f>
        <v>4904</v>
      </c>
      <c r="D234" s="76">
        <f t="shared" si="190"/>
        <v>0</v>
      </c>
      <c r="E234" s="75">
        <f>SUM(E228:E233)</f>
        <v>0</v>
      </c>
      <c r="F234" s="76">
        <f t="shared" si="191"/>
        <v>0</v>
      </c>
      <c r="G234" s="75">
        <f>SUM(G228:G233)</f>
        <v>0</v>
      </c>
      <c r="H234" s="77">
        <f t="shared" si="192"/>
        <v>1.1215334420880914</v>
      </c>
      <c r="I234" s="75">
        <f>SUM(I228:I233)</f>
        <v>55</v>
      </c>
      <c r="J234" s="76">
        <f t="shared" si="193"/>
        <v>0.33646003262642737</v>
      </c>
      <c r="K234" s="75">
        <f>SUM(K228:K233)</f>
        <v>55</v>
      </c>
      <c r="L234" s="78">
        <f t="shared" si="195"/>
        <v>1.1215334420880914</v>
      </c>
      <c r="M234" s="79">
        <f t="shared" si="196"/>
        <v>11215.334420880914</v>
      </c>
      <c r="N234" s="80">
        <f t="shared" si="197"/>
        <v>3.7829948988814062</v>
      </c>
      <c r="O234" s="84"/>
    </row>
    <row r="235" spans="1:15" ht="30" hidden="1" x14ac:dyDescent="0.25">
      <c r="A235" s="146" t="s">
        <v>189</v>
      </c>
      <c r="B235" s="85" t="s">
        <v>145</v>
      </c>
      <c r="C235" s="56">
        <f>24*8</f>
        <v>192</v>
      </c>
      <c r="D235" s="57">
        <f t="shared" ref="D235:D242" si="198">E235/C235*100</f>
        <v>0</v>
      </c>
      <c r="E235" s="56">
        <v>0</v>
      </c>
      <c r="F235" s="57">
        <f t="shared" ref="F235:F242" si="199">+G235/C235*100</f>
        <v>0</v>
      </c>
      <c r="G235" s="56">
        <v>0</v>
      </c>
      <c r="H235" s="57">
        <f t="shared" ref="H235:H242" si="200">+I235/C235*100</f>
        <v>2.083333333333333</v>
      </c>
      <c r="I235" s="56">
        <v>4</v>
      </c>
      <c r="J235" s="57">
        <f t="shared" ref="J235:J242" si="201">(1*D235)+(0.65*F235)+(0.3*H235)</f>
        <v>0.62499999999999989</v>
      </c>
      <c r="K235" s="56">
        <f t="shared" ref="K235:K241" si="202">+E235+G235+I235</f>
        <v>4</v>
      </c>
      <c r="L235" s="58">
        <f t="shared" ref="L235:L242" si="203">K235/C235*100</f>
        <v>2.083333333333333</v>
      </c>
      <c r="M235" s="67">
        <f t="shared" ref="M235:M242" si="204">L235*10000</f>
        <v>20833.333333333332</v>
      </c>
      <c r="N235" s="68">
        <f t="shared" ref="N235:N242" si="205">(NORMSINV(1-M235/1000000))+1.5</f>
        <v>3.5368341317013874</v>
      </c>
      <c r="O235" s="69" t="s">
        <v>195</v>
      </c>
    </row>
    <row r="236" spans="1:15" hidden="1" x14ac:dyDescent="0.25">
      <c r="A236" s="141"/>
      <c r="B236" s="82" t="s">
        <v>197</v>
      </c>
      <c r="C236" s="1">
        <f>1*64</f>
        <v>64</v>
      </c>
      <c r="D236" s="2">
        <f t="shared" si="198"/>
        <v>0</v>
      </c>
      <c r="E236" s="1">
        <v>0</v>
      </c>
      <c r="F236" s="2">
        <f t="shared" si="199"/>
        <v>0</v>
      </c>
      <c r="G236" s="1">
        <v>0</v>
      </c>
      <c r="H236" s="2">
        <f t="shared" si="200"/>
        <v>1.5625</v>
      </c>
      <c r="I236" s="1">
        <v>1</v>
      </c>
      <c r="J236" s="2">
        <f t="shared" si="201"/>
        <v>0.46875</v>
      </c>
      <c r="K236" s="1">
        <f t="shared" si="202"/>
        <v>1</v>
      </c>
      <c r="L236" s="3">
        <f t="shared" si="203"/>
        <v>1.5625</v>
      </c>
      <c r="M236" s="24">
        <f t="shared" si="204"/>
        <v>15625</v>
      </c>
      <c r="N236" s="25">
        <f t="shared" si="205"/>
        <v>3.6538746940614555</v>
      </c>
      <c r="O236" s="26"/>
    </row>
    <row r="237" spans="1:15" hidden="1" x14ac:dyDescent="0.25">
      <c r="A237" s="141"/>
      <c r="B237" s="82" t="s">
        <v>194</v>
      </c>
      <c r="C237" s="1">
        <f>40*8</f>
        <v>320</v>
      </c>
      <c r="D237" s="2">
        <f t="shared" si="198"/>
        <v>0</v>
      </c>
      <c r="E237" s="1">
        <v>0</v>
      </c>
      <c r="F237" s="2">
        <f t="shared" si="199"/>
        <v>0</v>
      </c>
      <c r="G237" s="1">
        <v>0</v>
      </c>
      <c r="H237" s="2">
        <f t="shared" si="200"/>
        <v>0.3125</v>
      </c>
      <c r="I237" s="1">
        <v>1</v>
      </c>
      <c r="J237" s="2">
        <f t="shared" si="201"/>
        <v>9.375E-2</v>
      </c>
      <c r="K237" s="1">
        <f t="shared" si="202"/>
        <v>1</v>
      </c>
      <c r="L237" s="3">
        <f t="shared" si="203"/>
        <v>0.3125</v>
      </c>
      <c r="M237" s="24">
        <f t="shared" si="204"/>
        <v>3125</v>
      </c>
      <c r="N237" s="25">
        <f t="shared" si="205"/>
        <v>4.2343687865331763</v>
      </c>
      <c r="O237" s="26"/>
    </row>
    <row r="238" spans="1:15" hidden="1" x14ac:dyDescent="0.25">
      <c r="A238" s="141"/>
      <c r="B238" s="82" t="s">
        <v>196</v>
      </c>
      <c r="C238" s="1">
        <f>15*64</f>
        <v>960</v>
      </c>
      <c r="D238" s="2">
        <f t="shared" si="198"/>
        <v>0</v>
      </c>
      <c r="E238" s="1">
        <v>0</v>
      </c>
      <c r="F238" s="2">
        <f t="shared" si="199"/>
        <v>0</v>
      </c>
      <c r="G238" s="1">
        <v>0</v>
      </c>
      <c r="H238" s="2">
        <f t="shared" si="200"/>
        <v>1.0416666666666665</v>
      </c>
      <c r="I238" s="1">
        <v>10</v>
      </c>
      <c r="J238" s="2">
        <f t="shared" si="201"/>
        <v>0.31249999999999994</v>
      </c>
      <c r="K238" s="1">
        <f t="shared" si="202"/>
        <v>10</v>
      </c>
      <c r="L238" s="3">
        <f t="shared" si="203"/>
        <v>1.0416666666666665</v>
      </c>
      <c r="M238" s="24">
        <f t="shared" si="204"/>
        <v>10416.666666666666</v>
      </c>
      <c r="N238" s="25">
        <f t="shared" si="205"/>
        <v>3.8109913382574203</v>
      </c>
      <c r="O238" s="26"/>
    </row>
    <row r="239" spans="1:15" hidden="1" x14ac:dyDescent="0.25">
      <c r="A239" s="141"/>
      <c r="B239" s="82" t="s">
        <v>184</v>
      </c>
      <c r="C239" s="1">
        <f>16*64</f>
        <v>1024</v>
      </c>
      <c r="D239" s="2">
        <f t="shared" si="198"/>
        <v>0</v>
      </c>
      <c r="E239" s="1">
        <v>0</v>
      </c>
      <c r="F239" s="2">
        <f t="shared" si="199"/>
        <v>0</v>
      </c>
      <c r="G239" s="1">
        <v>0</v>
      </c>
      <c r="H239" s="2">
        <f t="shared" si="200"/>
        <v>0.87890625</v>
      </c>
      <c r="I239" s="1">
        <v>9</v>
      </c>
      <c r="J239" s="2">
        <f t="shared" si="201"/>
        <v>0.263671875</v>
      </c>
      <c r="K239" s="1">
        <f t="shared" si="202"/>
        <v>9</v>
      </c>
      <c r="L239" s="3">
        <f t="shared" si="203"/>
        <v>0.87890625</v>
      </c>
      <c r="M239" s="24">
        <f t="shared" si="204"/>
        <v>8789.0625</v>
      </c>
      <c r="N239" s="25">
        <f t="shared" si="205"/>
        <v>3.874386806053931</v>
      </c>
      <c r="O239" s="26"/>
    </row>
    <row r="240" spans="1:15" hidden="1" x14ac:dyDescent="0.25">
      <c r="A240" s="141"/>
      <c r="B240" s="82" t="s">
        <v>78</v>
      </c>
      <c r="C240" s="1">
        <f>5*64</f>
        <v>320</v>
      </c>
      <c r="D240" s="2">
        <f>E240/C240*100</f>
        <v>0</v>
      </c>
      <c r="E240" s="1">
        <v>0</v>
      </c>
      <c r="F240" s="2">
        <f>+G240/C240*100</f>
        <v>0</v>
      </c>
      <c r="G240" s="1">
        <v>0</v>
      </c>
      <c r="H240" s="2">
        <f>+I240/C240*100</f>
        <v>1.25</v>
      </c>
      <c r="I240" s="1">
        <v>4</v>
      </c>
      <c r="J240" s="2">
        <f>(1*D240)+(0.65*F240)+(0.3*H240)</f>
        <v>0.375</v>
      </c>
      <c r="K240" s="1">
        <f>+E240+G240+I240</f>
        <v>4</v>
      </c>
      <c r="L240" s="3">
        <f>K240/C240*100</f>
        <v>1.25</v>
      </c>
      <c r="M240" s="24">
        <f>L240*10000</f>
        <v>12500</v>
      </c>
      <c r="N240" s="25">
        <f>(NORMSINV(1-M240/1000000))+1.5</f>
        <v>3.7414027276049464</v>
      </c>
      <c r="O240" s="26"/>
    </row>
    <row r="241" spans="1:15" hidden="1" x14ac:dyDescent="0.25">
      <c r="A241" s="141"/>
      <c r="B241" s="82" t="s">
        <v>45</v>
      </c>
      <c r="C241" s="1">
        <f>11*64</f>
        <v>704</v>
      </c>
      <c r="D241" s="2">
        <f t="shared" si="198"/>
        <v>0</v>
      </c>
      <c r="E241" s="1">
        <v>0</v>
      </c>
      <c r="F241" s="2">
        <f t="shared" si="199"/>
        <v>0</v>
      </c>
      <c r="G241" s="1">
        <v>0</v>
      </c>
      <c r="H241" s="2">
        <f t="shared" si="200"/>
        <v>1.1363636363636365</v>
      </c>
      <c r="I241" s="1">
        <v>8</v>
      </c>
      <c r="J241" s="2">
        <f t="shared" si="201"/>
        <v>0.34090909090909094</v>
      </c>
      <c r="K241" s="1">
        <f t="shared" si="202"/>
        <v>8</v>
      </c>
      <c r="L241" s="3">
        <f t="shared" si="203"/>
        <v>1.1363636363636365</v>
      </c>
      <c r="M241" s="24">
        <f t="shared" si="204"/>
        <v>11363.636363636364</v>
      </c>
      <c r="N241" s="25">
        <f t="shared" si="205"/>
        <v>3.7779883330287345</v>
      </c>
      <c r="O241" s="26"/>
    </row>
    <row r="242" spans="1:15" ht="15.75" hidden="1" thickBot="1" x14ac:dyDescent="0.3">
      <c r="A242" s="143"/>
      <c r="B242" s="65" t="s">
        <v>18</v>
      </c>
      <c r="C242" s="10">
        <f>SUM(C235:C241)</f>
        <v>3584</v>
      </c>
      <c r="D242" s="11">
        <f t="shared" si="198"/>
        <v>0</v>
      </c>
      <c r="E242" s="10">
        <f>SUM(E235:E241)</f>
        <v>0</v>
      </c>
      <c r="F242" s="11">
        <f t="shared" si="199"/>
        <v>0</v>
      </c>
      <c r="G242" s="10">
        <f>SUM(G235:G241)</f>
        <v>0</v>
      </c>
      <c r="H242" s="73">
        <f t="shared" si="200"/>
        <v>1.0323660714285714</v>
      </c>
      <c r="I242" s="10">
        <f>SUM(I235:I241)</f>
        <v>37</v>
      </c>
      <c r="J242" s="11">
        <f t="shared" si="201"/>
        <v>0.3097098214285714</v>
      </c>
      <c r="K242" s="10">
        <f>SUM(K235:K241)</f>
        <v>37</v>
      </c>
      <c r="L242" s="12">
        <f t="shared" si="203"/>
        <v>1.0323660714285714</v>
      </c>
      <c r="M242" s="15">
        <f t="shared" si="204"/>
        <v>10323.660714285714</v>
      </c>
      <c r="N242" s="13">
        <f t="shared" si="205"/>
        <v>3.8143720728269428</v>
      </c>
      <c r="O242" s="83"/>
    </row>
    <row r="243" spans="1:15" ht="30" hidden="1" x14ac:dyDescent="0.25">
      <c r="A243" s="146" t="s">
        <v>198</v>
      </c>
      <c r="B243" s="85" t="s">
        <v>145</v>
      </c>
      <c r="C243" s="56">
        <f>53*8</f>
        <v>424</v>
      </c>
      <c r="D243" s="57">
        <f t="shared" ref="D243:D248" si="206">E243/C243*100</f>
        <v>0</v>
      </c>
      <c r="E243" s="56">
        <v>0</v>
      </c>
      <c r="F243" s="57">
        <f t="shared" ref="F243:F248" si="207">+G243/C243*100</f>
        <v>0</v>
      </c>
      <c r="G243" s="56">
        <v>0</v>
      </c>
      <c r="H243" s="57">
        <f t="shared" ref="H243:H248" si="208">+I243/C243*100</f>
        <v>1.6509433962264151</v>
      </c>
      <c r="I243" s="56">
        <v>7</v>
      </c>
      <c r="J243" s="57">
        <f t="shared" ref="J243:J248" si="209">(1*D243)+(0.65*F243)+(0.3*H243)</f>
        <v>0.49528301886792447</v>
      </c>
      <c r="K243" s="56">
        <f>+E243+G243+I243</f>
        <v>7</v>
      </c>
      <c r="L243" s="58">
        <f t="shared" ref="L243:L248" si="210">K243/C243*100</f>
        <v>1.6509433962264151</v>
      </c>
      <c r="M243" s="67">
        <f t="shared" ref="M243:M248" si="211">L243*10000</f>
        <v>16509.433962264149</v>
      </c>
      <c r="N243" s="68">
        <f t="shared" ref="N243:N248" si="212">(NORMSINV(1-M243/1000000))+1.5</f>
        <v>3.6318537915842475</v>
      </c>
      <c r="O243" s="69" t="s">
        <v>199</v>
      </c>
    </row>
    <row r="244" spans="1:15" ht="45" hidden="1" x14ac:dyDescent="0.25">
      <c r="A244" s="141"/>
      <c r="B244" s="87" t="s">
        <v>197</v>
      </c>
      <c r="C244" s="1">
        <f>106*8</f>
        <v>848</v>
      </c>
      <c r="D244" s="2">
        <f t="shared" si="206"/>
        <v>0</v>
      </c>
      <c r="E244" s="1">
        <v>0</v>
      </c>
      <c r="F244" s="2">
        <f t="shared" si="207"/>
        <v>0</v>
      </c>
      <c r="G244" s="1">
        <v>0</v>
      </c>
      <c r="H244" s="2">
        <f t="shared" si="208"/>
        <v>0.82547169811320753</v>
      </c>
      <c r="I244" s="1">
        <v>7</v>
      </c>
      <c r="J244" s="2">
        <f t="shared" si="209"/>
        <v>0.24764150943396224</v>
      </c>
      <c r="K244" s="1">
        <f>+E244+G244+I244</f>
        <v>7</v>
      </c>
      <c r="L244" s="3">
        <f t="shared" si="210"/>
        <v>0.82547169811320753</v>
      </c>
      <c r="M244" s="24">
        <f t="shared" si="211"/>
        <v>8254.7169811320746</v>
      </c>
      <c r="N244" s="25">
        <f t="shared" si="212"/>
        <v>3.8974544397267188</v>
      </c>
      <c r="O244" s="26" t="s">
        <v>200</v>
      </c>
    </row>
    <row r="245" spans="1:15" ht="30" hidden="1" x14ac:dyDescent="0.25">
      <c r="A245" s="141"/>
      <c r="B245" s="87" t="s">
        <v>196</v>
      </c>
      <c r="C245" s="1">
        <f>20*64</f>
        <v>1280</v>
      </c>
      <c r="D245" s="2">
        <f t="shared" si="206"/>
        <v>0</v>
      </c>
      <c r="E245" s="1">
        <v>0</v>
      </c>
      <c r="F245" s="2">
        <f t="shared" si="207"/>
        <v>0</v>
      </c>
      <c r="G245" s="1">
        <v>0</v>
      </c>
      <c r="H245" s="2">
        <f t="shared" si="208"/>
        <v>1.328125</v>
      </c>
      <c r="I245" s="1">
        <v>17</v>
      </c>
      <c r="J245" s="2">
        <f t="shared" si="209"/>
        <v>0.3984375</v>
      </c>
      <c r="K245" s="1">
        <f>+E245+G245+I245</f>
        <v>17</v>
      </c>
      <c r="L245" s="3">
        <f t="shared" si="210"/>
        <v>1.328125</v>
      </c>
      <c r="M245" s="24">
        <f t="shared" si="211"/>
        <v>13281.25</v>
      </c>
      <c r="N245" s="25">
        <f t="shared" si="212"/>
        <v>3.7178875588356801</v>
      </c>
      <c r="O245" s="26" t="s">
        <v>201</v>
      </c>
    </row>
    <row r="246" spans="1:15" hidden="1" x14ac:dyDescent="0.25">
      <c r="A246" s="141"/>
      <c r="B246" s="87" t="s">
        <v>184</v>
      </c>
      <c r="C246" s="1">
        <f>14*64</f>
        <v>896</v>
      </c>
      <c r="D246" s="2">
        <f t="shared" si="206"/>
        <v>0.11160714285714285</v>
      </c>
      <c r="E246" s="1">
        <v>1</v>
      </c>
      <c r="F246" s="2">
        <f t="shared" si="207"/>
        <v>0</v>
      </c>
      <c r="G246" s="1">
        <v>0</v>
      </c>
      <c r="H246" s="2">
        <f t="shared" si="208"/>
        <v>1.1160714285714286</v>
      </c>
      <c r="I246" s="1">
        <v>10</v>
      </c>
      <c r="J246" s="2">
        <f t="shared" si="209"/>
        <v>0.4464285714285714</v>
      </c>
      <c r="K246" s="1">
        <f>+E246+G246+I246</f>
        <v>11</v>
      </c>
      <c r="L246" s="3">
        <f t="shared" si="210"/>
        <v>1.2276785714285714</v>
      </c>
      <c r="M246" s="24">
        <f t="shared" si="211"/>
        <v>12276.785714285714</v>
      </c>
      <c r="N246" s="25">
        <f t="shared" si="212"/>
        <v>3.7483548552314567</v>
      </c>
      <c r="O246" s="26"/>
    </row>
    <row r="247" spans="1:15" hidden="1" x14ac:dyDescent="0.25">
      <c r="A247" s="141"/>
      <c r="B247" s="87" t="s">
        <v>45</v>
      </c>
      <c r="C247" s="1">
        <f>17*64</f>
        <v>1088</v>
      </c>
      <c r="D247" s="2">
        <f t="shared" si="206"/>
        <v>0</v>
      </c>
      <c r="E247" s="1">
        <v>0</v>
      </c>
      <c r="F247" s="2">
        <f t="shared" si="207"/>
        <v>0</v>
      </c>
      <c r="G247" s="1">
        <v>0</v>
      </c>
      <c r="H247" s="2">
        <f t="shared" si="208"/>
        <v>1.2867647058823528</v>
      </c>
      <c r="I247" s="1">
        <v>14</v>
      </c>
      <c r="J247" s="2">
        <f t="shared" si="209"/>
        <v>0.38602941176470584</v>
      </c>
      <c r="K247" s="1">
        <f>+E247+G247+I247</f>
        <v>14</v>
      </c>
      <c r="L247" s="3">
        <f t="shared" si="210"/>
        <v>1.2867647058823528</v>
      </c>
      <c r="M247" s="24">
        <f t="shared" si="211"/>
        <v>12867.647058823528</v>
      </c>
      <c r="N247" s="25">
        <f t="shared" si="212"/>
        <v>3.7301830341055897</v>
      </c>
      <c r="O247" s="26"/>
    </row>
    <row r="248" spans="1:15" ht="15.75" hidden="1" thickBot="1" x14ac:dyDescent="0.3">
      <c r="A248" s="143"/>
      <c r="B248" s="88" t="s">
        <v>18</v>
      </c>
      <c r="C248" s="10">
        <f>SUM(C243:C247)</f>
        <v>4536</v>
      </c>
      <c r="D248" s="11">
        <f t="shared" si="206"/>
        <v>2.2045855379188711E-2</v>
      </c>
      <c r="E248" s="10">
        <f>SUM(E243:E247)</f>
        <v>1</v>
      </c>
      <c r="F248" s="11">
        <f t="shared" si="207"/>
        <v>0</v>
      </c>
      <c r="G248" s="10">
        <f>SUM(G243:G247)</f>
        <v>0</v>
      </c>
      <c r="H248" s="73">
        <f t="shared" si="208"/>
        <v>1.2125220458553791</v>
      </c>
      <c r="I248" s="10">
        <f>SUM(I243:I247)</f>
        <v>55</v>
      </c>
      <c r="J248" s="11">
        <f t="shared" si="209"/>
        <v>0.38580246913580241</v>
      </c>
      <c r="K248" s="10">
        <f>SUM(K243:K247)</f>
        <v>56</v>
      </c>
      <c r="L248" s="12">
        <f t="shared" si="210"/>
        <v>1.2345679012345678</v>
      </c>
      <c r="M248" s="15">
        <f t="shared" si="211"/>
        <v>12345.679012345678</v>
      </c>
      <c r="N248" s="13">
        <f t="shared" si="212"/>
        <v>3.7461975356408153</v>
      </c>
      <c r="O248" s="83"/>
    </row>
    <row r="249" spans="1:15" hidden="1" x14ac:dyDescent="0.25">
      <c r="A249" s="146" t="s">
        <v>202</v>
      </c>
      <c r="B249" s="89" t="s">
        <v>145</v>
      </c>
      <c r="C249" s="56">
        <f>81*8</f>
        <v>648</v>
      </c>
      <c r="D249" s="57">
        <f t="shared" ref="D249:D257" si="213">E249/C249*100</f>
        <v>0</v>
      </c>
      <c r="E249" s="56">
        <v>0</v>
      </c>
      <c r="F249" s="57">
        <f t="shared" ref="F249:F257" si="214">+G249/C249*100</f>
        <v>0</v>
      </c>
      <c r="G249" s="56">
        <v>0</v>
      </c>
      <c r="H249" s="57">
        <f t="shared" ref="H249:H257" si="215">+I249/C249*100</f>
        <v>0.77160493827160492</v>
      </c>
      <c r="I249" s="56">
        <v>5</v>
      </c>
      <c r="J249" s="57">
        <f t="shared" ref="J249:J257" si="216">(1*D249)+(0.65*F249)+(0.3*H249)</f>
        <v>0.23148148148148145</v>
      </c>
      <c r="K249" s="56">
        <f t="shared" ref="K249:K256" si="217">+E249+G249+I249</f>
        <v>5</v>
      </c>
      <c r="L249" s="58">
        <f t="shared" ref="L249:L257" si="218">K249/C249*100</f>
        <v>0.77160493827160492</v>
      </c>
      <c r="M249" s="67">
        <f t="shared" ref="M249:M257" si="219">L249*10000</f>
        <v>7716.049382716049</v>
      </c>
      <c r="N249" s="68">
        <f t="shared" ref="N249:N257" si="220">(NORMSINV(1-M249/1000000))+1.5</f>
        <v>3.9220765640772677</v>
      </c>
      <c r="O249" s="69"/>
    </row>
    <row r="250" spans="1:15" hidden="1" x14ac:dyDescent="0.25">
      <c r="A250" s="141"/>
      <c r="B250" s="87" t="s">
        <v>197</v>
      </c>
      <c r="C250" s="1">
        <f>41*8</f>
        <v>328</v>
      </c>
      <c r="D250" s="2">
        <f t="shared" si="213"/>
        <v>0</v>
      </c>
      <c r="E250" s="1">
        <v>0</v>
      </c>
      <c r="F250" s="2">
        <f t="shared" si="214"/>
        <v>0</v>
      </c>
      <c r="G250" s="1">
        <v>0</v>
      </c>
      <c r="H250" s="2">
        <f t="shared" si="215"/>
        <v>0</v>
      </c>
      <c r="I250" s="1">
        <v>0</v>
      </c>
      <c r="J250" s="2">
        <f t="shared" si="216"/>
        <v>0</v>
      </c>
      <c r="K250" s="1">
        <f t="shared" si="217"/>
        <v>0</v>
      </c>
      <c r="L250" s="3">
        <f t="shared" si="218"/>
        <v>0</v>
      </c>
      <c r="M250" s="24">
        <f t="shared" si="219"/>
        <v>0</v>
      </c>
      <c r="N250" s="25" t="e">
        <f t="shared" si="220"/>
        <v>#NUM!</v>
      </c>
      <c r="O250" s="26"/>
    </row>
    <row r="251" spans="1:15" hidden="1" x14ac:dyDescent="0.25">
      <c r="A251" s="141"/>
      <c r="B251" s="87" t="s">
        <v>205</v>
      </c>
      <c r="C251" s="1">
        <f>15*8</f>
        <v>120</v>
      </c>
      <c r="D251" s="2">
        <f>E251/C251*100</f>
        <v>0</v>
      </c>
      <c r="E251" s="1">
        <v>0</v>
      </c>
      <c r="F251" s="2">
        <f>+G251/C251*100</f>
        <v>0</v>
      </c>
      <c r="G251" s="1">
        <v>0</v>
      </c>
      <c r="H251" s="2">
        <f>+I251/C251*100</f>
        <v>0.83333333333333337</v>
      </c>
      <c r="I251" s="1">
        <v>1</v>
      </c>
      <c r="J251" s="2">
        <f>(1*D251)+(0.65*F251)+(0.3*H251)</f>
        <v>0.25</v>
      </c>
      <c r="K251" s="1">
        <f>+E251+G251+I251</f>
        <v>1</v>
      </c>
      <c r="L251" s="3">
        <f>K251/C251*100</f>
        <v>0.83333333333333337</v>
      </c>
      <c r="M251" s="24">
        <f>L251*10000</f>
        <v>8333.3333333333339</v>
      </c>
      <c r="N251" s="25">
        <f>(NORMSINV(1-M251/1000000))+1.5</f>
        <v>3.8939797998185104</v>
      </c>
      <c r="O251" s="26"/>
    </row>
    <row r="252" spans="1:15" hidden="1" x14ac:dyDescent="0.25">
      <c r="A252" s="141"/>
      <c r="B252" s="82" t="s">
        <v>203</v>
      </c>
      <c r="C252" s="1">
        <f>73*8</f>
        <v>584</v>
      </c>
      <c r="D252" s="2">
        <f t="shared" si="213"/>
        <v>0</v>
      </c>
      <c r="E252" s="1">
        <v>0</v>
      </c>
      <c r="F252" s="2">
        <f t="shared" si="214"/>
        <v>0</v>
      </c>
      <c r="G252" s="1">
        <v>0</v>
      </c>
      <c r="H252" s="2">
        <f t="shared" si="215"/>
        <v>1.1986301369863013</v>
      </c>
      <c r="I252" s="1">
        <v>7</v>
      </c>
      <c r="J252" s="2">
        <f t="shared" si="216"/>
        <v>0.35958904109589035</v>
      </c>
      <c r="K252" s="1">
        <f t="shared" si="217"/>
        <v>7</v>
      </c>
      <c r="L252" s="3">
        <f t="shared" si="218"/>
        <v>1.1986301369863013</v>
      </c>
      <c r="M252" s="24">
        <f t="shared" si="219"/>
        <v>11986.301369863013</v>
      </c>
      <c r="N252" s="25">
        <f t="shared" si="220"/>
        <v>3.7575680453911118</v>
      </c>
      <c r="O252" s="26"/>
    </row>
    <row r="253" spans="1:15" hidden="1" x14ac:dyDescent="0.25">
      <c r="A253" s="141"/>
      <c r="B253" s="82" t="s">
        <v>204</v>
      </c>
      <c r="C253" s="1">
        <f>6*64</f>
        <v>384</v>
      </c>
      <c r="D253" s="2">
        <f>E253/C253*100</f>
        <v>0</v>
      </c>
      <c r="E253" s="1">
        <v>0</v>
      </c>
      <c r="F253" s="2">
        <f>+G253/C253*100</f>
        <v>0</v>
      </c>
      <c r="G253" s="1">
        <v>0</v>
      </c>
      <c r="H253" s="2">
        <f>+I253/C253*100</f>
        <v>0.52083333333333326</v>
      </c>
      <c r="I253" s="1">
        <v>2</v>
      </c>
      <c r="J253" s="2">
        <f>(1*D253)+(0.65*F253)+(0.3*H253)</f>
        <v>0.15624999999999997</v>
      </c>
      <c r="K253" s="1">
        <f>+E253+G253+I253</f>
        <v>2</v>
      </c>
      <c r="L253" s="3">
        <f>K253/C253*100</f>
        <v>0.52083333333333326</v>
      </c>
      <c r="M253" s="24">
        <f>L253*10000</f>
        <v>5208.333333333333</v>
      </c>
      <c r="N253" s="25">
        <f>(NORMSINV(1-M253/1000000))+1.5</f>
        <v>4.0616819349340219</v>
      </c>
      <c r="O253" s="26"/>
    </row>
    <row r="254" spans="1:15" hidden="1" x14ac:dyDescent="0.25">
      <c r="A254" s="141"/>
      <c r="B254" s="82" t="s">
        <v>56</v>
      </c>
      <c r="C254" s="1">
        <f>16*64</f>
        <v>1024</v>
      </c>
      <c r="D254" s="2">
        <f>E254/C254*100</f>
        <v>0</v>
      </c>
      <c r="E254" s="1">
        <v>0</v>
      </c>
      <c r="F254" s="2">
        <f>+G254/C254*100</f>
        <v>0</v>
      </c>
      <c r="G254" s="1">
        <v>0</v>
      </c>
      <c r="H254" s="2">
        <f>+I254/C254*100</f>
        <v>1.07421875</v>
      </c>
      <c r="I254" s="1">
        <v>11</v>
      </c>
      <c r="J254" s="2">
        <f>(1*D254)+(0.65*F254)+(0.3*H254)</f>
        <v>0.322265625</v>
      </c>
      <c r="K254" s="1">
        <f>+E254+G254+I254</f>
        <v>11</v>
      </c>
      <c r="L254" s="3">
        <f>K254/C254*100</f>
        <v>1.07421875</v>
      </c>
      <c r="M254" s="24">
        <f>L254*10000</f>
        <v>10742.1875</v>
      </c>
      <c r="N254" s="25">
        <f>(NORMSINV(1-M254/1000000))+1.5</f>
        <v>3.7993622974032286</v>
      </c>
      <c r="O254" s="26"/>
    </row>
    <row r="255" spans="1:15" hidden="1" x14ac:dyDescent="0.25">
      <c r="A255" s="141"/>
      <c r="B255" s="82" t="s">
        <v>184</v>
      </c>
      <c r="C255" s="1">
        <f>18*64</f>
        <v>1152</v>
      </c>
      <c r="D255" s="2">
        <f t="shared" si="213"/>
        <v>0</v>
      </c>
      <c r="E255" s="1">
        <v>0</v>
      </c>
      <c r="F255" s="2">
        <f t="shared" si="214"/>
        <v>0</v>
      </c>
      <c r="G255" s="1">
        <v>0</v>
      </c>
      <c r="H255" s="2">
        <f t="shared" si="215"/>
        <v>1.2152777777777779</v>
      </c>
      <c r="I255" s="1">
        <v>14</v>
      </c>
      <c r="J255" s="2">
        <f t="shared" si="216"/>
        <v>0.36458333333333337</v>
      </c>
      <c r="K255" s="1">
        <f t="shared" si="217"/>
        <v>14</v>
      </c>
      <c r="L255" s="3">
        <f t="shared" si="218"/>
        <v>1.2152777777777779</v>
      </c>
      <c r="M255" s="24">
        <f t="shared" si="219"/>
        <v>12152.777777777779</v>
      </c>
      <c r="N255" s="25">
        <f t="shared" si="220"/>
        <v>3.7522646042149348</v>
      </c>
      <c r="O255" s="26"/>
    </row>
    <row r="256" spans="1:15" hidden="1" x14ac:dyDescent="0.25">
      <c r="A256" s="141"/>
      <c r="B256" s="82" t="s">
        <v>45</v>
      </c>
      <c r="C256" s="1">
        <f>18*64</f>
        <v>1152</v>
      </c>
      <c r="D256" s="2">
        <f t="shared" si="213"/>
        <v>0</v>
      </c>
      <c r="E256" s="1">
        <v>0</v>
      </c>
      <c r="F256" s="2">
        <f t="shared" si="214"/>
        <v>0</v>
      </c>
      <c r="G256" s="1">
        <v>0</v>
      </c>
      <c r="H256" s="2">
        <f t="shared" si="215"/>
        <v>0.86805555555555558</v>
      </c>
      <c r="I256" s="1">
        <v>10</v>
      </c>
      <c r="J256" s="2">
        <f t="shared" si="216"/>
        <v>0.26041666666666669</v>
      </c>
      <c r="K256" s="1">
        <f t="shared" si="217"/>
        <v>10</v>
      </c>
      <c r="L256" s="3">
        <f t="shared" si="218"/>
        <v>0.86805555555555558</v>
      </c>
      <c r="M256" s="24">
        <f t="shared" si="219"/>
        <v>8680.5555555555566</v>
      </c>
      <c r="N256" s="25">
        <f t="shared" si="220"/>
        <v>3.8789695270016082</v>
      </c>
      <c r="O256" s="26"/>
    </row>
    <row r="257" spans="1:15" ht="15.75" hidden="1" thickBot="1" x14ac:dyDescent="0.3">
      <c r="A257" s="143"/>
      <c r="B257" s="65" t="s">
        <v>18</v>
      </c>
      <c r="C257" s="10">
        <f>SUM(C249:C256)</f>
        <v>5392</v>
      </c>
      <c r="D257" s="11">
        <f t="shared" si="213"/>
        <v>0</v>
      </c>
      <c r="E257" s="10">
        <f>SUM(E249:E256)</f>
        <v>0</v>
      </c>
      <c r="F257" s="11">
        <f t="shared" si="214"/>
        <v>0</v>
      </c>
      <c r="G257" s="10">
        <f>SUM(G249:G256)</f>
        <v>0</v>
      </c>
      <c r="H257" s="73">
        <f t="shared" si="215"/>
        <v>0.92729970326409483</v>
      </c>
      <c r="I257" s="10">
        <f>SUM(I249:I256)</f>
        <v>50</v>
      </c>
      <c r="J257" s="11">
        <f t="shared" si="216"/>
        <v>0.27818991097922846</v>
      </c>
      <c r="K257" s="10">
        <f>SUM(K249:K256)</f>
        <v>50</v>
      </c>
      <c r="L257" s="12">
        <f t="shared" si="218"/>
        <v>0.92729970326409483</v>
      </c>
      <c r="M257" s="15">
        <f t="shared" si="219"/>
        <v>9272.9970326409475</v>
      </c>
      <c r="N257" s="13">
        <f t="shared" si="220"/>
        <v>3.8545330566017753</v>
      </c>
      <c r="O257" s="83"/>
    </row>
    <row r="258" spans="1:15" hidden="1" x14ac:dyDescent="0.25">
      <c r="A258" s="146" t="s">
        <v>206</v>
      </c>
      <c r="B258" s="89" t="s">
        <v>145</v>
      </c>
      <c r="C258" s="56">
        <f>86*8</f>
        <v>688</v>
      </c>
      <c r="D258" s="57">
        <f t="shared" ref="D258:D265" si="221">E258/C258*100</f>
        <v>0</v>
      </c>
      <c r="E258" s="56">
        <v>0</v>
      </c>
      <c r="F258" s="57">
        <f t="shared" ref="F258:F265" si="222">+G258/C258*100</f>
        <v>0</v>
      </c>
      <c r="G258" s="56">
        <v>0</v>
      </c>
      <c r="H258" s="57">
        <f t="shared" ref="H258:H265" si="223">+I258/C258*100</f>
        <v>0.72674418604651159</v>
      </c>
      <c r="I258" s="56">
        <v>5</v>
      </c>
      <c r="J258" s="57">
        <f t="shared" ref="J258:J265" si="224">(1*D258)+(0.65*F258)+(0.3*H258)</f>
        <v>0.21802325581395346</v>
      </c>
      <c r="K258" s="56">
        <f t="shared" ref="K258:K264" si="225">+E258+G258+I258</f>
        <v>5</v>
      </c>
      <c r="L258" s="58">
        <f t="shared" ref="L258:L265" si="226">K258/C258*100</f>
        <v>0.72674418604651159</v>
      </c>
      <c r="M258" s="67">
        <f t="shared" ref="M258:M265" si="227">L258*10000</f>
        <v>7267.4418604651155</v>
      </c>
      <c r="N258" s="68">
        <f t="shared" ref="N258:N265" si="228">(NORMSINV(1-M258/1000000))+1.5</f>
        <v>3.9437651735176003</v>
      </c>
      <c r="O258" s="69"/>
    </row>
    <row r="259" spans="1:15" ht="30" hidden="1" x14ac:dyDescent="0.25">
      <c r="A259" s="141"/>
      <c r="B259" s="87" t="s">
        <v>205</v>
      </c>
      <c r="C259" s="1">
        <f>83*8</f>
        <v>664</v>
      </c>
      <c r="D259" s="2">
        <f t="shared" si="221"/>
        <v>0</v>
      </c>
      <c r="E259" s="1">
        <v>0</v>
      </c>
      <c r="F259" s="2">
        <f t="shared" si="222"/>
        <v>0</v>
      </c>
      <c r="G259" s="1">
        <v>0</v>
      </c>
      <c r="H259" s="2">
        <f t="shared" si="223"/>
        <v>0.90361445783132521</v>
      </c>
      <c r="I259" s="1">
        <v>6</v>
      </c>
      <c r="J259" s="2">
        <f t="shared" si="224"/>
        <v>0.27108433734939757</v>
      </c>
      <c r="K259" s="1">
        <f t="shared" si="225"/>
        <v>6</v>
      </c>
      <c r="L259" s="3">
        <f t="shared" si="226"/>
        <v>0.90361445783132521</v>
      </c>
      <c r="M259" s="24">
        <f t="shared" si="227"/>
        <v>9036.1445783132513</v>
      </c>
      <c r="N259" s="25">
        <f t="shared" si="228"/>
        <v>3.8641336998702056</v>
      </c>
      <c r="O259" s="26" t="s">
        <v>207</v>
      </c>
    </row>
    <row r="260" spans="1:15" hidden="1" x14ac:dyDescent="0.25">
      <c r="A260" s="141"/>
      <c r="B260" s="82" t="s">
        <v>203</v>
      </c>
      <c r="C260" s="1">
        <f>90*8</f>
        <v>720</v>
      </c>
      <c r="D260" s="2">
        <f t="shared" si="221"/>
        <v>0</v>
      </c>
      <c r="E260" s="1">
        <v>0</v>
      </c>
      <c r="F260" s="2">
        <f t="shared" si="222"/>
        <v>0</v>
      </c>
      <c r="G260" s="1">
        <v>0</v>
      </c>
      <c r="H260" s="2">
        <f t="shared" si="223"/>
        <v>1.1111111111111112</v>
      </c>
      <c r="I260" s="1">
        <v>8</v>
      </c>
      <c r="J260" s="2">
        <f t="shared" si="224"/>
        <v>0.33333333333333331</v>
      </c>
      <c r="K260" s="1">
        <f t="shared" si="225"/>
        <v>8</v>
      </c>
      <c r="L260" s="3">
        <f t="shared" si="226"/>
        <v>1.1111111111111112</v>
      </c>
      <c r="M260" s="24">
        <f t="shared" si="227"/>
        <v>11111.111111111111</v>
      </c>
      <c r="N260" s="25">
        <f t="shared" si="228"/>
        <v>3.7865479513109825</v>
      </c>
      <c r="O260" s="26"/>
    </row>
    <row r="261" spans="1:15" hidden="1" x14ac:dyDescent="0.25">
      <c r="A261" s="141"/>
      <c r="B261" s="82" t="s">
        <v>211</v>
      </c>
      <c r="C261" s="1">
        <f>40*8</f>
        <v>320</v>
      </c>
      <c r="D261" s="2">
        <f t="shared" si="221"/>
        <v>0</v>
      </c>
      <c r="E261" s="1">
        <v>0</v>
      </c>
      <c r="F261" s="2">
        <f t="shared" si="222"/>
        <v>0</v>
      </c>
      <c r="G261" s="1">
        <v>0</v>
      </c>
      <c r="H261" s="2">
        <f t="shared" si="223"/>
        <v>1.25</v>
      </c>
      <c r="I261" s="1">
        <v>4</v>
      </c>
      <c r="J261" s="2">
        <f t="shared" si="224"/>
        <v>0.375</v>
      </c>
      <c r="K261" s="1">
        <f t="shared" si="225"/>
        <v>4</v>
      </c>
      <c r="L261" s="3">
        <f t="shared" si="226"/>
        <v>1.25</v>
      </c>
      <c r="M261" s="24">
        <f t="shared" si="227"/>
        <v>12500</v>
      </c>
      <c r="N261" s="25">
        <f t="shared" si="228"/>
        <v>3.7414027276049464</v>
      </c>
      <c r="O261" s="26"/>
    </row>
    <row r="262" spans="1:15" hidden="1" x14ac:dyDescent="0.25">
      <c r="A262" s="141"/>
      <c r="B262" s="82" t="s">
        <v>56</v>
      </c>
      <c r="C262" s="1">
        <f>5*64</f>
        <v>320</v>
      </c>
      <c r="D262" s="2">
        <f t="shared" si="221"/>
        <v>0</v>
      </c>
      <c r="E262" s="1">
        <v>0</v>
      </c>
      <c r="F262" s="2">
        <f t="shared" si="222"/>
        <v>0</v>
      </c>
      <c r="G262" s="1">
        <v>0</v>
      </c>
      <c r="H262" s="2">
        <f t="shared" si="223"/>
        <v>0.3125</v>
      </c>
      <c r="I262" s="1">
        <v>1</v>
      </c>
      <c r="J262" s="2">
        <f t="shared" si="224"/>
        <v>9.375E-2</v>
      </c>
      <c r="K262" s="1">
        <f t="shared" si="225"/>
        <v>1</v>
      </c>
      <c r="L262" s="3">
        <f t="shared" si="226"/>
        <v>0.3125</v>
      </c>
      <c r="M262" s="24">
        <f t="shared" si="227"/>
        <v>3125</v>
      </c>
      <c r="N262" s="25">
        <f t="shared" si="228"/>
        <v>4.2343687865331763</v>
      </c>
      <c r="O262" s="26"/>
    </row>
    <row r="263" spans="1:15" hidden="1" x14ac:dyDescent="0.25">
      <c r="A263" s="141"/>
      <c r="B263" s="82" t="s">
        <v>184</v>
      </c>
      <c r="C263" s="1">
        <f>5*64</f>
        <v>320</v>
      </c>
      <c r="D263" s="2">
        <f t="shared" si="221"/>
        <v>0</v>
      </c>
      <c r="E263" s="1">
        <v>0</v>
      </c>
      <c r="F263" s="2">
        <f t="shared" si="222"/>
        <v>0</v>
      </c>
      <c r="G263" s="1">
        <v>0</v>
      </c>
      <c r="H263" s="2">
        <f t="shared" si="223"/>
        <v>0.9375</v>
      </c>
      <c r="I263" s="1">
        <v>3</v>
      </c>
      <c r="J263" s="2">
        <f t="shared" si="224"/>
        <v>0.28125</v>
      </c>
      <c r="K263" s="1">
        <f t="shared" si="225"/>
        <v>3</v>
      </c>
      <c r="L263" s="3">
        <f t="shared" si="226"/>
        <v>0.9375</v>
      </c>
      <c r="M263" s="24">
        <f t="shared" si="227"/>
        <v>9375</v>
      </c>
      <c r="N263" s="25">
        <f t="shared" si="228"/>
        <v>3.8504644231090768</v>
      </c>
      <c r="O263" s="26"/>
    </row>
    <row r="264" spans="1:15" hidden="1" x14ac:dyDescent="0.25">
      <c r="A264" s="141"/>
      <c r="B264" s="82" t="s">
        <v>208</v>
      </c>
      <c r="C264" s="1">
        <f>5*64</f>
        <v>320</v>
      </c>
      <c r="D264" s="2">
        <f t="shared" si="221"/>
        <v>0</v>
      </c>
      <c r="E264" s="1">
        <v>0</v>
      </c>
      <c r="F264" s="2">
        <f t="shared" si="222"/>
        <v>0</v>
      </c>
      <c r="G264" s="1">
        <v>0</v>
      </c>
      <c r="H264" s="2">
        <f t="shared" si="223"/>
        <v>0.625</v>
      </c>
      <c r="I264" s="1">
        <v>2</v>
      </c>
      <c r="J264" s="2">
        <f t="shared" si="224"/>
        <v>0.1875</v>
      </c>
      <c r="K264" s="1">
        <f t="shared" si="225"/>
        <v>2</v>
      </c>
      <c r="L264" s="3">
        <f t="shared" si="226"/>
        <v>0.625</v>
      </c>
      <c r="M264" s="24">
        <f t="shared" si="227"/>
        <v>6250</v>
      </c>
      <c r="N264" s="25">
        <f t="shared" si="228"/>
        <v>3.9977054744123737</v>
      </c>
      <c r="O264" s="26"/>
    </row>
    <row r="265" spans="1:15" ht="15.75" hidden="1" thickBot="1" x14ac:dyDescent="0.3">
      <c r="A265" s="143"/>
      <c r="B265" s="65" t="s">
        <v>18</v>
      </c>
      <c r="C265" s="10">
        <f>SUM(C258:C264)</f>
        <v>3352</v>
      </c>
      <c r="D265" s="11">
        <f t="shared" si="221"/>
        <v>0</v>
      </c>
      <c r="E265" s="10">
        <f>SUM(E258:E264)</f>
        <v>0</v>
      </c>
      <c r="F265" s="11">
        <f t="shared" si="222"/>
        <v>0</v>
      </c>
      <c r="G265" s="10">
        <f>SUM(G258:G264)</f>
        <v>0</v>
      </c>
      <c r="H265" s="73">
        <f t="shared" si="223"/>
        <v>0.86515513126491639</v>
      </c>
      <c r="I265" s="10">
        <f>SUM(I258:I264)</f>
        <v>29</v>
      </c>
      <c r="J265" s="11">
        <f t="shared" si="224"/>
        <v>0.25954653937947492</v>
      </c>
      <c r="K265" s="10">
        <f>SUM(K258:K264)</f>
        <v>29</v>
      </c>
      <c r="L265" s="12">
        <f t="shared" si="226"/>
        <v>0.86515513126491639</v>
      </c>
      <c r="M265" s="15">
        <f t="shared" si="227"/>
        <v>8651.5513126491642</v>
      </c>
      <c r="N265" s="13">
        <f t="shared" si="228"/>
        <v>3.8802030082903545</v>
      </c>
      <c r="O265" s="83"/>
    </row>
    <row r="266" spans="1:15" hidden="1" x14ac:dyDescent="0.25">
      <c r="A266" s="146" t="s">
        <v>212</v>
      </c>
      <c r="B266" s="89" t="s">
        <v>145</v>
      </c>
      <c r="C266" s="56">
        <v>576</v>
      </c>
      <c r="D266" s="57">
        <f t="shared" ref="D266:D272" si="229">E266/C266*100</f>
        <v>0</v>
      </c>
      <c r="E266" s="56">
        <v>0</v>
      </c>
      <c r="F266" s="57">
        <f t="shared" ref="F266:F272" si="230">+G266/C266*100</f>
        <v>0</v>
      </c>
      <c r="G266" s="56">
        <v>0</v>
      </c>
      <c r="H266" s="57">
        <f t="shared" ref="H266:H272" si="231">+I266/C266*100</f>
        <v>0.69444444444444442</v>
      </c>
      <c r="I266" s="56">
        <v>4</v>
      </c>
      <c r="J266" s="57">
        <f t="shared" ref="J266:J272" si="232">(1*D266)+(0.65*F266)+(0.3*H266)</f>
        <v>0.20833333333333331</v>
      </c>
      <c r="K266" s="56">
        <f t="shared" ref="K266:K271" si="233">+E266+G266+I266</f>
        <v>4</v>
      </c>
      <c r="L266" s="58">
        <f t="shared" ref="L266:L272" si="234">K266/C266*100</f>
        <v>0.69444444444444442</v>
      </c>
      <c r="M266" s="67">
        <f t="shared" ref="M266:M272" si="235">L266*10000</f>
        <v>6944.4444444444443</v>
      </c>
      <c r="N266" s="68">
        <f t="shared" ref="N266:N272" si="236">(NORMSINV(1-M266/1000000))+1.5</f>
        <v>3.9601243375600035</v>
      </c>
      <c r="O266" s="69"/>
    </row>
    <row r="267" spans="1:15" ht="31.5" hidden="1" x14ac:dyDescent="0.25">
      <c r="A267" s="141"/>
      <c r="B267" s="87" t="s">
        <v>213</v>
      </c>
      <c r="C267" s="1">
        <v>128</v>
      </c>
      <c r="D267" s="2">
        <f t="shared" si="229"/>
        <v>0</v>
      </c>
      <c r="E267" s="1">
        <v>0</v>
      </c>
      <c r="F267" s="2">
        <f t="shared" si="230"/>
        <v>92.96875</v>
      </c>
      <c r="G267" s="1">
        <v>119</v>
      </c>
      <c r="H267" s="2">
        <f t="shared" si="231"/>
        <v>0</v>
      </c>
      <c r="I267" s="1">
        <v>0</v>
      </c>
      <c r="J267" s="2">
        <f t="shared" si="232"/>
        <v>60.4296875</v>
      </c>
      <c r="K267" s="1">
        <f t="shared" si="233"/>
        <v>119</v>
      </c>
      <c r="L267" s="3">
        <f t="shared" si="234"/>
        <v>92.96875</v>
      </c>
      <c r="M267" s="24">
        <f t="shared" si="235"/>
        <v>929687.5</v>
      </c>
      <c r="N267" s="25">
        <f t="shared" si="236"/>
        <v>2.653242205289863E-2</v>
      </c>
      <c r="O267" s="90" t="s">
        <v>214</v>
      </c>
    </row>
    <row r="268" spans="1:15" ht="31.5" hidden="1" x14ac:dyDescent="0.25">
      <c r="A268" s="141"/>
      <c r="B268" s="82" t="s">
        <v>219</v>
      </c>
      <c r="C268" s="1">
        <v>576</v>
      </c>
      <c r="D268" s="2">
        <f t="shared" si="229"/>
        <v>0</v>
      </c>
      <c r="E268" s="1">
        <v>0</v>
      </c>
      <c r="F268" s="2">
        <f t="shared" si="230"/>
        <v>0</v>
      </c>
      <c r="G268" s="1">
        <v>0</v>
      </c>
      <c r="H268" s="2">
        <f t="shared" si="231"/>
        <v>2.2569444444444442</v>
      </c>
      <c r="I268" s="1">
        <v>13</v>
      </c>
      <c r="J268" s="2">
        <f t="shared" si="232"/>
        <v>0.67708333333333326</v>
      </c>
      <c r="K268" s="1">
        <f t="shared" si="233"/>
        <v>13</v>
      </c>
      <c r="L268" s="3">
        <f t="shared" si="234"/>
        <v>2.2569444444444442</v>
      </c>
      <c r="M268" s="24">
        <f t="shared" si="235"/>
        <v>22569.444444444442</v>
      </c>
      <c r="N268" s="25">
        <f t="shared" si="236"/>
        <v>3.5033578811760306</v>
      </c>
      <c r="O268" s="90" t="s">
        <v>215</v>
      </c>
    </row>
    <row r="269" spans="1:15" ht="30" hidden="1" x14ac:dyDescent="0.25">
      <c r="A269" s="141"/>
      <c r="B269" s="82" t="s">
        <v>211</v>
      </c>
      <c r="C269" s="1">
        <v>768</v>
      </c>
      <c r="D269" s="2">
        <f t="shared" si="229"/>
        <v>0</v>
      </c>
      <c r="E269" s="1">
        <v>0</v>
      </c>
      <c r="F269" s="2">
        <f t="shared" si="230"/>
        <v>1.3020833333333335</v>
      </c>
      <c r="G269" s="1">
        <v>10</v>
      </c>
      <c r="H269" s="2">
        <f t="shared" si="231"/>
        <v>0.52083333333333326</v>
      </c>
      <c r="I269" s="1">
        <v>4</v>
      </c>
      <c r="J269" s="2">
        <f t="shared" si="232"/>
        <v>1.0026041666666667</v>
      </c>
      <c r="K269" s="1">
        <f t="shared" si="233"/>
        <v>14</v>
      </c>
      <c r="L269" s="3">
        <f t="shared" si="234"/>
        <v>1.8229166666666667</v>
      </c>
      <c r="M269" s="24">
        <f t="shared" si="235"/>
        <v>18229.166666666668</v>
      </c>
      <c r="N269" s="25">
        <f t="shared" si="236"/>
        <v>3.5917785130041615</v>
      </c>
      <c r="O269" s="91" t="s">
        <v>216</v>
      </c>
    </row>
    <row r="270" spans="1:15" hidden="1" x14ac:dyDescent="0.25">
      <c r="A270" s="141"/>
      <c r="B270" s="82" t="s">
        <v>184</v>
      </c>
      <c r="C270" s="1">
        <v>320</v>
      </c>
      <c r="D270" s="2">
        <f t="shared" si="229"/>
        <v>0</v>
      </c>
      <c r="E270" s="1">
        <v>0</v>
      </c>
      <c r="F270" s="2">
        <f t="shared" si="230"/>
        <v>0</v>
      </c>
      <c r="G270" s="1">
        <v>0</v>
      </c>
      <c r="H270" s="2">
        <f t="shared" si="231"/>
        <v>1.25</v>
      </c>
      <c r="I270" s="1">
        <v>4</v>
      </c>
      <c r="J270" s="2">
        <f t="shared" si="232"/>
        <v>0.375</v>
      </c>
      <c r="K270" s="1">
        <f t="shared" si="233"/>
        <v>4</v>
      </c>
      <c r="L270" s="3">
        <f t="shared" si="234"/>
        <v>1.25</v>
      </c>
      <c r="M270" s="24">
        <f t="shared" si="235"/>
        <v>12500</v>
      </c>
      <c r="N270" s="25">
        <f t="shared" si="236"/>
        <v>3.7414027276049464</v>
      </c>
      <c r="O270" s="26"/>
    </row>
    <row r="271" spans="1:15" ht="31.5" hidden="1" x14ac:dyDescent="0.25">
      <c r="A271" s="141"/>
      <c r="B271" s="82" t="s">
        <v>208</v>
      </c>
      <c r="C271" s="1">
        <v>896</v>
      </c>
      <c r="D271" s="2">
        <f t="shared" si="229"/>
        <v>0</v>
      </c>
      <c r="E271" s="1">
        <v>0</v>
      </c>
      <c r="F271" s="2">
        <f t="shared" si="230"/>
        <v>0</v>
      </c>
      <c r="G271" s="1">
        <v>0</v>
      </c>
      <c r="H271" s="2">
        <f t="shared" si="231"/>
        <v>0.89285714285714279</v>
      </c>
      <c r="I271" s="1">
        <v>8</v>
      </c>
      <c r="J271" s="2">
        <f t="shared" si="232"/>
        <v>0.26785714285714285</v>
      </c>
      <c r="K271" s="1">
        <f t="shared" si="233"/>
        <v>8</v>
      </c>
      <c r="L271" s="3">
        <f t="shared" si="234"/>
        <v>0.89285714285714279</v>
      </c>
      <c r="M271" s="24">
        <f t="shared" si="235"/>
        <v>8928.5714285714275</v>
      </c>
      <c r="N271" s="25">
        <f t="shared" si="236"/>
        <v>3.8685670592678738</v>
      </c>
      <c r="O271" s="90" t="s">
        <v>217</v>
      </c>
    </row>
    <row r="272" spans="1:15" ht="16.5" hidden="1" thickBot="1" x14ac:dyDescent="0.3">
      <c r="A272" s="143"/>
      <c r="B272" s="65" t="s">
        <v>18</v>
      </c>
      <c r="C272" s="10">
        <f>SUM(C266:C271)</f>
        <v>3264</v>
      </c>
      <c r="D272" s="11">
        <f t="shared" si="229"/>
        <v>0</v>
      </c>
      <c r="E272" s="10">
        <f>SUM(E266:E271)</f>
        <v>0</v>
      </c>
      <c r="F272" s="11">
        <f t="shared" si="230"/>
        <v>3.9522058823529411</v>
      </c>
      <c r="G272" s="10">
        <f>SUM(G266:G271)</f>
        <v>129</v>
      </c>
      <c r="H272" s="73">
        <f t="shared" si="231"/>
        <v>1.0110294117647058</v>
      </c>
      <c r="I272" s="10">
        <f>SUM(I266:I271)</f>
        <v>33</v>
      </c>
      <c r="J272" s="11">
        <f t="shared" si="232"/>
        <v>2.8722426470588234</v>
      </c>
      <c r="K272" s="10">
        <f>SUM(K266:K271)</f>
        <v>162</v>
      </c>
      <c r="L272" s="12">
        <f t="shared" si="234"/>
        <v>4.9632352941176467</v>
      </c>
      <c r="M272" s="15">
        <f t="shared" si="235"/>
        <v>49632.352941176468</v>
      </c>
      <c r="N272" s="13">
        <f t="shared" si="236"/>
        <v>3.1484288208124149</v>
      </c>
      <c r="O272" s="92"/>
    </row>
    <row r="273" spans="1:15" hidden="1" x14ac:dyDescent="0.25">
      <c r="A273" s="146" t="s">
        <v>218</v>
      </c>
      <c r="B273" s="89" t="s">
        <v>145</v>
      </c>
      <c r="C273" s="56">
        <f>84*8</f>
        <v>672</v>
      </c>
      <c r="D273" s="57">
        <f t="shared" ref="D273:D280" si="237">E273/C273*100</f>
        <v>0</v>
      </c>
      <c r="E273" s="56">
        <v>0</v>
      </c>
      <c r="F273" s="57">
        <f t="shared" ref="F273:F280" si="238">+G273/C273*100</f>
        <v>0</v>
      </c>
      <c r="G273" s="56">
        <v>0</v>
      </c>
      <c r="H273" s="57">
        <f t="shared" ref="H273:H280" si="239">+I273/C273*100</f>
        <v>0.89285714285714279</v>
      </c>
      <c r="I273" s="56">
        <v>6</v>
      </c>
      <c r="J273" s="57">
        <f t="shared" ref="J273:J280" si="240">(1*D273)+(0.65*F273)+(0.3*H273)</f>
        <v>0.26785714285714285</v>
      </c>
      <c r="K273" s="56">
        <f t="shared" ref="K273:K279" si="241">+E273+G273+I273</f>
        <v>6</v>
      </c>
      <c r="L273" s="58">
        <f t="shared" ref="L273:L280" si="242">K273/C273*100</f>
        <v>0.89285714285714279</v>
      </c>
      <c r="M273" s="67">
        <f t="shared" ref="M273:M280" si="243">L273*10000</f>
        <v>8928.5714285714275</v>
      </c>
      <c r="N273" s="68">
        <f t="shared" ref="N273:N280" si="244">(NORMSINV(1-M273/1000000))+1.5</f>
        <v>3.8685670592678738</v>
      </c>
      <c r="O273" s="69"/>
    </row>
    <row r="274" spans="1:15" ht="15.75" hidden="1" x14ac:dyDescent="0.25">
      <c r="A274" s="141"/>
      <c r="B274" s="87" t="s">
        <v>220</v>
      </c>
      <c r="C274" s="1">
        <f>34*8</f>
        <v>272</v>
      </c>
      <c r="D274" s="2">
        <f t="shared" si="237"/>
        <v>0</v>
      </c>
      <c r="E274" s="1">
        <v>0</v>
      </c>
      <c r="F274" s="2">
        <f t="shared" si="238"/>
        <v>0</v>
      </c>
      <c r="G274" s="1">
        <v>0</v>
      </c>
      <c r="H274" s="2">
        <f t="shared" si="239"/>
        <v>1.1029411764705883</v>
      </c>
      <c r="I274" s="1">
        <v>3</v>
      </c>
      <c r="J274" s="2">
        <f t="shared" si="240"/>
        <v>0.33088235294117646</v>
      </c>
      <c r="K274" s="1">
        <f t="shared" si="241"/>
        <v>3</v>
      </c>
      <c r="L274" s="3">
        <f t="shared" si="242"/>
        <v>1.1029411764705883</v>
      </c>
      <c r="M274" s="24">
        <f t="shared" si="243"/>
        <v>11029.411764705883</v>
      </c>
      <c r="N274" s="25">
        <f t="shared" si="244"/>
        <v>3.7893534662194091</v>
      </c>
      <c r="O274" s="93"/>
    </row>
    <row r="275" spans="1:15" ht="15.75" hidden="1" x14ac:dyDescent="0.25">
      <c r="A275" s="141"/>
      <c r="B275" s="82" t="s">
        <v>65</v>
      </c>
      <c r="C275" s="1">
        <f>63*8</f>
        <v>504</v>
      </c>
      <c r="D275" s="2">
        <f t="shared" si="237"/>
        <v>0</v>
      </c>
      <c r="E275" s="1">
        <v>0</v>
      </c>
      <c r="F275" s="2">
        <f t="shared" si="238"/>
        <v>0</v>
      </c>
      <c r="G275" s="1">
        <v>0</v>
      </c>
      <c r="H275" s="2">
        <f t="shared" si="239"/>
        <v>0.99206349206349198</v>
      </c>
      <c r="I275" s="1">
        <v>5</v>
      </c>
      <c r="J275" s="2">
        <f t="shared" si="240"/>
        <v>0.29761904761904756</v>
      </c>
      <c r="K275" s="1">
        <f t="shared" si="241"/>
        <v>5</v>
      </c>
      <c r="L275" s="3">
        <f t="shared" si="242"/>
        <v>0.99206349206349198</v>
      </c>
      <c r="M275" s="24">
        <f t="shared" si="243"/>
        <v>9920.6349206349205</v>
      </c>
      <c r="N275" s="25">
        <f t="shared" si="244"/>
        <v>3.8293360530620011</v>
      </c>
      <c r="O275" s="93"/>
    </row>
    <row r="276" spans="1:15" hidden="1" x14ac:dyDescent="0.25">
      <c r="A276" s="141"/>
      <c r="B276" s="82" t="s">
        <v>211</v>
      </c>
      <c r="C276" s="1">
        <f>22*8</f>
        <v>176</v>
      </c>
      <c r="D276" s="2">
        <f t="shared" si="237"/>
        <v>0</v>
      </c>
      <c r="E276" s="1">
        <v>0</v>
      </c>
      <c r="F276" s="2">
        <f t="shared" si="238"/>
        <v>0</v>
      </c>
      <c r="G276" s="1">
        <v>0</v>
      </c>
      <c r="H276" s="2">
        <f t="shared" si="239"/>
        <v>0.56818181818181823</v>
      </c>
      <c r="I276" s="1">
        <v>1</v>
      </c>
      <c r="J276" s="2">
        <f t="shared" si="240"/>
        <v>0.17045454545454547</v>
      </c>
      <c r="K276" s="1">
        <f t="shared" si="241"/>
        <v>1</v>
      </c>
      <c r="L276" s="3">
        <f t="shared" si="242"/>
        <v>0.56818181818181823</v>
      </c>
      <c r="M276" s="24">
        <f t="shared" si="243"/>
        <v>5681.818181818182</v>
      </c>
      <c r="N276" s="25">
        <f t="shared" si="244"/>
        <v>4.031313090899447</v>
      </c>
      <c r="O276" s="94"/>
    </row>
    <row r="277" spans="1:15" hidden="1" x14ac:dyDescent="0.25">
      <c r="A277" s="141"/>
      <c r="B277" s="82" t="s">
        <v>223</v>
      </c>
      <c r="C277" s="1">
        <f>7*8</f>
        <v>56</v>
      </c>
      <c r="D277" s="2">
        <f>E277/C277*100</f>
        <v>0</v>
      </c>
      <c r="E277" s="1">
        <v>0</v>
      </c>
      <c r="F277" s="2">
        <f>+G277/C277*100</f>
        <v>0</v>
      </c>
      <c r="G277" s="1">
        <v>0</v>
      </c>
      <c r="H277" s="2">
        <f>+I277/C277*100</f>
        <v>3.5714285714285712</v>
      </c>
      <c r="I277" s="1">
        <v>2</v>
      </c>
      <c r="J277" s="2">
        <f>(1*D277)+(0.65*F277)+(0.3*H277)</f>
        <v>1.0714285714285714</v>
      </c>
      <c r="K277" s="1">
        <f>+E277+G277+I277</f>
        <v>2</v>
      </c>
      <c r="L277" s="3">
        <f>K277/C277*100</f>
        <v>3.5714285714285712</v>
      </c>
      <c r="M277" s="24">
        <f>L277*10000</f>
        <v>35714.28571428571</v>
      </c>
      <c r="N277" s="25">
        <f>(NORMSINV(1-M277/1000000))+1.5</f>
        <v>3.3027430907391908</v>
      </c>
      <c r="O277" s="94"/>
    </row>
    <row r="278" spans="1:15" hidden="1" x14ac:dyDescent="0.25">
      <c r="A278" s="141"/>
      <c r="B278" s="82" t="s">
        <v>184</v>
      </c>
      <c r="C278" s="1">
        <f>14*64</f>
        <v>896</v>
      </c>
      <c r="D278" s="2">
        <f t="shared" si="237"/>
        <v>0</v>
      </c>
      <c r="E278" s="1">
        <v>0</v>
      </c>
      <c r="F278" s="2">
        <f t="shared" si="238"/>
        <v>0</v>
      </c>
      <c r="G278" s="1">
        <v>0</v>
      </c>
      <c r="H278" s="2">
        <f t="shared" si="239"/>
        <v>1.0044642857142858</v>
      </c>
      <c r="I278" s="1">
        <v>9</v>
      </c>
      <c r="J278" s="2">
        <f t="shared" si="240"/>
        <v>0.30133928571428575</v>
      </c>
      <c r="K278" s="1">
        <f t="shared" si="241"/>
        <v>9</v>
      </c>
      <c r="L278" s="3">
        <f t="shared" si="242"/>
        <v>1.0044642857142858</v>
      </c>
      <c r="M278" s="24">
        <f t="shared" si="243"/>
        <v>10044.642857142859</v>
      </c>
      <c r="N278" s="25">
        <f t="shared" si="244"/>
        <v>3.8246761088441428</v>
      </c>
      <c r="O278" s="95"/>
    </row>
    <row r="279" spans="1:15" ht="15.75" hidden="1" x14ac:dyDescent="0.25">
      <c r="A279" s="141"/>
      <c r="B279" s="82" t="s">
        <v>208</v>
      </c>
      <c r="C279" s="1">
        <f>19*64</f>
        <v>1216</v>
      </c>
      <c r="D279" s="2">
        <f t="shared" si="237"/>
        <v>0</v>
      </c>
      <c r="E279" s="1">
        <v>0</v>
      </c>
      <c r="F279" s="2">
        <f t="shared" si="238"/>
        <v>0</v>
      </c>
      <c r="G279" s="1">
        <v>0</v>
      </c>
      <c r="H279" s="2">
        <f t="shared" si="239"/>
        <v>0.74013157894736836</v>
      </c>
      <c r="I279" s="1">
        <v>9</v>
      </c>
      <c r="J279" s="2">
        <f t="shared" si="240"/>
        <v>0.22203947368421051</v>
      </c>
      <c r="K279" s="1">
        <f t="shared" si="241"/>
        <v>9</v>
      </c>
      <c r="L279" s="3">
        <f t="shared" si="242"/>
        <v>0.74013157894736836</v>
      </c>
      <c r="M279" s="24">
        <f t="shared" si="243"/>
        <v>7401.3157894736833</v>
      </c>
      <c r="N279" s="25">
        <f t="shared" si="244"/>
        <v>3.9371721211934738</v>
      </c>
      <c r="O279" s="93"/>
    </row>
    <row r="280" spans="1:15" ht="16.5" hidden="1" thickBot="1" x14ac:dyDescent="0.3">
      <c r="A280" s="143"/>
      <c r="B280" s="65" t="s">
        <v>18</v>
      </c>
      <c r="C280" s="10">
        <f>SUM(C273:C279)</f>
        <v>3792</v>
      </c>
      <c r="D280" s="11">
        <f t="shared" si="237"/>
        <v>0</v>
      </c>
      <c r="E280" s="10">
        <f>SUM(E273:E279)</f>
        <v>0</v>
      </c>
      <c r="F280" s="11">
        <f t="shared" si="238"/>
        <v>0</v>
      </c>
      <c r="G280" s="10">
        <f>SUM(G273:G279)</f>
        <v>0</v>
      </c>
      <c r="H280" s="73">
        <f t="shared" si="239"/>
        <v>0.9229957805907173</v>
      </c>
      <c r="I280" s="10">
        <f>SUM(I273:I279)</f>
        <v>35</v>
      </c>
      <c r="J280" s="11">
        <f t="shared" si="240"/>
        <v>0.27689873417721517</v>
      </c>
      <c r="K280" s="10">
        <f>SUM(K273:K279)</f>
        <v>35</v>
      </c>
      <c r="L280" s="12">
        <f t="shared" si="242"/>
        <v>0.9229957805907173</v>
      </c>
      <c r="M280" s="15">
        <f t="shared" si="243"/>
        <v>9229.9578059071737</v>
      </c>
      <c r="N280" s="13">
        <f t="shared" si="244"/>
        <v>3.8562615373645124</v>
      </c>
      <c r="O280" s="96"/>
    </row>
    <row r="281" spans="1:15" hidden="1" x14ac:dyDescent="0.25">
      <c r="A281" s="146" t="s">
        <v>224</v>
      </c>
      <c r="B281" s="89" t="s">
        <v>145</v>
      </c>
      <c r="C281" s="56">
        <f>83*8</f>
        <v>664</v>
      </c>
      <c r="D281" s="57">
        <f t="shared" ref="D281:D288" si="245">E281/C281*100</f>
        <v>0</v>
      </c>
      <c r="E281" s="56">
        <v>0</v>
      </c>
      <c r="F281" s="57">
        <f t="shared" ref="F281:F288" si="246">+G281/C281*100</f>
        <v>0</v>
      </c>
      <c r="G281" s="56">
        <v>0</v>
      </c>
      <c r="H281" s="57">
        <f t="shared" ref="H281:H288" si="247">+I281/C281*100</f>
        <v>0.75301204819277112</v>
      </c>
      <c r="I281" s="56">
        <v>5</v>
      </c>
      <c r="J281" s="57">
        <f t="shared" ref="J281:J288" si="248">(1*D281)+(0.65*F281)+(0.3*H281)</f>
        <v>0.22590361445783133</v>
      </c>
      <c r="K281" s="56">
        <f t="shared" ref="K281:K287" si="249">+E281+G281+I281</f>
        <v>5</v>
      </c>
      <c r="L281" s="58">
        <f t="shared" ref="L281:L288" si="250">K281/C281*100</f>
        <v>0.75301204819277112</v>
      </c>
      <c r="M281" s="67">
        <f t="shared" ref="M281:M288" si="251">L281*10000</f>
        <v>7530.1204819277109</v>
      </c>
      <c r="N281" s="68">
        <f t="shared" ref="N281:N288" si="252">(NORMSINV(1-M281/1000000))+1.5</f>
        <v>3.9309271823498158</v>
      </c>
      <c r="O281" s="69"/>
    </row>
    <row r="282" spans="1:15" ht="15.75" hidden="1" x14ac:dyDescent="0.25">
      <c r="A282" s="141"/>
      <c r="B282" s="87" t="s">
        <v>220</v>
      </c>
      <c r="C282" s="1">
        <f>46*8</f>
        <v>368</v>
      </c>
      <c r="D282" s="2">
        <f t="shared" si="245"/>
        <v>0</v>
      </c>
      <c r="E282" s="1">
        <v>0</v>
      </c>
      <c r="F282" s="2">
        <f t="shared" si="246"/>
        <v>0</v>
      </c>
      <c r="G282" s="1">
        <v>0</v>
      </c>
      <c r="H282" s="2">
        <f t="shared" si="247"/>
        <v>0.81521739130434778</v>
      </c>
      <c r="I282" s="1">
        <v>3</v>
      </c>
      <c r="J282" s="2">
        <f t="shared" si="248"/>
        <v>0.24456521739130432</v>
      </c>
      <c r="K282" s="1">
        <f t="shared" si="249"/>
        <v>3</v>
      </c>
      <c r="L282" s="3">
        <f t="shared" si="250"/>
        <v>0.81521739130434778</v>
      </c>
      <c r="M282" s="24">
        <f t="shared" si="251"/>
        <v>8152.173913043478</v>
      </c>
      <c r="N282" s="25">
        <f t="shared" si="252"/>
        <v>3.9020305254184109</v>
      </c>
      <c r="O282" s="93"/>
    </row>
    <row r="283" spans="1:15" ht="15.75" hidden="1" x14ac:dyDescent="0.25">
      <c r="A283" s="141"/>
      <c r="B283" s="82" t="s">
        <v>65</v>
      </c>
      <c r="C283" s="1">
        <f>50*8</f>
        <v>400</v>
      </c>
      <c r="D283" s="2">
        <f t="shared" si="245"/>
        <v>0</v>
      </c>
      <c r="E283" s="1">
        <v>0</v>
      </c>
      <c r="F283" s="2">
        <f t="shared" si="246"/>
        <v>0</v>
      </c>
      <c r="G283" s="1">
        <v>0</v>
      </c>
      <c r="H283" s="2">
        <f t="shared" si="247"/>
        <v>1.5</v>
      </c>
      <c r="I283" s="1">
        <v>6</v>
      </c>
      <c r="J283" s="2">
        <f t="shared" si="248"/>
        <v>0.44999999999999996</v>
      </c>
      <c r="K283" s="1">
        <f t="shared" si="249"/>
        <v>6</v>
      </c>
      <c r="L283" s="3">
        <f t="shared" si="250"/>
        <v>1.5</v>
      </c>
      <c r="M283" s="24">
        <f t="shared" si="251"/>
        <v>15000</v>
      </c>
      <c r="N283" s="25">
        <f t="shared" si="252"/>
        <v>3.6700903775845601</v>
      </c>
      <c r="O283" s="93"/>
    </row>
    <row r="284" spans="1:15" hidden="1" x14ac:dyDescent="0.25">
      <c r="A284" s="141"/>
      <c r="B284" s="82" t="s">
        <v>192</v>
      </c>
      <c r="C284" s="1">
        <f>2*64</f>
        <v>128</v>
      </c>
      <c r="D284" s="2">
        <f t="shared" si="245"/>
        <v>0</v>
      </c>
      <c r="E284" s="1">
        <v>0</v>
      </c>
      <c r="F284" s="2">
        <f t="shared" si="246"/>
        <v>0</v>
      </c>
      <c r="G284" s="1">
        <v>0</v>
      </c>
      <c r="H284" s="2">
        <f t="shared" si="247"/>
        <v>0.78125</v>
      </c>
      <c r="I284" s="1">
        <v>1</v>
      </c>
      <c r="J284" s="2">
        <f t="shared" si="248"/>
        <v>0.234375</v>
      </c>
      <c r="K284" s="1">
        <f t="shared" si="249"/>
        <v>1</v>
      </c>
      <c r="L284" s="3">
        <f t="shared" si="250"/>
        <v>0.78125</v>
      </c>
      <c r="M284" s="24">
        <f t="shared" si="251"/>
        <v>7812.5</v>
      </c>
      <c r="N284" s="25">
        <f t="shared" si="252"/>
        <v>3.9175590162365048</v>
      </c>
      <c r="O284" s="94"/>
    </row>
    <row r="285" spans="1:15" ht="30" hidden="1" x14ac:dyDescent="0.25">
      <c r="A285" s="141"/>
      <c r="B285" s="82" t="s">
        <v>223</v>
      </c>
      <c r="C285" s="1">
        <f>15*8</f>
        <v>120</v>
      </c>
      <c r="D285" s="2">
        <f t="shared" si="245"/>
        <v>0</v>
      </c>
      <c r="E285" s="1">
        <v>0</v>
      </c>
      <c r="F285" s="2">
        <f t="shared" si="246"/>
        <v>0</v>
      </c>
      <c r="G285" s="1">
        <v>0</v>
      </c>
      <c r="H285" s="2">
        <f t="shared" si="247"/>
        <v>41.666666666666671</v>
      </c>
      <c r="I285" s="1">
        <v>50</v>
      </c>
      <c r="J285" s="2">
        <f t="shared" si="248"/>
        <v>12.500000000000002</v>
      </c>
      <c r="K285" s="1">
        <f t="shared" si="249"/>
        <v>50</v>
      </c>
      <c r="L285" s="3">
        <f t="shared" si="250"/>
        <v>41.666666666666671</v>
      </c>
      <c r="M285" s="24">
        <f t="shared" si="251"/>
        <v>416666.66666666669</v>
      </c>
      <c r="N285" s="25">
        <f t="shared" si="252"/>
        <v>1.7104283942479246</v>
      </c>
      <c r="O285" s="94" t="s">
        <v>227</v>
      </c>
    </row>
    <row r="286" spans="1:15" hidden="1" x14ac:dyDescent="0.25">
      <c r="A286" s="141"/>
      <c r="B286" s="82" t="s">
        <v>184</v>
      </c>
      <c r="C286" s="1">
        <f>15*64</f>
        <v>960</v>
      </c>
      <c r="D286" s="2">
        <f t="shared" si="245"/>
        <v>0</v>
      </c>
      <c r="E286" s="1">
        <v>0</v>
      </c>
      <c r="F286" s="2">
        <f t="shared" si="246"/>
        <v>0</v>
      </c>
      <c r="G286" s="1">
        <v>0</v>
      </c>
      <c r="H286" s="2">
        <f t="shared" si="247"/>
        <v>1.0416666666666665</v>
      </c>
      <c r="I286" s="1">
        <v>10</v>
      </c>
      <c r="J286" s="2">
        <f t="shared" si="248"/>
        <v>0.31249999999999994</v>
      </c>
      <c r="K286" s="1">
        <f t="shared" si="249"/>
        <v>10</v>
      </c>
      <c r="L286" s="3">
        <f t="shared" si="250"/>
        <v>1.0416666666666665</v>
      </c>
      <c r="M286" s="24">
        <f t="shared" si="251"/>
        <v>10416.666666666666</v>
      </c>
      <c r="N286" s="25">
        <f t="shared" si="252"/>
        <v>3.8109913382574203</v>
      </c>
      <c r="O286" s="95"/>
    </row>
    <row r="287" spans="1:15" ht="15.75" hidden="1" x14ac:dyDescent="0.25">
      <c r="A287" s="141"/>
      <c r="B287" s="82" t="s">
        <v>208</v>
      </c>
      <c r="C287" s="1">
        <f>21*64</f>
        <v>1344</v>
      </c>
      <c r="D287" s="2">
        <f t="shared" si="245"/>
        <v>0</v>
      </c>
      <c r="E287" s="1">
        <v>0</v>
      </c>
      <c r="F287" s="2">
        <f t="shared" si="246"/>
        <v>0</v>
      </c>
      <c r="G287" s="1">
        <v>0</v>
      </c>
      <c r="H287" s="2">
        <f t="shared" si="247"/>
        <v>0.81845238095238104</v>
      </c>
      <c r="I287" s="1">
        <v>11</v>
      </c>
      <c r="J287" s="2">
        <f t="shared" si="248"/>
        <v>0.2455357142857143</v>
      </c>
      <c r="K287" s="1">
        <f t="shared" si="249"/>
        <v>11</v>
      </c>
      <c r="L287" s="3">
        <f t="shared" si="250"/>
        <v>0.81845238095238104</v>
      </c>
      <c r="M287" s="24">
        <f t="shared" si="251"/>
        <v>8184.5238095238101</v>
      </c>
      <c r="N287" s="25">
        <f t="shared" si="252"/>
        <v>3.9005814454131169</v>
      </c>
      <c r="O287" s="93"/>
    </row>
    <row r="288" spans="1:15" ht="16.5" hidden="1" thickBot="1" x14ac:dyDescent="0.3">
      <c r="A288" s="143"/>
      <c r="B288" s="65" t="s">
        <v>18</v>
      </c>
      <c r="C288" s="10">
        <f>SUM(C281:C287)</f>
        <v>3984</v>
      </c>
      <c r="D288" s="11">
        <f t="shared" si="245"/>
        <v>0</v>
      </c>
      <c r="E288" s="10">
        <f>SUM(E281:E287)</f>
        <v>0</v>
      </c>
      <c r="F288" s="11">
        <f t="shared" si="246"/>
        <v>0</v>
      </c>
      <c r="G288" s="10">
        <f>SUM(G281:G287)</f>
        <v>0</v>
      </c>
      <c r="H288" s="73">
        <f t="shared" si="247"/>
        <v>2.1586345381526106</v>
      </c>
      <c r="I288" s="10">
        <f>SUM(I281:I287)</f>
        <v>86</v>
      </c>
      <c r="J288" s="11">
        <f t="shared" si="248"/>
        <v>0.64759036144578319</v>
      </c>
      <c r="K288" s="10">
        <f>SUM(K281:K287)</f>
        <v>86</v>
      </c>
      <c r="L288" s="12">
        <f t="shared" si="250"/>
        <v>2.1586345381526106</v>
      </c>
      <c r="M288" s="15">
        <f t="shared" si="251"/>
        <v>21586.345381526105</v>
      </c>
      <c r="N288" s="13">
        <f t="shared" si="252"/>
        <v>3.5220354396802094</v>
      </c>
      <c r="O288" s="96"/>
    </row>
    <row r="289" spans="1:15" hidden="1" x14ac:dyDescent="0.25">
      <c r="A289" s="146" t="s">
        <v>225</v>
      </c>
      <c r="B289" s="89" t="s">
        <v>145</v>
      </c>
      <c r="C289" s="56">
        <f>129*8</f>
        <v>1032</v>
      </c>
      <c r="D289" s="57">
        <f t="shared" ref="D289:D296" si="253">E289/C289*100</f>
        <v>0</v>
      </c>
      <c r="E289" s="56">
        <v>0</v>
      </c>
      <c r="F289" s="57">
        <f t="shared" ref="F289:F296" si="254">+G289/C289*100</f>
        <v>0</v>
      </c>
      <c r="G289" s="56">
        <v>0</v>
      </c>
      <c r="H289" s="57">
        <f t="shared" ref="H289:H296" si="255">+I289/C289*100</f>
        <v>0.67829457364341084</v>
      </c>
      <c r="I289" s="56">
        <v>7</v>
      </c>
      <c r="J289" s="57">
        <f t="shared" ref="J289:J296" si="256">(1*D289)+(0.65*F289)+(0.3*H289)</f>
        <v>0.20348837209302326</v>
      </c>
      <c r="K289" s="56">
        <f t="shared" ref="K289:K295" si="257">+E289+G289+I289</f>
        <v>7</v>
      </c>
      <c r="L289" s="58">
        <f t="shared" ref="L289:L296" si="258">K289/C289*100</f>
        <v>0.67829457364341084</v>
      </c>
      <c r="M289" s="67">
        <f t="shared" ref="M289:M296" si="259">L289*10000</f>
        <v>6782.9457364341088</v>
      </c>
      <c r="N289" s="68">
        <f t="shared" ref="N289:N296" si="260">(NORMSINV(1-M289/1000000))+1.5</f>
        <v>3.9685573432377108</v>
      </c>
      <c r="O289" s="69"/>
    </row>
    <row r="290" spans="1:15" ht="15.75" hidden="1" x14ac:dyDescent="0.25">
      <c r="A290" s="141"/>
      <c r="B290" s="87" t="s">
        <v>230</v>
      </c>
      <c r="C290" s="1">
        <f>116*8</f>
        <v>928</v>
      </c>
      <c r="D290" s="2">
        <f t="shared" si="253"/>
        <v>0</v>
      </c>
      <c r="E290" s="1">
        <v>0</v>
      </c>
      <c r="F290" s="2">
        <f t="shared" si="254"/>
        <v>0</v>
      </c>
      <c r="G290" s="1">
        <v>0</v>
      </c>
      <c r="H290" s="2">
        <f t="shared" si="255"/>
        <v>1.1853448275862069</v>
      </c>
      <c r="I290" s="1">
        <v>11</v>
      </c>
      <c r="J290" s="2">
        <f t="shared" si="256"/>
        <v>0.35560344827586204</v>
      </c>
      <c r="K290" s="1">
        <f t="shared" si="257"/>
        <v>11</v>
      </c>
      <c r="L290" s="3">
        <f t="shared" si="258"/>
        <v>1.1853448275862069</v>
      </c>
      <c r="M290" s="24">
        <f t="shared" si="259"/>
        <v>11853.448275862069</v>
      </c>
      <c r="N290" s="25">
        <f t="shared" si="260"/>
        <v>3.7618463739967742</v>
      </c>
      <c r="O290" s="93"/>
    </row>
    <row r="291" spans="1:15" ht="15.75" hidden="1" x14ac:dyDescent="0.25">
      <c r="A291" s="141"/>
      <c r="B291" s="82" t="s">
        <v>229</v>
      </c>
      <c r="C291" s="1">
        <f>104*8</f>
        <v>832</v>
      </c>
      <c r="D291" s="2">
        <f t="shared" si="253"/>
        <v>0</v>
      </c>
      <c r="E291" s="1">
        <v>0</v>
      </c>
      <c r="F291" s="2">
        <f t="shared" si="254"/>
        <v>0</v>
      </c>
      <c r="G291" s="1">
        <v>0</v>
      </c>
      <c r="H291" s="2">
        <f t="shared" si="255"/>
        <v>1.3221153846153846</v>
      </c>
      <c r="I291" s="1">
        <v>11</v>
      </c>
      <c r="J291" s="2">
        <f t="shared" si="256"/>
        <v>0.39663461538461536</v>
      </c>
      <c r="K291" s="1">
        <f t="shared" si="257"/>
        <v>11</v>
      </c>
      <c r="L291" s="3">
        <f t="shared" si="258"/>
        <v>1.3221153846153846</v>
      </c>
      <c r="M291" s="24">
        <f t="shared" si="259"/>
        <v>13221.153846153846</v>
      </c>
      <c r="N291" s="25">
        <f t="shared" si="260"/>
        <v>3.7196533516120796</v>
      </c>
      <c r="O291" s="93"/>
    </row>
    <row r="292" spans="1:15" hidden="1" x14ac:dyDescent="0.25">
      <c r="A292" s="141"/>
      <c r="B292" s="82" t="s">
        <v>192</v>
      </c>
      <c r="C292" s="1">
        <f>28*64</f>
        <v>1792</v>
      </c>
      <c r="D292" s="2">
        <f t="shared" si="253"/>
        <v>0</v>
      </c>
      <c r="E292" s="1">
        <v>0</v>
      </c>
      <c r="F292" s="2">
        <f t="shared" si="254"/>
        <v>0</v>
      </c>
      <c r="G292" s="1">
        <v>0</v>
      </c>
      <c r="H292" s="2">
        <f t="shared" si="255"/>
        <v>1.0602678571428572</v>
      </c>
      <c r="I292" s="1">
        <v>19</v>
      </c>
      <c r="J292" s="2">
        <f t="shared" si="256"/>
        <v>0.31808035714285715</v>
      </c>
      <c r="K292" s="1">
        <f t="shared" si="257"/>
        <v>19</v>
      </c>
      <c r="L292" s="3">
        <f t="shared" si="258"/>
        <v>1.0602678571428572</v>
      </c>
      <c r="M292" s="24">
        <f t="shared" si="259"/>
        <v>10602.678571428572</v>
      </c>
      <c r="N292" s="25">
        <f t="shared" si="260"/>
        <v>3.8043080545417491</v>
      </c>
      <c r="O292" s="94"/>
    </row>
    <row r="293" spans="1:15" hidden="1" x14ac:dyDescent="0.25">
      <c r="A293" s="141"/>
      <c r="B293" s="82" t="s">
        <v>184</v>
      </c>
      <c r="C293" s="1">
        <f>17*64</f>
        <v>1088</v>
      </c>
      <c r="D293" s="2">
        <f t="shared" si="253"/>
        <v>0</v>
      </c>
      <c r="E293" s="1">
        <v>0</v>
      </c>
      <c r="F293" s="2">
        <f t="shared" si="254"/>
        <v>0</v>
      </c>
      <c r="G293" s="1">
        <v>0</v>
      </c>
      <c r="H293" s="2">
        <f t="shared" si="255"/>
        <v>1.7463235294117647</v>
      </c>
      <c r="I293" s="1">
        <v>19</v>
      </c>
      <c r="J293" s="2">
        <f t="shared" si="256"/>
        <v>0.52389705882352944</v>
      </c>
      <c r="K293" s="1">
        <f t="shared" si="257"/>
        <v>19</v>
      </c>
      <c r="L293" s="3">
        <f t="shared" si="258"/>
        <v>1.7463235294117647</v>
      </c>
      <c r="M293" s="24">
        <f t="shared" si="259"/>
        <v>17463.235294117647</v>
      </c>
      <c r="N293" s="25">
        <f t="shared" si="260"/>
        <v>3.6092098672340951</v>
      </c>
      <c r="O293" s="95"/>
    </row>
    <row r="294" spans="1:15" hidden="1" x14ac:dyDescent="0.25">
      <c r="A294" s="141"/>
      <c r="B294" s="82" t="s">
        <v>45</v>
      </c>
      <c r="C294" s="1">
        <f>14*64</f>
        <v>896</v>
      </c>
      <c r="D294" s="2">
        <f>E294/C294*100</f>
        <v>0</v>
      </c>
      <c r="E294" s="1">
        <v>0</v>
      </c>
      <c r="F294" s="2">
        <f>+G294/C294*100</f>
        <v>0</v>
      </c>
      <c r="G294" s="1">
        <v>0</v>
      </c>
      <c r="H294" s="2">
        <f>+I294/C294*100</f>
        <v>1.3392857142857142</v>
      </c>
      <c r="I294" s="1">
        <v>12</v>
      </c>
      <c r="J294" s="2">
        <f>(1*D294)+(0.65*F294)+(0.3*H294)</f>
        <v>0.40178571428571425</v>
      </c>
      <c r="K294" s="1">
        <f>+E294+G294+I294</f>
        <v>12</v>
      </c>
      <c r="L294" s="3">
        <f>K294/C294*100</f>
        <v>1.3392857142857142</v>
      </c>
      <c r="M294" s="24">
        <f>L294*10000</f>
        <v>13392.857142857141</v>
      </c>
      <c r="N294" s="25">
        <f>(NORMSINV(1-M294/1000000))+1.5</f>
        <v>3.7146264602144718</v>
      </c>
      <c r="O294" s="95"/>
    </row>
    <row r="295" spans="1:15" ht="15.75" hidden="1" x14ac:dyDescent="0.25">
      <c r="A295" s="141"/>
      <c r="B295" s="82" t="s">
        <v>208</v>
      </c>
      <c r="C295" s="1">
        <f>3*64</f>
        <v>192</v>
      </c>
      <c r="D295" s="2">
        <f t="shared" si="253"/>
        <v>0</v>
      </c>
      <c r="E295" s="1">
        <v>0</v>
      </c>
      <c r="F295" s="2">
        <f t="shared" si="254"/>
        <v>0</v>
      </c>
      <c r="G295" s="1">
        <v>0</v>
      </c>
      <c r="H295" s="2">
        <f t="shared" si="255"/>
        <v>0</v>
      </c>
      <c r="I295" s="1"/>
      <c r="J295" s="2">
        <f t="shared" si="256"/>
        <v>0</v>
      </c>
      <c r="K295" s="1">
        <f t="shared" si="257"/>
        <v>0</v>
      </c>
      <c r="L295" s="3">
        <f t="shared" si="258"/>
        <v>0</v>
      </c>
      <c r="M295" s="24">
        <f t="shared" si="259"/>
        <v>0</v>
      </c>
      <c r="N295" s="25" t="e">
        <f t="shared" si="260"/>
        <v>#NUM!</v>
      </c>
      <c r="O295" s="93"/>
    </row>
    <row r="296" spans="1:15" ht="16.5" hidden="1" thickBot="1" x14ac:dyDescent="0.3">
      <c r="A296" s="143"/>
      <c r="B296" s="65" t="s">
        <v>18</v>
      </c>
      <c r="C296" s="10">
        <f>SUM(C289:C295)</f>
        <v>6760</v>
      </c>
      <c r="D296" s="11">
        <f t="shared" si="253"/>
        <v>0</v>
      </c>
      <c r="E296" s="10">
        <f>SUM(E289:E295)</f>
        <v>0</v>
      </c>
      <c r="F296" s="11">
        <f t="shared" si="254"/>
        <v>0</v>
      </c>
      <c r="G296" s="10">
        <f>SUM(G289:G295)</f>
        <v>0</v>
      </c>
      <c r="H296" s="73">
        <f t="shared" si="255"/>
        <v>1.1686390532544377</v>
      </c>
      <c r="I296" s="10">
        <f>SUM(I289:I295)</f>
        <v>79</v>
      </c>
      <c r="J296" s="11">
        <f t="shared" si="256"/>
        <v>0.35059171597633132</v>
      </c>
      <c r="K296" s="10">
        <f>SUM(K289:K295)</f>
        <v>79</v>
      </c>
      <c r="L296" s="12">
        <f t="shared" si="258"/>
        <v>1.1686390532544377</v>
      </c>
      <c r="M296" s="15">
        <f t="shared" si="259"/>
        <v>11686.390532544377</v>
      </c>
      <c r="N296" s="13">
        <f t="shared" si="260"/>
        <v>3.767285657296374</v>
      </c>
      <c r="O296" s="96"/>
    </row>
    <row r="297" spans="1:15" hidden="1" x14ac:dyDescent="0.25">
      <c r="A297" s="146" t="s">
        <v>231</v>
      </c>
      <c r="B297" s="89" t="s">
        <v>145</v>
      </c>
      <c r="C297" s="56">
        <f>122*8</f>
        <v>976</v>
      </c>
      <c r="D297" s="57">
        <f t="shared" ref="D297:D303" si="261">E297/C297*100</f>
        <v>0</v>
      </c>
      <c r="E297" s="56">
        <v>0</v>
      </c>
      <c r="F297" s="57">
        <f t="shared" ref="F297:F303" si="262">+G297/C297*100</f>
        <v>0</v>
      </c>
      <c r="G297" s="56">
        <v>0</v>
      </c>
      <c r="H297" s="57">
        <f t="shared" ref="H297:H303" si="263">+I297/C297*100</f>
        <v>0.71721311475409832</v>
      </c>
      <c r="I297" s="56">
        <v>7</v>
      </c>
      <c r="J297" s="57">
        <f t="shared" ref="J297:J303" si="264">(1*D297)+(0.65*F297)+(0.3*H297)</f>
        <v>0.2151639344262295</v>
      </c>
      <c r="K297" s="56">
        <f t="shared" ref="K297:K302" si="265">+E297+G297+I297</f>
        <v>7</v>
      </c>
      <c r="L297" s="58">
        <f t="shared" ref="L297:L303" si="266">K297/C297*100</f>
        <v>0.71721311475409832</v>
      </c>
      <c r="M297" s="67">
        <f t="shared" ref="M297:M303" si="267">L297*10000</f>
        <v>7172.131147540983</v>
      </c>
      <c r="N297" s="68">
        <f t="shared" ref="N297:N303" si="268">(NORMSINV(1-M297/1000000))+1.5</f>
        <v>3.9485246287086642</v>
      </c>
      <c r="O297" s="69"/>
    </row>
    <row r="298" spans="1:15" ht="15.75" hidden="1" x14ac:dyDescent="0.25">
      <c r="A298" s="141"/>
      <c r="B298" s="87" t="s">
        <v>230</v>
      </c>
      <c r="C298" s="1">
        <f>84*8</f>
        <v>672</v>
      </c>
      <c r="D298" s="2">
        <f t="shared" si="261"/>
        <v>0</v>
      </c>
      <c r="E298" s="1">
        <v>0</v>
      </c>
      <c r="F298" s="2">
        <f t="shared" si="262"/>
        <v>0</v>
      </c>
      <c r="G298" s="1">
        <v>0</v>
      </c>
      <c r="H298" s="2">
        <f t="shared" si="263"/>
        <v>0.74404761904761896</v>
      </c>
      <c r="I298" s="1">
        <v>5</v>
      </c>
      <c r="J298" s="2">
        <f t="shared" si="264"/>
        <v>0.22321428571428567</v>
      </c>
      <c r="K298" s="1">
        <f t="shared" si="265"/>
        <v>5</v>
      </c>
      <c r="L298" s="3">
        <f t="shared" si="266"/>
        <v>0.74404761904761896</v>
      </c>
      <c r="M298" s="24">
        <f t="shared" si="267"/>
        <v>7440.4761904761899</v>
      </c>
      <c r="N298" s="25">
        <f t="shared" si="268"/>
        <v>3.9352634122527559</v>
      </c>
      <c r="O298" s="93"/>
    </row>
    <row r="299" spans="1:15" ht="15.75" hidden="1" x14ac:dyDescent="0.25">
      <c r="A299" s="141"/>
      <c r="B299" s="82" t="s">
        <v>229</v>
      </c>
      <c r="C299" s="1">
        <f>91*8</f>
        <v>728</v>
      </c>
      <c r="D299" s="2">
        <f t="shared" si="261"/>
        <v>0</v>
      </c>
      <c r="E299" s="1">
        <v>0</v>
      </c>
      <c r="F299" s="2">
        <f t="shared" si="262"/>
        <v>0</v>
      </c>
      <c r="G299" s="1">
        <v>0</v>
      </c>
      <c r="H299" s="2">
        <f t="shared" si="263"/>
        <v>1.5109890109890109</v>
      </c>
      <c r="I299" s="1">
        <v>11</v>
      </c>
      <c r="J299" s="2">
        <f t="shared" si="264"/>
        <v>0.45329670329670324</v>
      </c>
      <c r="K299" s="1">
        <f t="shared" si="265"/>
        <v>11</v>
      </c>
      <c r="L299" s="3">
        <f t="shared" si="266"/>
        <v>1.5109890109890109</v>
      </c>
      <c r="M299" s="24">
        <f t="shared" si="267"/>
        <v>15109.89010989011</v>
      </c>
      <c r="N299" s="25">
        <f t="shared" si="268"/>
        <v>3.6671977324720739</v>
      </c>
      <c r="O299" s="93"/>
    </row>
    <row r="300" spans="1:15" hidden="1" x14ac:dyDescent="0.25">
      <c r="A300" s="141"/>
      <c r="B300" s="82" t="s">
        <v>192</v>
      </c>
      <c r="C300" s="1">
        <f>21*64</f>
        <v>1344</v>
      </c>
      <c r="D300" s="2">
        <f t="shared" si="261"/>
        <v>0</v>
      </c>
      <c r="E300" s="1">
        <v>0</v>
      </c>
      <c r="F300" s="2">
        <f t="shared" si="262"/>
        <v>0</v>
      </c>
      <c r="G300" s="1">
        <v>0</v>
      </c>
      <c r="H300" s="2">
        <f t="shared" si="263"/>
        <v>0.89285714285714279</v>
      </c>
      <c r="I300" s="1">
        <v>12</v>
      </c>
      <c r="J300" s="2">
        <f t="shared" si="264"/>
        <v>0.26785714285714285</v>
      </c>
      <c r="K300" s="1">
        <f t="shared" si="265"/>
        <v>12</v>
      </c>
      <c r="L300" s="3">
        <f t="shared" si="266"/>
        <v>0.89285714285714279</v>
      </c>
      <c r="M300" s="24">
        <f t="shared" si="267"/>
        <v>8928.5714285714275</v>
      </c>
      <c r="N300" s="25">
        <f t="shared" si="268"/>
        <v>3.8685670592678738</v>
      </c>
      <c r="O300" s="94"/>
    </row>
    <row r="301" spans="1:15" hidden="1" x14ac:dyDescent="0.25">
      <c r="A301" s="141"/>
      <c r="B301" s="82" t="s">
        <v>184</v>
      </c>
      <c r="C301" s="1">
        <f>15*64</f>
        <v>960</v>
      </c>
      <c r="D301" s="2">
        <f t="shared" si="261"/>
        <v>0</v>
      </c>
      <c r="E301" s="1">
        <v>0</v>
      </c>
      <c r="F301" s="2">
        <f t="shared" si="262"/>
        <v>0</v>
      </c>
      <c r="G301" s="1">
        <v>0</v>
      </c>
      <c r="H301" s="2">
        <f t="shared" si="263"/>
        <v>0.9375</v>
      </c>
      <c r="I301" s="1">
        <v>9</v>
      </c>
      <c r="J301" s="2">
        <f t="shared" si="264"/>
        <v>0.28125</v>
      </c>
      <c r="K301" s="1">
        <f t="shared" si="265"/>
        <v>9</v>
      </c>
      <c r="L301" s="3">
        <f t="shared" si="266"/>
        <v>0.9375</v>
      </c>
      <c r="M301" s="24">
        <f t="shared" si="267"/>
        <v>9375</v>
      </c>
      <c r="N301" s="25">
        <f t="shared" si="268"/>
        <v>3.8504644231090768</v>
      </c>
      <c r="O301" s="95"/>
    </row>
    <row r="302" spans="1:15" hidden="1" x14ac:dyDescent="0.25">
      <c r="A302" s="141"/>
      <c r="B302" s="82" t="s">
        <v>45</v>
      </c>
      <c r="C302" s="1">
        <f>17*64</f>
        <v>1088</v>
      </c>
      <c r="D302" s="2">
        <f t="shared" si="261"/>
        <v>0</v>
      </c>
      <c r="E302" s="1">
        <v>0</v>
      </c>
      <c r="F302" s="2">
        <f t="shared" si="262"/>
        <v>0</v>
      </c>
      <c r="G302" s="1">
        <v>0</v>
      </c>
      <c r="H302" s="2">
        <f t="shared" si="263"/>
        <v>0.73529411764705876</v>
      </c>
      <c r="I302" s="1">
        <v>8</v>
      </c>
      <c r="J302" s="2">
        <f t="shared" si="264"/>
        <v>0.22058823529411761</v>
      </c>
      <c r="K302" s="1">
        <f t="shared" si="265"/>
        <v>8</v>
      </c>
      <c r="L302" s="3">
        <f t="shared" si="266"/>
        <v>0.73529411764705876</v>
      </c>
      <c r="M302" s="24">
        <f t="shared" si="267"/>
        <v>7352.9411764705874</v>
      </c>
      <c r="N302" s="25">
        <f t="shared" si="268"/>
        <v>3.9395422638528821</v>
      </c>
      <c r="O302" s="95"/>
    </row>
    <row r="303" spans="1:15" ht="16.5" hidden="1" thickBot="1" x14ac:dyDescent="0.3">
      <c r="A303" s="143"/>
      <c r="B303" s="65" t="s">
        <v>18</v>
      </c>
      <c r="C303" s="10">
        <f>SUM(C297:C302)</f>
        <v>5768</v>
      </c>
      <c r="D303" s="11">
        <f t="shared" si="261"/>
        <v>0</v>
      </c>
      <c r="E303" s="10">
        <f>SUM(E297:E302)</f>
        <v>0</v>
      </c>
      <c r="F303" s="11">
        <f t="shared" si="262"/>
        <v>0</v>
      </c>
      <c r="G303" s="10">
        <f>SUM(G297:G302)</f>
        <v>0</v>
      </c>
      <c r="H303" s="73">
        <f t="shared" si="263"/>
        <v>0.90152565880721214</v>
      </c>
      <c r="I303" s="10">
        <f>SUM(I297:I302)</f>
        <v>52</v>
      </c>
      <c r="J303" s="11">
        <f t="shared" si="264"/>
        <v>0.27045769764216365</v>
      </c>
      <c r="K303" s="10">
        <f>SUM(K297:K302)</f>
        <v>52</v>
      </c>
      <c r="L303" s="12">
        <f t="shared" si="266"/>
        <v>0.90152565880721214</v>
      </c>
      <c r="M303" s="15">
        <f t="shared" si="267"/>
        <v>9015.2565880721213</v>
      </c>
      <c r="N303" s="13">
        <f t="shared" si="268"/>
        <v>3.8649909161120877</v>
      </c>
      <c r="O303" s="96"/>
    </row>
    <row r="304" spans="1:15" hidden="1" x14ac:dyDescent="0.25">
      <c r="A304" s="146" t="s">
        <v>232</v>
      </c>
      <c r="B304" s="89" t="s">
        <v>145</v>
      </c>
      <c r="C304" s="56">
        <f>135*8</f>
        <v>1080</v>
      </c>
      <c r="D304" s="57">
        <f t="shared" ref="D304:D309" si="269">E304/C304*100</f>
        <v>0</v>
      </c>
      <c r="E304" s="56">
        <v>0</v>
      </c>
      <c r="F304" s="57">
        <f t="shared" ref="F304:F309" si="270">+G304/C304*100</f>
        <v>0</v>
      </c>
      <c r="G304" s="56">
        <v>0</v>
      </c>
      <c r="H304" s="57">
        <f t="shared" ref="H304:H309" si="271">+I304/C304*100</f>
        <v>0.74074074074074081</v>
      </c>
      <c r="I304" s="56">
        <v>8</v>
      </c>
      <c r="J304" s="57">
        <f t="shared" ref="J304:J309" si="272">(1*D304)+(0.65*F304)+(0.3*H304)</f>
        <v>0.22222222222222224</v>
      </c>
      <c r="K304" s="56">
        <f>+E304+G304+I304</f>
        <v>8</v>
      </c>
      <c r="L304" s="58">
        <f t="shared" ref="L304:L309" si="273">K304/C304*100</f>
        <v>0.74074074074074081</v>
      </c>
      <c r="M304" s="67">
        <f t="shared" ref="M304:M309" si="274">L304*10000</f>
        <v>7407.4074074074078</v>
      </c>
      <c r="N304" s="68">
        <f t="shared" ref="N304:N309" si="275">(NORMSINV(1-M304/1000000))+1.5</f>
        <v>3.9368746273009907</v>
      </c>
      <c r="O304" s="69"/>
    </row>
    <row r="305" spans="1:15" ht="15.75" hidden="1" x14ac:dyDescent="0.25">
      <c r="A305" s="141"/>
      <c r="B305" s="82" t="s">
        <v>229</v>
      </c>
      <c r="C305" s="1">
        <f>22*8</f>
        <v>176</v>
      </c>
      <c r="D305" s="2">
        <f t="shared" si="269"/>
        <v>0</v>
      </c>
      <c r="E305" s="1">
        <v>0</v>
      </c>
      <c r="F305" s="2">
        <f t="shared" si="270"/>
        <v>0</v>
      </c>
      <c r="G305" s="1">
        <v>0</v>
      </c>
      <c r="H305" s="2">
        <f t="shared" si="271"/>
        <v>1.1363636363636365</v>
      </c>
      <c r="I305" s="1">
        <v>2</v>
      </c>
      <c r="J305" s="2">
        <f t="shared" si="272"/>
        <v>0.34090909090909094</v>
      </c>
      <c r="K305" s="1">
        <f>+E305+G305+I305</f>
        <v>2</v>
      </c>
      <c r="L305" s="3">
        <f t="shared" si="273"/>
        <v>1.1363636363636365</v>
      </c>
      <c r="M305" s="24">
        <f t="shared" si="274"/>
        <v>11363.636363636364</v>
      </c>
      <c r="N305" s="25">
        <f t="shared" si="275"/>
        <v>3.7779883330287345</v>
      </c>
      <c r="O305" s="93"/>
    </row>
    <row r="306" spans="1:15" hidden="1" x14ac:dyDescent="0.25">
      <c r="A306" s="141"/>
      <c r="B306" s="82" t="s">
        <v>196</v>
      </c>
      <c r="C306" s="1">
        <f>20*64</f>
        <v>1280</v>
      </c>
      <c r="D306" s="2">
        <f t="shared" si="269"/>
        <v>0</v>
      </c>
      <c r="E306" s="1">
        <v>0</v>
      </c>
      <c r="F306" s="2">
        <f t="shared" si="270"/>
        <v>0</v>
      </c>
      <c r="G306" s="1">
        <v>0</v>
      </c>
      <c r="H306" s="2">
        <f t="shared" si="271"/>
        <v>0.9375</v>
      </c>
      <c r="I306" s="1">
        <v>12</v>
      </c>
      <c r="J306" s="2">
        <f t="shared" si="272"/>
        <v>0.28125</v>
      </c>
      <c r="K306" s="1">
        <f>+E306+G306+I306</f>
        <v>12</v>
      </c>
      <c r="L306" s="3">
        <f t="shared" si="273"/>
        <v>0.9375</v>
      </c>
      <c r="M306" s="24">
        <f t="shared" si="274"/>
        <v>9375</v>
      </c>
      <c r="N306" s="25">
        <f t="shared" si="275"/>
        <v>3.8504644231090768</v>
      </c>
      <c r="O306" s="94"/>
    </row>
    <row r="307" spans="1:15" hidden="1" x14ac:dyDescent="0.25">
      <c r="A307" s="141"/>
      <c r="B307" s="82" t="s">
        <v>184</v>
      </c>
      <c r="C307" s="1">
        <f>18*64</f>
        <v>1152</v>
      </c>
      <c r="D307" s="2">
        <f t="shared" si="269"/>
        <v>0</v>
      </c>
      <c r="E307" s="1">
        <v>0</v>
      </c>
      <c r="F307" s="2">
        <f t="shared" si="270"/>
        <v>0</v>
      </c>
      <c r="G307" s="1">
        <v>0</v>
      </c>
      <c r="H307" s="2">
        <f t="shared" si="271"/>
        <v>1.4756944444444444</v>
      </c>
      <c r="I307" s="1">
        <v>17</v>
      </c>
      <c r="J307" s="2">
        <f t="shared" si="272"/>
        <v>0.44270833333333331</v>
      </c>
      <c r="K307" s="1">
        <f>+E307+G307+I307</f>
        <v>17</v>
      </c>
      <c r="L307" s="3">
        <f t="shared" si="273"/>
        <v>1.4756944444444444</v>
      </c>
      <c r="M307" s="24">
        <f t="shared" si="274"/>
        <v>14756.944444444443</v>
      </c>
      <c r="N307" s="25">
        <f t="shared" si="275"/>
        <v>3.6765536197129873</v>
      </c>
      <c r="O307" s="95"/>
    </row>
    <row r="308" spans="1:15" ht="45" hidden="1" x14ac:dyDescent="0.25">
      <c r="A308" s="141"/>
      <c r="B308" s="82" t="s">
        <v>45</v>
      </c>
      <c r="C308" s="1">
        <f>23*64</f>
        <v>1472</v>
      </c>
      <c r="D308" s="2">
        <f t="shared" si="269"/>
        <v>0</v>
      </c>
      <c r="E308" s="1">
        <v>0</v>
      </c>
      <c r="F308" s="2">
        <f t="shared" si="270"/>
        <v>0</v>
      </c>
      <c r="G308" s="1">
        <v>0</v>
      </c>
      <c r="H308" s="2">
        <f t="shared" si="271"/>
        <v>2.0380434782608696</v>
      </c>
      <c r="I308" s="1">
        <v>30</v>
      </c>
      <c r="J308" s="2">
        <f t="shared" si="272"/>
        <v>0.61141304347826086</v>
      </c>
      <c r="K308" s="1">
        <f>+E308+G308+I308</f>
        <v>30</v>
      </c>
      <c r="L308" s="3">
        <f t="shared" si="273"/>
        <v>2.0380434782608696</v>
      </c>
      <c r="M308" s="24">
        <f t="shared" si="274"/>
        <v>20380.434782608696</v>
      </c>
      <c r="N308" s="25">
        <f t="shared" si="275"/>
        <v>3.5459542755354714</v>
      </c>
      <c r="O308" s="95" t="s">
        <v>234</v>
      </c>
    </row>
    <row r="309" spans="1:15" ht="16.5" hidden="1" thickBot="1" x14ac:dyDescent="0.3">
      <c r="A309" s="143"/>
      <c r="B309" s="65" t="s">
        <v>18</v>
      </c>
      <c r="C309" s="10">
        <f>SUM(C304:C308)</f>
        <v>5160</v>
      </c>
      <c r="D309" s="11">
        <f t="shared" si="269"/>
        <v>0</v>
      </c>
      <c r="E309" s="10">
        <f>SUM(E304:E308)</f>
        <v>0</v>
      </c>
      <c r="F309" s="11">
        <f t="shared" si="270"/>
        <v>0</v>
      </c>
      <c r="G309" s="10">
        <f>SUM(G304:G308)</f>
        <v>0</v>
      </c>
      <c r="H309" s="73">
        <f t="shared" si="271"/>
        <v>1.3372093023255813</v>
      </c>
      <c r="I309" s="10">
        <f>SUM(I304:I308)</f>
        <v>69</v>
      </c>
      <c r="J309" s="11">
        <f t="shared" si="272"/>
        <v>0.40116279069767441</v>
      </c>
      <c r="K309" s="10">
        <f>SUM(K304:K308)</f>
        <v>69</v>
      </c>
      <c r="L309" s="12">
        <f t="shared" si="273"/>
        <v>1.3372093023255813</v>
      </c>
      <c r="M309" s="15">
        <f t="shared" si="274"/>
        <v>13372.093023255813</v>
      </c>
      <c r="N309" s="13">
        <f t="shared" si="275"/>
        <v>3.715231394618089</v>
      </c>
      <c r="O309" s="96"/>
    </row>
    <row r="310" spans="1:15" hidden="1" x14ac:dyDescent="0.25">
      <c r="A310" s="146" t="s">
        <v>237</v>
      </c>
      <c r="B310" s="89" t="s">
        <v>145</v>
      </c>
      <c r="C310" s="56">
        <f>124*8</f>
        <v>992</v>
      </c>
      <c r="D310" s="57">
        <f t="shared" ref="D310:D319" si="276">E310/C310*100</f>
        <v>0</v>
      </c>
      <c r="E310" s="56">
        <v>0</v>
      </c>
      <c r="F310" s="57">
        <f t="shared" ref="F310:F319" si="277">+G310/C310*100</f>
        <v>0</v>
      </c>
      <c r="G310" s="56">
        <v>0</v>
      </c>
      <c r="H310" s="57">
        <f t="shared" ref="H310:H319" si="278">+I310/C310*100</f>
        <v>0.70564516129032251</v>
      </c>
      <c r="I310" s="56">
        <v>7</v>
      </c>
      <c r="J310" s="57">
        <f t="shared" ref="J310:J319" si="279">(1*D310)+(0.65*F310)+(0.3*H310)</f>
        <v>0.21169354838709675</v>
      </c>
      <c r="K310" s="56">
        <f>+E310+G310+I310</f>
        <v>7</v>
      </c>
      <c r="L310" s="58">
        <f t="shared" ref="L310:L319" si="280">K310/C310*100</f>
        <v>0.70564516129032251</v>
      </c>
      <c r="M310" s="67">
        <f t="shared" ref="M310:M319" si="281">L310*10000</f>
        <v>7056.4516129032254</v>
      </c>
      <c r="N310" s="68">
        <f t="shared" ref="N310:N319" si="282">(NORMSINV(1-M310/1000000))+1.5</f>
        <v>3.954376755145645</v>
      </c>
      <c r="O310" s="69"/>
    </row>
    <row r="311" spans="1:15" hidden="1" x14ac:dyDescent="0.25">
      <c r="A311" s="141"/>
      <c r="B311" s="82" t="s">
        <v>196</v>
      </c>
      <c r="C311" s="1">
        <f>22*64</f>
        <v>1408</v>
      </c>
      <c r="D311" s="2">
        <f t="shared" si="276"/>
        <v>0</v>
      </c>
      <c r="E311" s="1">
        <v>0</v>
      </c>
      <c r="F311" s="2">
        <f t="shared" si="277"/>
        <v>0</v>
      </c>
      <c r="G311" s="1">
        <v>0</v>
      </c>
      <c r="H311" s="2">
        <f t="shared" si="278"/>
        <v>1.2784090909090911</v>
      </c>
      <c r="I311" s="1">
        <v>18</v>
      </c>
      <c r="J311" s="2">
        <f t="shared" si="279"/>
        <v>0.38352272727272729</v>
      </c>
      <c r="K311" s="1">
        <f>+E311+G311+I311</f>
        <v>18</v>
      </c>
      <c r="L311" s="3">
        <f t="shared" si="280"/>
        <v>1.2784090909090911</v>
      </c>
      <c r="M311" s="24">
        <f t="shared" si="281"/>
        <v>12784.09090909091</v>
      </c>
      <c r="N311" s="25">
        <f t="shared" si="282"/>
        <v>3.7327083748973084</v>
      </c>
      <c r="O311" s="94"/>
    </row>
    <row r="312" spans="1:15" hidden="1" x14ac:dyDescent="0.25">
      <c r="A312" s="141"/>
      <c r="B312" s="82" t="s">
        <v>184</v>
      </c>
      <c r="C312" s="1">
        <f>16*64</f>
        <v>1024</v>
      </c>
      <c r="D312" s="2">
        <f t="shared" si="276"/>
        <v>0</v>
      </c>
      <c r="E312" s="1">
        <v>0</v>
      </c>
      <c r="F312" s="2">
        <f t="shared" si="277"/>
        <v>0</v>
      </c>
      <c r="G312" s="1">
        <v>0</v>
      </c>
      <c r="H312" s="2">
        <f t="shared" si="278"/>
        <v>1.26953125</v>
      </c>
      <c r="I312" s="1">
        <v>13</v>
      </c>
      <c r="J312" s="2">
        <f t="shared" si="279"/>
        <v>0.380859375</v>
      </c>
      <c r="K312" s="1">
        <f>+E312+G312+I312</f>
        <v>13</v>
      </c>
      <c r="L312" s="3">
        <f t="shared" si="280"/>
        <v>1.26953125</v>
      </c>
      <c r="M312" s="24">
        <f t="shared" si="281"/>
        <v>12695.3125</v>
      </c>
      <c r="N312" s="25">
        <f t="shared" si="282"/>
        <v>3.735407243556323</v>
      </c>
      <c r="O312" s="95"/>
    </row>
    <row r="313" spans="1:15" hidden="1" x14ac:dyDescent="0.25">
      <c r="A313" s="141"/>
      <c r="B313" s="82" t="s">
        <v>45</v>
      </c>
      <c r="C313" s="1">
        <f>21*64</f>
        <v>1344</v>
      </c>
      <c r="D313" s="2">
        <f t="shared" si="276"/>
        <v>0</v>
      </c>
      <c r="E313" s="1">
        <v>0</v>
      </c>
      <c r="F313" s="2">
        <f t="shared" si="277"/>
        <v>0</v>
      </c>
      <c r="G313" s="1">
        <v>0</v>
      </c>
      <c r="H313" s="2">
        <f t="shared" si="278"/>
        <v>1.1160714285714286</v>
      </c>
      <c r="I313" s="1">
        <v>15</v>
      </c>
      <c r="J313" s="2">
        <f t="shared" si="279"/>
        <v>0.33482142857142855</v>
      </c>
      <c r="K313" s="1">
        <f>+E313+G313+I313</f>
        <v>15</v>
      </c>
      <c r="L313" s="3">
        <f t="shared" si="280"/>
        <v>1.1160714285714286</v>
      </c>
      <c r="M313" s="24">
        <f t="shared" si="281"/>
        <v>11160.714285714286</v>
      </c>
      <c r="N313" s="25">
        <f t="shared" si="282"/>
        <v>3.7848533435419447</v>
      </c>
      <c r="O313" s="95"/>
    </row>
    <row r="314" spans="1:15" ht="16.5" hidden="1" thickBot="1" x14ac:dyDescent="0.3">
      <c r="A314" s="143"/>
      <c r="B314" s="65" t="s">
        <v>18</v>
      </c>
      <c r="C314" s="10">
        <f>SUM(C310:C313)</f>
        <v>4768</v>
      </c>
      <c r="D314" s="11">
        <f t="shared" si="276"/>
        <v>0</v>
      </c>
      <c r="E314" s="10">
        <f>SUM(E310:E313)</f>
        <v>0</v>
      </c>
      <c r="F314" s="11">
        <f t="shared" si="277"/>
        <v>0</v>
      </c>
      <c r="G314" s="10">
        <f>SUM(G310:G313)</f>
        <v>0</v>
      </c>
      <c r="H314" s="73">
        <f t="shared" si="278"/>
        <v>1.1115771812080537</v>
      </c>
      <c r="I314" s="10">
        <f>SUM(I310:I313)</f>
        <v>53</v>
      </c>
      <c r="J314" s="11">
        <f t="shared" si="279"/>
        <v>0.33347315436241609</v>
      </c>
      <c r="K314" s="10">
        <f>SUM(K310:K313)</f>
        <v>53</v>
      </c>
      <c r="L314" s="12">
        <f t="shared" si="280"/>
        <v>1.1115771812080537</v>
      </c>
      <c r="M314" s="15">
        <f t="shared" si="281"/>
        <v>11115.771812080537</v>
      </c>
      <c r="N314" s="13">
        <f t="shared" si="282"/>
        <v>3.7863884467047946</v>
      </c>
      <c r="O314" s="96"/>
    </row>
    <row r="315" spans="1:15" hidden="1" x14ac:dyDescent="0.25">
      <c r="A315" s="146" t="s">
        <v>242</v>
      </c>
      <c r="B315" s="89" t="s">
        <v>145</v>
      </c>
      <c r="C315" s="56">
        <f>120*8</f>
        <v>960</v>
      </c>
      <c r="D315" s="57">
        <f t="shared" si="276"/>
        <v>0</v>
      </c>
      <c r="E315" s="56">
        <v>0</v>
      </c>
      <c r="F315" s="57">
        <f t="shared" si="277"/>
        <v>0</v>
      </c>
      <c r="G315" s="56">
        <v>0</v>
      </c>
      <c r="H315" s="57">
        <f t="shared" si="278"/>
        <v>1.1458333333333333</v>
      </c>
      <c r="I315" s="56">
        <v>11</v>
      </c>
      <c r="J315" s="57">
        <f t="shared" si="279"/>
        <v>0.34374999999999994</v>
      </c>
      <c r="K315" s="56">
        <f>+E315+G315+I315</f>
        <v>11</v>
      </c>
      <c r="L315" s="58">
        <f t="shared" si="280"/>
        <v>1.1458333333333333</v>
      </c>
      <c r="M315" s="67">
        <f t="shared" si="281"/>
        <v>11458.333333333332</v>
      </c>
      <c r="N315" s="68">
        <f t="shared" si="282"/>
        <v>3.7748210546233087</v>
      </c>
      <c r="O315" s="69"/>
    </row>
    <row r="316" spans="1:15" hidden="1" x14ac:dyDescent="0.25">
      <c r="A316" s="141"/>
      <c r="B316" s="82" t="s">
        <v>196</v>
      </c>
      <c r="C316" s="1">
        <f>22*64</f>
        <v>1408</v>
      </c>
      <c r="D316" s="2">
        <f t="shared" si="276"/>
        <v>0</v>
      </c>
      <c r="E316" s="1">
        <v>0</v>
      </c>
      <c r="F316" s="2">
        <f t="shared" si="277"/>
        <v>0</v>
      </c>
      <c r="G316" s="1">
        <v>0</v>
      </c>
      <c r="H316" s="2">
        <f t="shared" si="278"/>
        <v>1.0653409090909089</v>
      </c>
      <c r="I316" s="1">
        <v>15</v>
      </c>
      <c r="J316" s="2">
        <f t="shared" si="279"/>
        <v>0.31960227272727265</v>
      </c>
      <c r="K316" s="1">
        <f>+E316+G316+I316</f>
        <v>15</v>
      </c>
      <c r="L316" s="3">
        <f t="shared" si="280"/>
        <v>1.0653409090909089</v>
      </c>
      <c r="M316" s="24">
        <f t="shared" si="281"/>
        <v>10653.40909090909</v>
      </c>
      <c r="N316" s="25">
        <f t="shared" si="282"/>
        <v>3.8025030755371918</v>
      </c>
      <c r="O316" s="94"/>
    </row>
    <row r="317" spans="1:15" hidden="1" x14ac:dyDescent="0.25">
      <c r="A317" s="141"/>
      <c r="B317" s="82" t="s">
        <v>184</v>
      </c>
      <c r="C317" s="1">
        <f>16*64</f>
        <v>1024</v>
      </c>
      <c r="D317" s="2">
        <f t="shared" si="276"/>
        <v>0</v>
      </c>
      <c r="E317" s="1">
        <v>0</v>
      </c>
      <c r="F317" s="2">
        <f t="shared" si="277"/>
        <v>0</v>
      </c>
      <c r="G317" s="1">
        <v>0</v>
      </c>
      <c r="H317" s="2">
        <f t="shared" si="278"/>
        <v>1.46484375</v>
      </c>
      <c r="I317" s="1">
        <v>15</v>
      </c>
      <c r="J317" s="2">
        <f t="shared" si="279"/>
        <v>0.439453125</v>
      </c>
      <c r="K317" s="1">
        <f>+E317+G317+I317</f>
        <v>15</v>
      </c>
      <c r="L317" s="3">
        <f t="shared" si="280"/>
        <v>1.46484375</v>
      </c>
      <c r="M317" s="24">
        <f t="shared" si="281"/>
        <v>14648.4375</v>
      </c>
      <c r="N317" s="25">
        <f t="shared" si="282"/>
        <v>3.6794685977891168</v>
      </c>
      <c r="O317" s="95"/>
    </row>
    <row r="318" spans="1:15" hidden="1" x14ac:dyDescent="0.25">
      <c r="A318" s="141"/>
      <c r="B318" s="82" t="s">
        <v>45</v>
      </c>
      <c r="C318" s="1">
        <f>26*64</f>
        <v>1664</v>
      </c>
      <c r="D318" s="2">
        <f t="shared" si="276"/>
        <v>0</v>
      </c>
      <c r="E318" s="1">
        <v>0</v>
      </c>
      <c r="F318" s="2">
        <f t="shared" si="277"/>
        <v>0</v>
      </c>
      <c r="G318" s="1">
        <v>0</v>
      </c>
      <c r="H318" s="2">
        <f t="shared" si="278"/>
        <v>0.9014423076923076</v>
      </c>
      <c r="I318" s="1">
        <v>15</v>
      </c>
      <c r="J318" s="2">
        <f t="shared" si="279"/>
        <v>0.27043269230769229</v>
      </c>
      <c r="K318" s="1">
        <f>+E318+G318+I318</f>
        <v>15</v>
      </c>
      <c r="L318" s="3">
        <f t="shared" si="280"/>
        <v>0.9014423076923076</v>
      </c>
      <c r="M318" s="24">
        <f t="shared" si="281"/>
        <v>9014.4230769230762</v>
      </c>
      <c r="N318" s="25">
        <f t="shared" si="282"/>
        <v>3.8650251584161439</v>
      </c>
      <c r="O318" s="95"/>
    </row>
    <row r="319" spans="1:15" ht="16.5" hidden="1" thickBot="1" x14ac:dyDescent="0.3">
      <c r="A319" s="143"/>
      <c r="B319" s="65" t="s">
        <v>18</v>
      </c>
      <c r="C319" s="10">
        <f>SUM(C315:C318)</f>
        <v>5056</v>
      </c>
      <c r="D319" s="11">
        <f t="shared" si="276"/>
        <v>0</v>
      </c>
      <c r="E319" s="10">
        <f>SUM(E315:E318)</f>
        <v>0</v>
      </c>
      <c r="F319" s="11">
        <f t="shared" si="277"/>
        <v>0</v>
      </c>
      <c r="G319" s="10">
        <f>SUM(G315:G318)</f>
        <v>0</v>
      </c>
      <c r="H319" s="73">
        <f t="shared" si="278"/>
        <v>1.1075949367088607</v>
      </c>
      <c r="I319" s="10">
        <f>SUM(I315:I318)</f>
        <v>56</v>
      </c>
      <c r="J319" s="11">
        <f t="shared" si="279"/>
        <v>0.33227848101265817</v>
      </c>
      <c r="K319" s="10">
        <f>SUM(K315:K318)</f>
        <v>56</v>
      </c>
      <c r="L319" s="12">
        <f t="shared" si="280"/>
        <v>1.1075949367088607</v>
      </c>
      <c r="M319" s="15">
        <f t="shared" si="281"/>
        <v>11075.949367088606</v>
      </c>
      <c r="N319" s="13">
        <f t="shared" si="282"/>
        <v>3.7877531814420253</v>
      </c>
      <c r="O319" s="96"/>
    </row>
    <row r="320" spans="1:15" hidden="1" x14ac:dyDescent="0.25">
      <c r="A320" s="146" t="s">
        <v>243</v>
      </c>
      <c r="B320" s="89" t="s">
        <v>244</v>
      </c>
      <c r="C320" s="56">
        <f>87*8</f>
        <v>696</v>
      </c>
      <c r="D320" s="57">
        <f t="shared" ref="D320:D325" si="283">E320/C320*100</f>
        <v>0</v>
      </c>
      <c r="E320" s="56">
        <v>0</v>
      </c>
      <c r="F320" s="57">
        <f t="shared" ref="F320:F325" si="284">+G320/C320*100</f>
        <v>0</v>
      </c>
      <c r="G320" s="56">
        <v>0</v>
      </c>
      <c r="H320" s="57">
        <f t="shared" ref="H320:H325" si="285">+I320/C320*100</f>
        <v>0.86206896551724133</v>
      </c>
      <c r="I320" s="56">
        <v>6</v>
      </c>
      <c r="J320" s="57">
        <f t="shared" ref="J320:J325" si="286">(1*D320)+(0.65*F320)+(0.3*H320)</f>
        <v>0.25862068965517238</v>
      </c>
      <c r="K320" s="56">
        <f>+E320+G320+I320</f>
        <v>6</v>
      </c>
      <c r="L320" s="58">
        <f t="shared" ref="L320:L325" si="287">K320/C320*100</f>
        <v>0.86206896551724133</v>
      </c>
      <c r="M320" s="67">
        <f t="shared" ref="M320:M325" si="288">L320*10000</f>
        <v>8620.689655172413</v>
      </c>
      <c r="N320" s="68">
        <f t="shared" ref="N320:N325" si="289">(NORMSINV(1-M320/1000000))+1.5</f>
        <v>3.8815194699704829</v>
      </c>
      <c r="O320" s="69"/>
    </row>
    <row r="321" spans="1:15" hidden="1" x14ac:dyDescent="0.25">
      <c r="A321" s="141"/>
      <c r="B321" s="82" t="s">
        <v>196</v>
      </c>
      <c r="C321" s="1">
        <f>22*64</f>
        <v>1408</v>
      </c>
      <c r="D321" s="2">
        <f t="shared" si="283"/>
        <v>0</v>
      </c>
      <c r="E321" s="1">
        <v>0</v>
      </c>
      <c r="F321" s="2">
        <f t="shared" si="284"/>
        <v>0</v>
      </c>
      <c r="G321" s="1">
        <v>0</v>
      </c>
      <c r="H321" s="2">
        <f t="shared" si="285"/>
        <v>0.92329545454545459</v>
      </c>
      <c r="I321" s="1">
        <v>13</v>
      </c>
      <c r="J321" s="2">
        <f t="shared" si="286"/>
        <v>0.27698863636363635</v>
      </c>
      <c r="K321" s="1">
        <f>+E321+G321+I321</f>
        <v>13</v>
      </c>
      <c r="L321" s="3">
        <f t="shared" si="287"/>
        <v>0.92329545454545459</v>
      </c>
      <c r="M321" s="24">
        <f t="shared" si="288"/>
        <v>9232.954545454546</v>
      </c>
      <c r="N321" s="25">
        <f t="shared" si="289"/>
        <v>3.8561409583125505</v>
      </c>
      <c r="O321" s="94"/>
    </row>
    <row r="322" spans="1:15" hidden="1" x14ac:dyDescent="0.25">
      <c r="A322" s="141"/>
      <c r="B322" s="82" t="s">
        <v>184</v>
      </c>
      <c r="C322" s="1">
        <f>18*64</f>
        <v>1152</v>
      </c>
      <c r="D322" s="2">
        <f t="shared" si="283"/>
        <v>0</v>
      </c>
      <c r="E322" s="1">
        <v>0</v>
      </c>
      <c r="F322" s="2">
        <f t="shared" si="284"/>
        <v>0</v>
      </c>
      <c r="G322" s="1">
        <v>0</v>
      </c>
      <c r="H322" s="2">
        <f t="shared" si="285"/>
        <v>1.2152777777777779</v>
      </c>
      <c r="I322" s="1">
        <v>14</v>
      </c>
      <c r="J322" s="2">
        <f t="shared" si="286"/>
        <v>0.36458333333333337</v>
      </c>
      <c r="K322" s="1">
        <f>+E322+G322+I322</f>
        <v>14</v>
      </c>
      <c r="L322" s="3">
        <f t="shared" si="287"/>
        <v>1.2152777777777779</v>
      </c>
      <c r="M322" s="24">
        <f t="shared" si="288"/>
        <v>12152.777777777779</v>
      </c>
      <c r="N322" s="25">
        <f t="shared" si="289"/>
        <v>3.7522646042149348</v>
      </c>
      <c r="O322" s="95"/>
    </row>
    <row r="323" spans="1:15" hidden="1" x14ac:dyDescent="0.25">
      <c r="A323" s="141"/>
      <c r="B323" s="82" t="s">
        <v>45</v>
      </c>
      <c r="C323" s="1">
        <f>4*64</f>
        <v>256</v>
      </c>
      <c r="D323" s="2">
        <f>E323/C323*100</f>
        <v>0</v>
      </c>
      <c r="E323" s="1">
        <v>0</v>
      </c>
      <c r="F323" s="2">
        <f>+G323/C323*100</f>
        <v>0</v>
      </c>
      <c r="G323" s="1">
        <v>0</v>
      </c>
      <c r="H323" s="2">
        <f>+I323/C323*100</f>
        <v>0.78125</v>
      </c>
      <c r="I323" s="1">
        <v>2</v>
      </c>
      <c r="J323" s="2">
        <f>(1*D323)+(0.65*F323)+(0.3*H323)</f>
        <v>0.234375</v>
      </c>
      <c r="K323" s="1">
        <f>+E323+G323+I323</f>
        <v>2</v>
      </c>
      <c r="L323" s="3">
        <f>K323/C323*100</f>
        <v>0.78125</v>
      </c>
      <c r="M323" s="24">
        <f>L323*10000</f>
        <v>7812.5</v>
      </c>
      <c r="N323" s="25">
        <f>(NORMSINV(1-M323/1000000))+1.5</f>
        <v>3.9175590162365048</v>
      </c>
      <c r="O323" s="95"/>
    </row>
    <row r="324" spans="1:15" hidden="1" x14ac:dyDescent="0.25">
      <c r="A324" s="141"/>
      <c r="B324" s="82" t="s">
        <v>78</v>
      </c>
      <c r="C324" s="1">
        <f>11*64</f>
        <v>704</v>
      </c>
      <c r="D324" s="2">
        <f t="shared" si="283"/>
        <v>0</v>
      </c>
      <c r="E324" s="1">
        <v>0</v>
      </c>
      <c r="F324" s="2">
        <f t="shared" si="284"/>
        <v>0</v>
      </c>
      <c r="G324" s="1">
        <v>0</v>
      </c>
      <c r="H324" s="2">
        <f t="shared" si="285"/>
        <v>0.99431818181818177</v>
      </c>
      <c r="I324" s="1">
        <v>7</v>
      </c>
      <c r="J324" s="2">
        <f t="shared" si="286"/>
        <v>0.29829545454545453</v>
      </c>
      <c r="K324" s="1">
        <f>+E324+G324+I324</f>
        <v>7</v>
      </c>
      <c r="L324" s="3">
        <f t="shared" si="287"/>
        <v>0.99431818181818177</v>
      </c>
      <c r="M324" s="24">
        <f t="shared" si="288"/>
        <v>9943.181818181818</v>
      </c>
      <c r="N324" s="25">
        <f t="shared" si="289"/>
        <v>3.8284850225164595</v>
      </c>
      <c r="O324" s="95"/>
    </row>
    <row r="325" spans="1:15" ht="16.5" hidden="1" thickBot="1" x14ac:dyDescent="0.3">
      <c r="A325" s="143"/>
      <c r="B325" s="65" t="s">
        <v>18</v>
      </c>
      <c r="C325" s="10">
        <f>SUM(C320:C324)</f>
        <v>4216</v>
      </c>
      <c r="D325" s="11">
        <f t="shared" si="283"/>
        <v>0</v>
      </c>
      <c r="E325" s="10">
        <f>SUM(E320:E324)</f>
        <v>0</v>
      </c>
      <c r="F325" s="11">
        <f t="shared" si="284"/>
        <v>0</v>
      </c>
      <c r="G325" s="10">
        <f>SUM(G320:G324)</f>
        <v>0</v>
      </c>
      <c r="H325" s="73">
        <f t="shared" si="285"/>
        <v>0.99620493358633777</v>
      </c>
      <c r="I325" s="10">
        <f>SUM(I320:I324)</f>
        <v>42</v>
      </c>
      <c r="J325" s="11">
        <f t="shared" si="286"/>
        <v>0.2988614800759013</v>
      </c>
      <c r="K325" s="10">
        <f>SUM(K320:K324)</f>
        <v>42</v>
      </c>
      <c r="L325" s="12">
        <f t="shared" si="287"/>
        <v>0.99620493358633777</v>
      </c>
      <c r="M325" s="15">
        <f t="shared" si="288"/>
        <v>9962.0493358633776</v>
      </c>
      <c r="N325" s="13">
        <f t="shared" si="289"/>
        <v>3.8277741636261955</v>
      </c>
      <c r="O325" s="96"/>
    </row>
    <row r="326" spans="1:15" hidden="1" x14ac:dyDescent="0.25">
      <c r="A326" s="146" t="s">
        <v>249</v>
      </c>
      <c r="B326" s="89" t="s">
        <v>244</v>
      </c>
      <c r="C326" s="56">
        <f>111*8</f>
        <v>888</v>
      </c>
      <c r="D326" s="57">
        <f t="shared" ref="D326:D335" si="290">E326/C326*100</f>
        <v>0</v>
      </c>
      <c r="E326" s="56">
        <v>0</v>
      </c>
      <c r="F326" s="57">
        <f t="shared" ref="F326:F335" si="291">+G326/C326*100</f>
        <v>0</v>
      </c>
      <c r="G326" s="56">
        <v>0</v>
      </c>
      <c r="H326" s="57">
        <f t="shared" ref="H326:H335" si="292">+I326/C326*100</f>
        <v>0.78828828828828823</v>
      </c>
      <c r="I326" s="56">
        <v>7</v>
      </c>
      <c r="J326" s="57">
        <f t="shared" ref="J326:J335" si="293">(1*D326)+(0.65*F326)+(0.3*H326)</f>
        <v>0.23648648648648646</v>
      </c>
      <c r="K326" s="56">
        <f>+E326+G326+I326</f>
        <v>7</v>
      </c>
      <c r="L326" s="58">
        <f t="shared" ref="L326:L335" si="294">K326/C326*100</f>
        <v>0.78828828828828823</v>
      </c>
      <c r="M326" s="67">
        <f t="shared" ref="M326:M335" si="295">L326*10000</f>
        <v>7882.8828828828819</v>
      </c>
      <c r="N326" s="68">
        <f t="shared" ref="N326:N335" si="296">(NORMSINV(1-M326/1000000))+1.5</f>
        <v>3.9142932944969782</v>
      </c>
      <c r="O326" s="69"/>
    </row>
    <row r="327" spans="1:15" hidden="1" x14ac:dyDescent="0.25">
      <c r="A327" s="141"/>
      <c r="B327" s="82" t="s">
        <v>196</v>
      </c>
      <c r="C327" s="1">
        <f>23*64</f>
        <v>1472</v>
      </c>
      <c r="D327" s="2">
        <f t="shared" si="290"/>
        <v>0</v>
      </c>
      <c r="E327" s="1">
        <v>0</v>
      </c>
      <c r="F327" s="2">
        <f t="shared" si="291"/>
        <v>0</v>
      </c>
      <c r="G327" s="1">
        <v>0</v>
      </c>
      <c r="H327" s="2">
        <f t="shared" si="292"/>
        <v>1.2228260869565217</v>
      </c>
      <c r="I327" s="1">
        <v>18</v>
      </c>
      <c r="J327" s="2">
        <f t="shared" si="293"/>
        <v>0.36684782608695649</v>
      </c>
      <c r="K327" s="1">
        <f>+E327+G327+I327</f>
        <v>18</v>
      </c>
      <c r="L327" s="3">
        <f t="shared" si="294"/>
        <v>1.2228260869565217</v>
      </c>
      <c r="M327" s="24">
        <f t="shared" si="295"/>
        <v>12228.260869565218</v>
      </c>
      <c r="N327" s="25">
        <f t="shared" si="296"/>
        <v>3.7498806632791806</v>
      </c>
      <c r="O327" s="94"/>
    </row>
    <row r="328" spans="1:15" hidden="1" x14ac:dyDescent="0.25">
      <c r="A328" s="141"/>
      <c r="B328" s="82" t="s">
        <v>184</v>
      </c>
      <c r="C328" s="1">
        <f>14*64</f>
        <v>896</v>
      </c>
      <c r="D328" s="2">
        <f t="shared" si="290"/>
        <v>0</v>
      </c>
      <c r="E328" s="1">
        <v>0</v>
      </c>
      <c r="F328" s="2">
        <f t="shared" si="291"/>
        <v>0</v>
      </c>
      <c r="G328" s="1">
        <v>0</v>
      </c>
      <c r="H328" s="2">
        <f t="shared" si="292"/>
        <v>1.0044642857142858</v>
      </c>
      <c r="I328" s="1">
        <v>9</v>
      </c>
      <c r="J328" s="2">
        <f t="shared" si="293"/>
        <v>0.30133928571428575</v>
      </c>
      <c r="K328" s="1">
        <f>+E328+G328+I328</f>
        <v>9</v>
      </c>
      <c r="L328" s="3">
        <f t="shared" si="294"/>
        <v>1.0044642857142858</v>
      </c>
      <c r="M328" s="24">
        <f t="shared" si="295"/>
        <v>10044.642857142859</v>
      </c>
      <c r="N328" s="25">
        <f t="shared" si="296"/>
        <v>3.8246761088441428</v>
      </c>
      <c r="O328" s="95"/>
    </row>
    <row r="329" spans="1:15" hidden="1" x14ac:dyDescent="0.25">
      <c r="A329" s="141"/>
      <c r="B329" s="82" t="s">
        <v>78</v>
      </c>
      <c r="C329" s="1">
        <f>16*64</f>
        <v>1024</v>
      </c>
      <c r="D329" s="2">
        <f t="shared" si="290"/>
        <v>0</v>
      </c>
      <c r="E329" s="1">
        <v>0</v>
      </c>
      <c r="F329" s="2">
        <f t="shared" si="291"/>
        <v>0</v>
      </c>
      <c r="G329" s="1">
        <v>0</v>
      </c>
      <c r="H329" s="2">
        <f t="shared" si="292"/>
        <v>0.9765625</v>
      </c>
      <c r="I329" s="1">
        <v>10</v>
      </c>
      <c r="J329" s="2">
        <f t="shared" si="293"/>
        <v>0.29296875</v>
      </c>
      <c r="K329" s="1">
        <f>+E329+G329+I329</f>
        <v>10</v>
      </c>
      <c r="L329" s="3">
        <f t="shared" si="294"/>
        <v>0.9765625</v>
      </c>
      <c r="M329" s="24">
        <f t="shared" si="295"/>
        <v>9765.625</v>
      </c>
      <c r="N329" s="25">
        <f t="shared" si="296"/>
        <v>3.8352330400688128</v>
      </c>
      <c r="O329" s="95"/>
    </row>
    <row r="330" spans="1:15" ht="16.5" hidden="1" thickBot="1" x14ac:dyDescent="0.3">
      <c r="A330" s="143"/>
      <c r="B330" s="65" t="s">
        <v>18</v>
      </c>
      <c r="C330" s="10">
        <f>SUM(C326:C329)</f>
        <v>4280</v>
      </c>
      <c r="D330" s="11">
        <f t="shared" si="290"/>
        <v>0</v>
      </c>
      <c r="E330" s="10">
        <f>SUM(E326:E329)</f>
        <v>0</v>
      </c>
      <c r="F330" s="11">
        <f t="shared" si="291"/>
        <v>0</v>
      </c>
      <c r="G330" s="10">
        <f>SUM(G326:G329)</f>
        <v>0</v>
      </c>
      <c r="H330" s="73">
        <f t="shared" si="292"/>
        <v>1.0280373831775702</v>
      </c>
      <c r="I330" s="10">
        <f>SUM(I326:I329)</f>
        <v>44</v>
      </c>
      <c r="J330" s="11">
        <f t="shared" si="293"/>
        <v>0.30841121495327106</v>
      </c>
      <c r="K330" s="10">
        <f>SUM(K326:K329)</f>
        <v>44</v>
      </c>
      <c r="L330" s="12">
        <f t="shared" si="294"/>
        <v>1.0280373831775702</v>
      </c>
      <c r="M330" s="15">
        <f t="shared" si="295"/>
        <v>10280.373831775702</v>
      </c>
      <c r="N330" s="13">
        <f t="shared" si="296"/>
        <v>3.8159546000559801</v>
      </c>
      <c r="O330" s="96"/>
    </row>
    <row r="331" spans="1:15" hidden="1" x14ac:dyDescent="0.25">
      <c r="A331" s="146" t="s">
        <v>250</v>
      </c>
      <c r="B331" s="89" t="s">
        <v>244</v>
      </c>
      <c r="C331" s="56">
        <f>121*8</f>
        <v>968</v>
      </c>
      <c r="D331" s="57">
        <f t="shared" si="290"/>
        <v>0</v>
      </c>
      <c r="E331" s="56">
        <v>0</v>
      </c>
      <c r="F331" s="57">
        <f t="shared" si="291"/>
        <v>0</v>
      </c>
      <c r="G331" s="56">
        <v>0</v>
      </c>
      <c r="H331" s="57">
        <f t="shared" si="292"/>
        <v>1.1363636363636365</v>
      </c>
      <c r="I331" s="56">
        <v>11</v>
      </c>
      <c r="J331" s="57">
        <f t="shared" si="293"/>
        <v>0.34090909090909094</v>
      </c>
      <c r="K331" s="56">
        <f>+E331+G331+I331</f>
        <v>11</v>
      </c>
      <c r="L331" s="58">
        <f t="shared" si="294"/>
        <v>1.1363636363636365</v>
      </c>
      <c r="M331" s="67">
        <f t="shared" si="295"/>
        <v>11363.636363636364</v>
      </c>
      <c r="N331" s="68">
        <f t="shared" si="296"/>
        <v>3.7779883330287345</v>
      </c>
      <c r="O331" s="69"/>
    </row>
    <row r="332" spans="1:15" hidden="1" x14ac:dyDescent="0.25">
      <c r="A332" s="141"/>
      <c r="B332" s="82" t="s">
        <v>196</v>
      </c>
      <c r="C332" s="1">
        <f>15*64</f>
        <v>960</v>
      </c>
      <c r="D332" s="2">
        <f t="shared" si="290"/>
        <v>0</v>
      </c>
      <c r="E332" s="1">
        <v>0</v>
      </c>
      <c r="F332" s="2">
        <f t="shared" si="291"/>
        <v>0</v>
      </c>
      <c r="G332" s="1">
        <v>0</v>
      </c>
      <c r="H332" s="2">
        <f t="shared" si="292"/>
        <v>1.0416666666666665</v>
      </c>
      <c r="I332" s="1">
        <v>10</v>
      </c>
      <c r="J332" s="2">
        <f t="shared" si="293"/>
        <v>0.31249999999999994</v>
      </c>
      <c r="K332" s="1">
        <f>+E332+G332+I332</f>
        <v>10</v>
      </c>
      <c r="L332" s="3">
        <f t="shared" si="294"/>
        <v>1.0416666666666665</v>
      </c>
      <c r="M332" s="24">
        <f t="shared" si="295"/>
        <v>10416.666666666666</v>
      </c>
      <c r="N332" s="25">
        <f t="shared" si="296"/>
        <v>3.8109913382574203</v>
      </c>
      <c r="O332" s="94"/>
    </row>
    <row r="333" spans="1:15" hidden="1" x14ac:dyDescent="0.25">
      <c r="A333" s="141"/>
      <c r="B333" s="82" t="s">
        <v>184</v>
      </c>
      <c r="C333" s="1">
        <f>14*64</f>
        <v>896</v>
      </c>
      <c r="D333" s="2">
        <f t="shared" si="290"/>
        <v>0</v>
      </c>
      <c r="E333" s="1">
        <v>0</v>
      </c>
      <c r="F333" s="2">
        <f t="shared" si="291"/>
        <v>0</v>
      </c>
      <c r="G333" s="1">
        <v>0</v>
      </c>
      <c r="H333" s="2">
        <f t="shared" si="292"/>
        <v>0.89285714285714279</v>
      </c>
      <c r="I333" s="1">
        <v>8</v>
      </c>
      <c r="J333" s="2">
        <f t="shared" si="293"/>
        <v>0.26785714285714285</v>
      </c>
      <c r="K333" s="1">
        <f>+E333+G333+I333</f>
        <v>8</v>
      </c>
      <c r="L333" s="3">
        <f t="shared" si="294"/>
        <v>0.89285714285714279</v>
      </c>
      <c r="M333" s="24">
        <f t="shared" si="295"/>
        <v>8928.5714285714275</v>
      </c>
      <c r="N333" s="25">
        <f t="shared" si="296"/>
        <v>3.8685670592678738</v>
      </c>
      <c r="O333" s="95"/>
    </row>
    <row r="334" spans="1:15" hidden="1" x14ac:dyDescent="0.25">
      <c r="A334" s="141"/>
      <c r="B334" s="82" t="s">
        <v>78</v>
      </c>
      <c r="C334" s="1">
        <f>15*64</f>
        <v>960</v>
      </c>
      <c r="D334" s="2">
        <f t="shared" si="290"/>
        <v>0</v>
      </c>
      <c r="E334" s="1">
        <v>0</v>
      </c>
      <c r="F334" s="2">
        <f t="shared" si="291"/>
        <v>0</v>
      </c>
      <c r="G334" s="1">
        <v>0</v>
      </c>
      <c r="H334" s="2">
        <f t="shared" si="292"/>
        <v>1.25</v>
      </c>
      <c r="I334" s="1">
        <v>12</v>
      </c>
      <c r="J334" s="2">
        <f t="shared" si="293"/>
        <v>0.375</v>
      </c>
      <c r="K334" s="1">
        <f>+E334+G334+I334</f>
        <v>12</v>
      </c>
      <c r="L334" s="3">
        <f t="shared" si="294"/>
        <v>1.25</v>
      </c>
      <c r="M334" s="24">
        <f t="shared" si="295"/>
        <v>12500</v>
      </c>
      <c r="N334" s="25">
        <f t="shared" si="296"/>
        <v>3.7414027276049464</v>
      </c>
      <c r="O334" s="95"/>
    </row>
    <row r="335" spans="1:15" ht="16.5" hidden="1" thickBot="1" x14ac:dyDescent="0.3">
      <c r="A335" s="143"/>
      <c r="B335" s="65" t="s">
        <v>18</v>
      </c>
      <c r="C335" s="10">
        <f>SUM(C331:C334)</f>
        <v>3784</v>
      </c>
      <c r="D335" s="11">
        <f t="shared" si="290"/>
        <v>0</v>
      </c>
      <c r="E335" s="10">
        <f>SUM(E331:E334)</f>
        <v>0</v>
      </c>
      <c r="F335" s="11">
        <f t="shared" si="291"/>
        <v>0</v>
      </c>
      <c r="G335" s="10">
        <f>SUM(G331:G334)</f>
        <v>0</v>
      </c>
      <c r="H335" s="73">
        <f t="shared" si="292"/>
        <v>1.0835095137420718</v>
      </c>
      <c r="I335" s="10">
        <f>SUM(I331:I334)</f>
        <v>41</v>
      </c>
      <c r="J335" s="11">
        <f t="shared" si="293"/>
        <v>0.32505285412262153</v>
      </c>
      <c r="K335" s="10">
        <f>SUM(K331:K334)</f>
        <v>41</v>
      </c>
      <c r="L335" s="12">
        <f t="shared" si="294"/>
        <v>1.0835095137420718</v>
      </c>
      <c r="M335" s="15">
        <f t="shared" si="295"/>
        <v>10835.095137420718</v>
      </c>
      <c r="N335" s="13">
        <f t="shared" si="296"/>
        <v>3.796099545753818</v>
      </c>
      <c r="O335" s="96"/>
    </row>
    <row r="336" spans="1:15" hidden="1" x14ac:dyDescent="0.25">
      <c r="A336" s="146" t="s">
        <v>253</v>
      </c>
      <c r="B336" s="89" t="s">
        <v>244</v>
      </c>
      <c r="C336" s="56">
        <f>36*8</f>
        <v>288</v>
      </c>
      <c r="D336" s="57">
        <f t="shared" ref="D336:D341" si="297">E336/C336*100</f>
        <v>0</v>
      </c>
      <c r="E336" s="56">
        <v>0</v>
      </c>
      <c r="F336" s="57">
        <f t="shared" ref="F336:F341" si="298">+G336/C336*100</f>
        <v>0</v>
      </c>
      <c r="G336" s="56">
        <v>0</v>
      </c>
      <c r="H336" s="57">
        <f t="shared" ref="H336:H341" si="299">+I336/C336*100</f>
        <v>0.69444444444444442</v>
      </c>
      <c r="I336" s="56">
        <v>2</v>
      </c>
      <c r="J336" s="57">
        <f t="shared" ref="J336:J341" si="300">(1*D336)+(0.65*F336)+(0.3*H336)</f>
        <v>0.20833333333333331</v>
      </c>
      <c r="K336" s="56">
        <f>+E336+G336+I336</f>
        <v>2</v>
      </c>
      <c r="L336" s="58">
        <f t="shared" ref="L336:L341" si="301">K336/C336*100</f>
        <v>0.69444444444444442</v>
      </c>
      <c r="M336" s="67">
        <f t="shared" ref="M336:M341" si="302">L336*10000</f>
        <v>6944.4444444444443</v>
      </c>
      <c r="N336" s="68">
        <f t="shared" ref="N336:N341" si="303">(NORMSINV(1-M336/1000000))+1.5</f>
        <v>3.9601243375600035</v>
      </c>
      <c r="O336" s="69"/>
    </row>
    <row r="337" spans="1:15" hidden="1" x14ac:dyDescent="0.25">
      <c r="A337" s="193"/>
      <c r="B337" s="82" t="s">
        <v>211</v>
      </c>
      <c r="C337" s="1">
        <f>11*8</f>
        <v>88</v>
      </c>
      <c r="D337" s="2">
        <f>E337/C337*100</f>
        <v>0</v>
      </c>
      <c r="E337" s="1">
        <v>0</v>
      </c>
      <c r="F337" s="2">
        <f>+G337/C337*100</f>
        <v>0</v>
      </c>
      <c r="G337" s="1">
        <v>0</v>
      </c>
      <c r="H337" s="2">
        <f>+I337/C337*100</f>
        <v>0</v>
      </c>
      <c r="I337" s="1">
        <v>0</v>
      </c>
      <c r="J337" s="2">
        <f>(1*D337)+(0.65*F337)+(0.3*H337)</f>
        <v>0</v>
      </c>
      <c r="K337" s="1">
        <f>+E337+G337+I337</f>
        <v>0</v>
      </c>
      <c r="L337" s="3">
        <f>K337/C337*100</f>
        <v>0</v>
      </c>
      <c r="M337" s="24">
        <f>L337*10000</f>
        <v>0</v>
      </c>
      <c r="N337" s="25" t="e">
        <f>(NORMSINV(1-M337/1000000))+1.5</f>
        <v>#NUM!</v>
      </c>
      <c r="O337" s="94"/>
    </row>
    <row r="338" spans="1:15" hidden="1" x14ac:dyDescent="0.25">
      <c r="A338" s="193"/>
      <c r="B338" s="82" t="s">
        <v>257</v>
      </c>
      <c r="C338" s="1">
        <f>14*8</f>
        <v>112</v>
      </c>
      <c r="D338" s="2">
        <f>E338/C338*100</f>
        <v>0</v>
      </c>
      <c r="E338" s="1">
        <v>0</v>
      </c>
      <c r="F338" s="2">
        <f>+G338/C338*100</f>
        <v>0</v>
      </c>
      <c r="G338" s="1">
        <v>0</v>
      </c>
      <c r="H338" s="2">
        <f>+I338/C338*100</f>
        <v>0.89285714285714279</v>
      </c>
      <c r="I338" s="1">
        <v>1</v>
      </c>
      <c r="J338" s="2">
        <f>(1*D338)+(0.65*F338)+(0.3*H338)</f>
        <v>0.26785714285714285</v>
      </c>
      <c r="K338" s="1">
        <f>+E338+G338+I338</f>
        <v>1</v>
      </c>
      <c r="L338" s="3">
        <f>K338/C338*100</f>
        <v>0.89285714285714279</v>
      </c>
      <c r="M338" s="24">
        <f>L338*10000</f>
        <v>8928.5714285714275</v>
      </c>
      <c r="N338" s="25">
        <f>(NORMSINV(1-M338/1000000))+1.5</f>
        <v>3.8685670592678738</v>
      </c>
      <c r="O338" s="94"/>
    </row>
    <row r="339" spans="1:15" hidden="1" x14ac:dyDescent="0.25">
      <c r="A339" s="141"/>
      <c r="B339" s="82" t="s">
        <v>184</v>
      </c>
      <c r="C339" s="1">
        <f>16*64</f>
        <v>1024</v>
      </c>
      <c r="D339" s="2">
        <f t="shared" si="297"/>
        <v>0</v>
      </c>
      <c r="E339" s="1">
        <v>0</v>
      </c>
      <c r="F339" s="2">
        <f t="shared" si="298"/>
        <v>0</v>
      </c>
      <c r="G339" s="1">
        <v>0</v>
      </c>
      <c r="H339" s="2">
        <f t="shared" si="299"/>
        <v>0.9765625</v>
      </c>
      <c r="I339" s="1">
        <v>10</v>
      </c>
      <c r="J339" s="2">
        <f t="shared" si="300"/>
        <v>0.29296875</v>
      </c>
      <c r="K339" s="1">
        <f>+E339+G339+I339</f>
        <v>10</v>
      </c>
      <c r="L339" s="3">
        <f t="shared" si="301"/>
        <v>0.9765625</v>
      </c>
      <c r="M339" s="24">
        <f t="shared" si="302"/>
        <v>9765.625</v>
      </c>
      <c r="N339" s="25">
        <f t="shared" si="303"/>
        <v>3.8352330400688128</v>
      </c>
      <c r="O339" s="95"/>
    </row>
    <row r="340" spans="1:15" hidden="1" x14ac:dyDescent="0.25">
      <c r="A340" s="141"/>
      <c r="B340" s="82" t="s">
        <v>78</v>
      </c>
      <c r="C340" s="1">
        <f>19*64</f>
        <v>1216</v>
      </c>
      <c r="D340" s="2">
        <f t="shared" si="297"/>
        <v>0</v>
      </c>
      <c r="E340" s="1">
        <v>0</v>
      </c>
      <c r="F340" s="2">
        <f t="shared" si="298"/>
        <v>0</v>
      </c>
      <c r="G340" s="1">
        <v>0</v>
      </c>
      <c r="H340" s="2">
        <f t="shared" si="299"/>
        <v>1.069078947368421</v>
      </c>
      <c r="I340" s="1">
        <v>13</v>
      </c>
      <c r="J340" s="2">
        <f t="shared" si="300"/>
        <v>0.32072368421052627</v>
      </c>
      <c r="K340" s="1">
        <f>+E340+G340+I340</f>
        <v>13</v>
      </c>
      <c r="L340" s="3">
        <f t="shared" si="301"/>
        <v>1.069078947368421</v>
      </c>
      <c r="M340" s="24">
        <f t="shared" si="302"/>
        <v>10690.78947368421</v>
      </c>
      <c r="N340" s="25">
        <f t="shared" si="303"/>
        <v>3.8011778750373768</v>
      </c>
      <c r="O340" s="95"/>
    </row>
    <row r="341" spans="1:15" ht="16.5" hidden="1" thickBot="1" x14ac:dyDescent="0.3">
      <c r="A341" s="143"/>
      <c r="B341" s="65" t="s">
        <v>18</v>
      </c>
      <c r="C341" s="10">
        <f>SUM(C336:C340)</f>
        <v>2728</v>
      </c>
      <c r="D341" s="11">
        <f t="shared" si="297"/>
        <v>0</v>
      </c>
      <c r="E341" s="10">
        <f>SUM(E336:E340)</f>
        <v>0</v>
      </c>
      <c r="F341" s="11">
        <f t="shared" si="298"/>
        <v>0</v>
      </c>
      <c r="G341" s="10">
        <f>SUM(G336:G340)</f>
        <v>0</v>
      </c>
      <c r="H341" s="73">
        <f t="shared" si="299"/>
        <v>0.95307917888563054</v>
      </c>
      <c r="I341" s="10">
        <f>SUM(I336:I340)</f>
        <v>26</v>
      </c>
      <c r="J341" s="11">
        <f t="shared" si="300"/>
        <v>0.28592375366568917</v>
      </c>
      <c r="K341" s="10">
        <f>SUM(K336:K340)</f>
        <v>26</v>
      </c>
      <c r="L341" s="12">
        <f t="shared" si="301"/>
        <v>0.95307917888563054</v>
      </c>
      <c r="M341" s="15">
        <f t="shared" si="302"/>
        <v>9530.7917888563061</v>
      </c>
      <c r="N341" s="13">
        <f t="shared" si="303"/>
        <v>3.8443244100328098</v>
      </c>
      <c r="O341" s="96"/>
    </row>
    <row r="342" spans="1:15" hidden="1" x14ac:dyDescent="0.25">
      <c r="A342" s="193" t="s">
        <v>258</v>
      </c>
      <c r="B342" s="82" t="s">
        <v>257</v>
      </c>
      <c r="C342" s="1">
        <f>67*8</f>
        <v>536</v>
      </c>
      <c r="D342" s="2">
        <f t="shared" ref="D342:D375" si="304">E342/C342*100</f>
        <v>0</v>
      </c>
      <c r="E342" s="1">
        <v>0</v>
      </c>
      <c r="F342" s="2">
        <f t="shared" ref="F342:F375" si="305">+G342/C342*100</f>
        <v>0</v>
      </c>
      <c r="G342" s="1">
        <v>0</v>
      </c>
      <c r="H342" s="2">
        <f t="shared" ref="H342:H375" si="306">+I342/C342*100</f>
        <v>1.1194029850746268</v>
      </c>
      <c r="I342" s="1">
        <v>6</v>
      </c>
      <c r="J342" s="2">
        <f t="shared" ref="J342:J375" si="307">(1*D342)+(0.65*F342)+(0.3*H342)</f>
        <v>0.33582089552238803</v>
      </c>
      <c r="K342" s="1">
        <f>+E342+G342+I342</f>
        <v>6</v>
      </c>
      <c r="L342" s="3">
        <f t="shared" ref="L342:L375" si="308">K342/C342*100</f>
        <v>1.1194029850746268</v>
      </c>
      <c r="M342" s="24">
        <f t="shared" ref="M342:M375" si="309">L342*10000</f>
        <v>11194.029850746268</v>
      </c>
      <c r="N342" s="25">
        <f t="shared" ref="N342:N375" si="310">(NORMSINV(1-M342/1000000))+1.5</f>
        <v>3.7837188467285774</v>
      </c>
      <c r="O342" s="94"/>
    </row>
    <row r="343" spans="1:15" hidden="1" x14ac:dyDescent="0.25">
      <c r="A343" s="193"/>
      <c r="B343" s="82" t="s">
        <v>264</v>
      </c>
      <c r="C343" s="1">
        <f>6*64</f>
        <v>384</v>
      </c>
      <c r="D343" s="2">
        <f t="shared" si="304"/>
        <v>0</v>
      </c>
      <c r="E343" s="1">
        <v>0</v>
      </c>
      <c r="F343" s="2">
        <f t="shared" si="305"/>
        <v>0</v>
      </c>
      <c r="G343" s="1">
        <v>0</v>
      </c>
      <c r="H343" s="2">
        <f t="shared" si="306"/>
        <v>0.52083333333333326</v>
      </c>
      <c r="I343" s="1">
        <v>2</v>
      </c>
      <c r="J343" s="2">
        <f t="shared" si="307"/>
        <v>0.15624999999999997</v>
      </c>
      <c r="K343" s="1">
        <f>+E343+G343+I343</f>
        <v>2</v>
      </c>
      <c r="L343" s="3">
        <f t="shared" si="308"/>
        <v>0.52083333333333326</v>
      </c>
      <c r="M343" s="24">
        <f t="shared" si="309"/>
        <v>5208.333333333333</v>
      </c>
      <c r="N343" s="25">
        <f t="shared" si="310"/>
        <v>4.0616819349340219</v>
      </c>
      <c r="O343" s="95"/>
    </row>
    <row r="344" spans="1:15" hidden="1" x14ac:dyDescent="0.25">
      <c r="A344" s="141"/>
      <c r="B344" s="82" t="s">
        <v>184</v>
      </c>
      <c r="C344" s="1">
        <f>18*64</f>
        <v>1152</v>
      </c>
      <c r="D344" s="2">
        <f t="shared" si="304"/>
        <v>0</v>
      </c>
      <c r="E344" s="1">
        <v>0</v>
      </c>
      <c r="F344" s="2">
        <f t="shared" si="305"/>
        <v>0</v>
      </c>
      <c r="G344" s="1">
        <v>0</v>
      </c>
      <c r="H344" s="2">
        <f t="shared" si="306"/>
        <v>0.86805555555555558</v>
      </c>
      <c r="I344" s="1">
        <v>10</v>
      </c>
      <c r="J344" s="2">
        <f t="shared" si="307"/>
        <v>0.26041666666666669</v>
      </c>
      <c r="K344" s="1">
        <f>+E344+G344+I344</f>
        <v>10</v>
      </c>
      <c r="L344" s="3">
        <f t="shared" si="308"/>
        <v>0.86805555555555558</v>
      </c>
      <c r="M344" s="24">
        <f t="shared" si="309"/>
        <v>8680.5555555555566</v>
      </c>
      <c r="N344" s="25">
        <f t="shared" si="310"/>
        <v>3.8789695270016082</v>
      </c>
      <c r="O344" s="95"/>
    </row>
    <row r="345" spans="1:15" hidden="1" x14ac:dyDescent="0.25">
      <c r="A345" s="141"/>
      <c r="B345" s="82" t="s">
        <v>78</v>
      </c>
      <c r="C345" s="1">
        <f>19*64</f>
        <v>1216</v>
      </c>
      <c r="D345" s="2">
        <f t="shared" si="304"/>
        <v>0</v>
      </c>
      <c r="E345" s="1">
        <v>0</v>
      </c>
      <c r="F345" s="2">
        <f t="shared" si="305"/>
        <v>0</v>
      </c>
      <c r="G345" s="1">
        <v>0</v>
      </c>
      <c r="H345" s="2">
        <f t="shared" si="306"/>
        <v>0.82236842105263153</v>
      </c>
      <c r="I345" s="1">
        <v>10</v>
      </c>
      <c r="J345" s="2">
        <f t="shared" si="307"/>
        <v>0.24671052631578944</v>
      </c>
      <c r="K345" s="1">
        <f>+E345+G345+I345</f>
        <v>10</v>
      </c>
      <c r="L345" s="3">
        <f t="shared" si="308"/>
        <v>0.82236842105263153</v>
      </c>
      <c r="M345" s="24">
        <f t="shared" si="309"/>
        <v>8223.6842105263149</v>
      </c>
      <c r="N345" s="25">
        <f t="shared" si="310"/>
        <v>3.8988340133814372</v>
      </c>
      <c r="O345" s="95"/>
    </row>
    <row r="346" spans="1:15" ht="16.5" hidden="1" thickBot="1" x14ac:dyDescent="0.3">
      <c r="A346" s="143"/>
      <c r="B346" s="65" t="s">
        <v>18</v>
      </c>
      <c r="C346" s="10">
        <f>SUM(C342:C345)</f>
        <v>3288</v>
      </c>
      <c r="D346" s="11">
        <f t="shared" si="304"/>
        <v>0</v>
      </c>
      <c r="E346" s="10">
        <f>SUM(E342:E345)</f>
        <v>0</v>
      </c>
      <c r="F346" s="11">
        <f t="shared" si="305"/>
        <v>0</v>
      </c>
      <c r="G346" s="10">
        <f>SUM(G342:G345)</f>
        <v>0</v>
      </c>
      <c r="H346" s="73">
        <f t="shared" si="306"/>
        <v>0.85158150851581504</v>
      </c>
      <c r="I346" s="10">
        <f>SUM(I342:I345)</f>
        <v>28</v>
      </c>
      <c r="J346" s="11">
        <f t="shared" si="307"/>
        <v>0.25547445255474449</v>
      </c>
      <c r="K346" s="10">
        <f>SUM(K342:K345)</f>
        <v>28</v>
      </c>
      <c r="L346" s="12">
        <f t="shared" si="308"/>
        <v>0.85158150851581504</v>
      </c>
      <c r="M346" s="15">
        <f t="shared" si="309"/>
        <v>8515.8150851581504</v>
      </c>
      <c r="N346" s="13">
        <f t="shared" si="310"/>
        <v>3.8860242021657383</v>
      </c>
      <c r="O346" s="96"/>
    </row>
    <row r="347" spans="1:15" hidden="1" x14ac:dyDescent="0.25">
      <c r="A347" s="193" t="s">
        <v>265</v>
      </c>
      <c r="B347" s="82" t="s">
        <v>264</v>
      </c>
      <c r="C347" s="1">
        <f>22*64</f>
        <v>1408</v>
      </c>
      <c r="D347" s="2">
        <f t="shared" si="304"/>
        <v>0</v>
      </c>
      <c r="E347" s="1">
        <v>0</v>
      </c>
      <c r="F347" s="2">
        <f t="shared" si="305"/>
        <v>0</v>
      </c>
      <c r="G347" s="1">
        <v>0</v>
      </c>
      <c r="H347" s="2">
        <f t="shared" si="306"/>
        <v>1.1363636363636365</v>
      </c>
      <c r="I347" s="1">
        <v>16</v>
      </c>
      <c r="J347" s="2">
        <f t="shared" si="307"/>
        <v>0.34090909090909094</v>
      </c>
      <c r="K347" s="1">
        <f>+E347+G347+I347</f>
        <v>16</v>
      </c>
      <c r="L347" s="3">
        <f t="shared" si="308"/>
        <v>1.1363636363636365</v>
      </c>
      <c r="M347" s="24">
        <f t="shared" si="309"/>
        <v>11363.636363636364</v>
      </c>
      <c r="N347" s="25">
        <f t="shared" si="310"/>
        <v>3.7779883330287345</v>
      </c>
      <c r="O347" s="95"/>
    </row>
    <row r="348" spans="1:15" hidden="1" x14ac:dyDescent="0.25">
      <c r="A348" s="141"/>
      <c r="B348" s="82" t="s">
        <v>184</v>
      </c>
      <c r="C348" s="1">
        <f>19*64</f>
        <v>1216</v>
      </c>
      <c r="D348" s="2">
        <f t="shared" si="304"/>
        <v>0</v>
      </c>
      <c r="E348" s="1">
        <v>0</v>
      </c>
      <c r="F348" s="2">
        <f t="shared" si="305"/>
        <v>0</v>
      </c>
      <c r="G348" s="1">
        <v>0</v>
      </c>
      <c r="H348" s="2">
        <f t="shared" si="306"/>
        <v>0.74013157894736836</v>
      </c>
      <c r="I348" s="1">
        <v>9</v>
      </c>
      <c r="J348" s="2">
        <f t="shared" si="307"/>
        <v>0.22203947368421051</v>
      </c>
      <c r="K348" s="1">
        <f>+E348+G348+I348</f>
        <v>9</v>
      </c>
      <c r="L348" s="3">
        <f t="shared" si="308"/>
        <v>0.74013157894736836</v>
      </c>
      <c r="M348" s="24">
        <f t="shared" si="309"/>
        <v>7401.3157894736833</v>
      </c>
      <c r="N348" s="25">
        <f t="shared" si="310"/>
        <v>3.9371721211934738</v>
      </c>
      <c r="O348" s="95"/>
    </row>
    <row r="349" spans="1:15" hidden="1" x14ac:dyDescent="0.25">
      <c r="A349" s="141"/>
      <c r="B349" s="82" t="s">
        <v>78</v>
      </c>
      <c r="C349" s="1">
        <f>4*64</f>
        <v>256</v>
      </c>
      <c r="D349" s="2">
        <f t="shared" si="304"/>
        <v>0</v>
      </c>
      <c r="E349" s="1">
        <v>0</v>
      </c>
      <c r="F349" s="2">
        <f t="shared" si="305"/>
        <v>0</v>
      </c>
      <c r="G349" s="1">
        <v>0</v>
      </c>
      <c r="H349" s="2">
        <f t="shared" si="306"/>
        <v>0.78125</v>
      </c>
      <c r="I349" s="1">
        <v>2</v>
      </c>
      <c r="J349" s="2">
        <f t="shared" si="307"/>
        <v>0.234375</v>
      </c>
      <c r="K349" s="1">
        <f>+E349+G349+I349</f>
        <v>2</v>
      </c>
      <c r="L349" s="3">
        <f t="shared" si="308"/>
        <v>0.78125</v>
      </c>
      <c r="M349" s="24">
        <f t="shared" si="309"/>
        <v>7812.5</v>
      </c>
      <c r="N349" s="25">
        <f t="shared" si="310"/>
        <v>3.9175590162365048</v>
      </c>
      <c r="O349" s="95"/>
    </row>
    <row r="350" spans="1:15" hidden="1" x14ac:dyDescent="0.25">
      <c r="A350" s="141"/>
      <c r="B350" s="82" t="s">
        <v>45</v>
      </c>
      <c r="C350" s="1">
        <f>15*64</f>
        <v>960</v>
      </c>
      <c r="D350" s="2">
        <f t="shared" si="304"/>
        <v>0</v>
      </c>
      <c r="E350" s="1">
        <v>0</v>
      </c>
      <c r="F350" s="2">
        <f t="shared" si="305"/>
        <v>0</v>
      </c>
      <c r="G350" s="1">
        <v>0</v>
      </c>
      <c r="H350" s="2">
        <f t="shared" si="306"/>
        <v>1.1458333333333333</v>
      </c>
      <c r="I350" s="1">
        <v>11</v>
      </c>
      <c r="J350" s="2">
        <f t="shared" si="307"/>
        <v>0.34374999999999994</v>
      </c>
      <c r="K350" s="1">
        <f>+E350+G350+I350</f>
        <v>11</v>
      </c>
      <c r="L350" s="3">
        <f t="shared" si="308"/>
        <v>1.1458333333333333</v>
      </c>
      <c r="M350" s="24">
        <f t="shared" si="309"/>
        <v>11458.333333333332</v>
      </c>
      <c r="N350" s="25">
        <f t="shared" si="310"/>
        <v>3.7748210546233087</v>
      </c>
      <c r="O350" s="95"/>
    </row>
    <row r="351" spans="1:15" ht="16.5" hidden="1" thickBot="1" x14ac:dyDescent="0.3">
      <c r="A351" s="143"/>
      <c r="B351" s="65" t="s">
        <v>18</v>
      </c>
      <c r="C351" s="10">
        <f>SUM(C347:C350)</f>
        <v>3840</v>
      </c>
      <c r="D351" s="11">
        <f t="shared" si="304"/>
        <v>0</v>
      </c>
      <c r="E351" s="10">
        <f>SUM(E347:E350)</f>
        <v>0</v>
      </c>
      <c r="F351" s="11">
        <f t="shared" si="305"/>
        <v>0</v>
      </c>
      <c r="G351" s="10">
        <f>SUM(G347:G350)</f>
        <v>0</v>
      </c>
      <c r="H351" s="73">
        <f t="shared" si="306"/>
        <v>0.98958333333333326</v>
      </c>
      <c r="I351" s="10">
        <f>SUM(I347:I350)</f>
        <v>38</v>
      </c>
      <c r="J351" s="11">
        <f t="shared" si="307"/>
        <v>0.29687499999999994</v>
      </c>
      <c r="K351" s="10">
        <f>SUM(K347:K350)</f>
        <v>38</v>
      </c>
      <c r="L351" s="12">
        <f t="shared" si="308"/>
        <v>0.98958333333333326</v>
      </c>
      <c r="M351" s="15">
        <f t="shared" si="309"/>
        <v>9895.8333333333321</v>
      </c>
      <c r="N351" s="13">
        <f t="shared" si="310"/>
        <v>3.8302741393340072</v>
      </c>
      <c r="O351" s="96"/>
    </row>
    <row r="352" spans="1:15" hidden="1" x14ac:dyDescent="0.25">
      <c r="A352" s="193" t="s">
        <v>271</v>
      </c>
      <c r="B352" s="82" t="s">
        <v>264</v>
      </c>
      <c r="C352" s="1">
        <f>20*64</f>
        <v>1280</v>
      </c>
      <c r="D352" s="2">
        <f t="shared" si="304"/>
        <v>0</v>
      </c>
      <c r="E352" s="1">
        <v>0</v>
      </c>
      <c r="F352" s="2">
        <f t="shared" si="305"/>
        <v>0</v>
      </c>
      <c r="G352" s="1">
        <v>0</v>
      </c>
      <c r="H352" s="2">
        <f t="shared" si="306"/>
        <v>0.703125</v>
      </c>
      <c r="I352" s="1">
        <v>9</v>
      </c>
      <c r="J352" s="2">
        <f t="shared" si="307"/>
        <v>0.2109375</v>
      </c>
      <c r="K352" s="1">
        <f>+E352+G352+I352</f>
        <v>9</v>
      </c>
      <c r="L352" s="3">
        <f t="shared" si="308"/>
        <v>0.703125</v>
      </c>
      <c r="M352" s="24">
        <f t="shared" si="309"/>
        <v>7031.25</v>
      </c>
      <c r="N352" s="25">
        <f t="shared" si="310"/>
        <v>3.9556629036355617</v>
      </c>
      <c r="O352" s="95"/>
    </row>
    <row r="353" spans="1:15" hidden="1" x14ac:dyDescent="0.25">
      <c r="A353" s="141"/>
      <c r="B353" s="82" t="s">
        <v>184</v>
      </c>
      <c r="C353" s="1">
        <f>11*64</f>
        <v>704</v>
      </c>
      <c r="D353" s="2">
        <f t="shared" si="304"/>
        <v>0</v>
      </c>
      <c r="E353" s="1">
        <v>0</v>
      </c>
      <c r="F353" s="2">
        <f t="shared" si="305"/>
        <v>0</v>
      </c>
      <c r="G353" s="1">
        <v>0</v>
      </c>
      <c r="H353" s="2">
        <f t="shared" si="306"/>
        <v>0.85227272727272718</v>
      </c>
      <c r="I353" s="1">
        <v>6</v>
      </c>
      <c r="J353" s="2">
        <f t="shared" si="307"/>
        <v>0.25568181818181812</v>
      </c>
      <c r="K353" s="1">
        <f>+E353+G353+I353</f>
        <v>6</v>
      </c>
      <c r="L353" s="3">
        <f t="shared" si="308"/>
        <v>0.85227272727272718</v>
      </c>
      <c r="M353" s="24">
        <f t="shared" si="309"/>
        <v>8522.7272727272721</v>
      </c>
      <c r="N353" s="25">
        <f t="shared" si="310"/>
        <v>3.8857258052744474</v>
      </c>
      <c r="O353" s="95"/>
    </row>
    <row r="354" spans="1:15" hidden="1" x14ac:dyDescent="0.25">
      <c r="A354" s="141"/>
      <c r="B354" s="82" t="s">
        <v>45</v>
      </c>
      <c r="C354" s="1">
        <f>24*64</f>
        <v>1536</v>
      </c>
      <c r="D354" s="2">
        <f t="shared" si="304"/>
        <v>0</v>
      </c>
      <c r="E354" s="1">
        <v>0</v>
      </c>
      <c r="F354" s="2">
        <f t="shared" si="305"/>
        <v>0</v>
      </c>
      <c r="G354" s="1">
        <v>0</v>
      </c>
      <c r="H354" s="2">
        <f t="shared" si="306"/>
        <v>0.9765625</v>
      </c>
      <c r="I354" s="1">
        <v>15</v>
      </c>
      <c r="J354" s="2">
        <f t="shared" si="307"/>
        <v>0.29296875</v>
      </c>
      <c r="K354" s="1">
        <f>+E354+G354+I354</f>
        <v>15</v>
      </c>
      <c r="L354" s="3">
        <f t="shared" si="308"/>
        <v>0.9765625</v>
      </c>
      <c r="M354" s="24">
        <f t="shared" si="309"/>
        <v>9765.625</v>
      </c>
      <c r="N354" s="25">
        <f t="shared" si="310"/>
        <v>3.8352330400688128</v>
      </c>
      <c r="O354" s="95"/>
    </row>
    <row r="355" spans="1:15" ht="16.5" hidden="1" thickBot="1" x14ac:dyDescent="0.3">
      <c r="A355" s="143"/>
      <c r="B355" s="65" t="s">
        <v>18</v>
      </c>
      <c r="C355" s="10">
        <f>SUM(C352:C354)</f>
        <v>3520</v>
      </c>
      <c r="D355" s="11">
        <f t="shared" si="304"/>
        <v>0</v>
      </c>
      <c r="E355" s="10">
        <f>SUM(E352:E354)</f>
        <v>0</v>
      </c>
      <c r="F355" s="11">
        <f t="shared" si="305"/>
        <v>0</v>
      </c>
      <c r="G355" s="10">
        <f>SUM(G352:G354)</f>
        <v>0</v>
      </c>
      <c r="H355" s="73">
        <f t="shared" si="306"/>
        <v>0.85227272727272718</v>
      </c>
      <c r="I355" s="10">
        <f>SUM(I352:I354)</f>
        <v>30</v>
      </c>
      <c r="J355" s="11">
        <f t="shared" si="307"/>
        <v>0.25568181818181812</v>
      </c>
      <c r="K355" s="10">
        <f>SUM(K352:K354)</f>
        <v>30</v>
      </c>
      <c r="L355" s="12">
        <f t="shared" si="308"/>
        <v>0.85227272727272718</v>
      </c>
      <c r="M355" s="15">
        <f t="shared" si="309"/>
        <v>8522.7272727272721</v>
      </c>
      <c r="N355" s="13">
        <f t="shared" si="310"/>
        <v>3.8857258052744474</v>
      </c>
      <c r="O355" s="96"/>
    </row>
    <row r="356" spans="1:15" hidden="1" x14ac:dyDescent="0.25">
      <c r="A356" s="193" t="s">
        <v>274</v>
      </c>
      <c r="B356" s="82" t="s">
        <v>275</v>
      </c>
      <c r="C356" s="1">
        <f>79*8</f>
        <v>632</v>
      </c>
      <c r="D356" s="2">
        <f t="shared" si="304"/>
        <v>0</v>
      </c>
      <c r="E356" s="1">
        <v>0</v>
      </c>
      <c r="F356" s="2">
        <f t="shared" si="305"/>
        <v>0</v>
      </c>
      <c r="G356" s="1">
        <v>0</v>
      </c>
      <c r="H356" s="2">
        <f t="shared" si="306"/>
        <v>1.5822784810126582</v>
      </c>
      <c r="I356" s="1">
        <v>10</v>
      </c>
      <c r="J356" s="2">
        <f t="shared" si="307"/>
        <v>0.47468354430379744</v>
      </c>
      <c r="K356" s="1">
        <f>+E356+G356+I356</f>
        <v>10</v>
      </c>
      <c r="L356" s="3">
        <f t="shared" si="308"/>
        <v>1.5822784810126582</v>
      </c>
      <c r="M356" s="24">
        <f t="shared" si="309"/>
        <v>15822.784810126583</v>
      </c>
      <c r="N356" s="25">
        <f t="shared" si="310"/>
        <v>3.6488591151420255</v>
      </c>
      <c r="O356" s="95"/>
    </row>
    <row r="357" spans="1:15" hidden="1" x14ac:dyDescent="0.25">
      <c r="A357" s="193"/>
      <c r="B357" s="82" t="s">
        <v>264</v>
      </c>
      <c r="C357" s="1">
        <f>25*64</f>
        <v>1600</v>
      </c>
      <c r="D357" s="2">
        <f t="shared" si="304"/>
        <v>0</v>
      </c>
      <c r="E357" s="1">
        <v>0</v>
      </c>
      <c r="F357" s="2">
        <f t="shared" si="305"/>
        <v>0</v>
      </c>
      <c r="G357" s="1">
        <v>0</v>
      </c>
      <c r="H357" s="2">
        <f t="shared" si="306"/>
        <v>1.0625</v>
      </c>
      <c r="I357" s="1">
        <v>17</v>
      </c>
      <c r="J357" s="2">
        <f t="shared" si="307"/>
        <v>0.31874999999999998</v>
      </c>
      <c r="K357" s="1">
        <f>+E357+G357+I357</f>
        <v>17</v>
      </c>
      <c r="L357" s="3">
        <f t="shared" si="308"/>
        <v>1.0625</v>
      </c>
      <c r="M357" s="24">
        <f t="shared" si="309"/>
        <v>10625</v>
      </c>
      <c r="N357" s="25">
        <f t="shared" si="310"/>
        <v>3.8035129390729083</v>
      </c>
      <c r="O357" s="95"/>
    </row>
    <row r="358" spans="1:15" hidden="1" x14ac:dyDescent="0.25">
      <c r="A358" s="141"/>
      <c r="B358" s="82" t="s">
        <v>184</v>
      </c>
      <c r="C358" s="1">
        <f>19*64</f>
        <v>1216</v>
      </c>
      <c r="D358" s="2">
        <f t="shared" si="304"/>
        <v>0</v>
      </c>
      <c r="E358" s="1">
        <v>0</v>
      </c>
      <c r="F358" s="2">
        <f t="shared" si="305"/>
        <v>0</v>
      </c>
      <c r="G358" s="1">
        <v>0</v>
      </c>
      <c r="H358" s="2">
        <f t="shared" si="306"/>
        <v>0.98684210526315785</v>
      </c>
      <c r="I358" s="1">
        <v>12</v>
      </c>
      <c r="J358" s="2">
        <f t="shared" si="307"/>
        <v>0.29605263157894735</v>
      </c>
      <c r="K358" s="1">
        <f>+E358+G358+I358</f>
        <v>12</v>
      </c>
      <c r="L358" s="3">
        <f t="shared" si="308"/>
        <v>0.98684210526315785</v>
      </c>
      <c r="M358" s="24">
        <f t="shared" si="309"/>
        <v>9868.4210526315783</v>
      </c>
      <c r="N358" s="25">
        <f t="shared" si="310"/>
        <v>3.8313133629629381</v>
      </c>
      <c r="O358" s="95"/>
    </row>
    <row r="359" spans="1:15" hidden="1" x14ac:dyDescent="0.25">
      <c r="A359" s="141"/>
      <c r="B359" s="82" t="s">
        <v>45</v>
      </c>
      <c r="C359" s="1">
        <f>24*64</f>
        <v>1536</v>
      </c>
      <c r="D359" s="2">
        <f t="shared" si="304"/>
        <v>0</v>
      </c>
      <c r="E359" s="1">
        <v>0</v>
      </c>
      <c r="F359" s="2">
        <f t="shared" si="305"/>
        <v>0</v>
      </c>
      <c r="G359" s="1">
        <v>0</v>
      </c>
      <c r="H359" s="2">
        <f t="shared" si="306"/>
        <v>1.1067708333333335</v>
      </c>
      <c r="I359" s="1">
        <v>17</v>
      </c>
      <c r="J359" s="2">
        <f t="shared" si="307"/>
        <v>0.33203125000000006</v>
      </c>
      <c r="K359" s="1">
        <f>+E359+G359+I359</f>
        <v>17</v>
      </c>
      <c r="L359" s="3">
        <f t="shared" si="308"/>
        <v>1.1067708333333335</v>
      </c>
      <c r="M359" s="24">
        <f t="shared" si="309"/>
        <v>11067.708333333334</v>
      </c>
      <c r="N359" s="25">
        <f t="shared" si="310"/>
        <v>3.7880361385427097</v>
      </c>
      <c r="O359" s="95"/>
    </row>
    <row r="360" spans="1:15" ht="16.5" hidden="1" thickBot="1" x14ac:dyDescent="0.3">
      <c r="A360" s="143"/>
      <c r="B360" s="65" t="s">
        <v>18</v>
      </c>
      <c r="C360" s="10">
        <f>SUM(C356:C359)</f>
        <v>4984</v>
      </c>
      <c r="D360" s="11">
        <f t="shared" si="304"/>
        <v>0</v>
      </c>
      <c r="E360" s="10">
        <f>SUM(E356:E359)</f>
        <v>0</v>
      </c>
      <c r="F360" s="11">
        <f t="shared" si="305"/>
        <v>0</v>
      </c>
      <c r="G360" s="10">
        <f>SUM(G356:G359)</f>
        <v>0</v>
      </c>
      <c r="H360" s="73">
        <f t="shared" si="306"/>
        <v>1.1235955056179776</v>
      </c>
      <c r="I360" s="10">
        <f>SUM(I356:I359)</f>
        <v>56</v>
      </c>
      <c r="J360" s="11">
        <f t="shared" si="307"/>
        <v>0.33707865168539325</v>
      </c>
      <c r="K360" s="10">
        <f>SUM(K356:K359)</f>
        <v>56</v>
      </c>
      <c r="L360" s="12">
        <f t="shared" si="308"/>
        <v>1.1235955056179776</v>
      </c>
      <c r="M360" s="15">
        <f t="shared" si="309"/>
        <v>11235.955056179777</v>
      </c>
      <c r="N360" s="13">
        <f t="shared" si="310"/>
        <v>3.7822953294177704</v>
      </c>
      <c r="O360" s="96"/>
    </row>
    <row r="361" spans="1:15" hidden="1" x14ac:dyDescent="0.25">
      <c r="A361" s="193" t="s">
        <v>278</v>
      </c>
      <c r="B361" s="82" t="s">
        <v>275</v>
      </c>
      <c r="C361" s="1">
        <v>836</v>
      </c>
      <c r="D361" s="2">
        <f t="shared" si="304"/>
        <v>0</v>
      </c>
      <c r="E361" s="1">
        <v>0</v>
      </c>
      <c r="F361" s="2">
        <f t="shared" si="305"/>
        <v>0</v>
      </c>
      <c r="G361" s="1">
        <v>0</v>
      </c>
      <c r="H361" s="2">
        <f t="shared" si="306"/>
        <v>0.9569377990430622</v>
      </c>
      <c r="I361" s="1">
        <v>8</v>
      </c>
      <c r="J361" s="2">
        <f t="shared" si="307"/>
        <v>0.28708133971291866</v>
      </c>
      <c r="K361" s="1">
        <f>+E361+G361+I361</f>
        <v>8</v>
      </c>
      <c r="L361" s="3">
        <f t="shared" si="308"/>
        <v>0.9569377990430622</v>
      </c>
      <c r="M361" s="24">
        <f t="shared" si="309"/>
        <v>9569.3779904306211</v>
      </c>
      <c r="N361" s="25">
        <f t="shared" si="310"/>
        <v>3.842817231073091</v>
      </c>
      <c r="O361" s="95"/>
    </row>
    <row r="362" spans="1:15" hidden="1" x14ac:dyDescent="0.25">
      <c r="A362" s="193"/>
      <c r="B362" s="82" t="s">
        <v>264</v>
      </c>
      <c r="C362" s="1">
        <v>768</v>
      </c>
      <c r="D362" s="2">
        <f t="shared" si="304"/>
        <v>0</v>
      </c>
      <c r="E362" s="1">
        <v>0</v>
      </c>
      <c r="F362" s="2">
        <f t="shared" si="305"/>
        <v>0</v>
      </c>
      <c r="G362" s="1">
        <v>0</v>
      </c>
      <c r="H362" s="2">
        <f t="shared" si="306"/>
        <v>1.0416666666666665</v>
      </c>
      <c r="I362" s="1">
        <v>8</v>
      </c>
      <c r="J362" s="2">
        <f t="shared" si="307"/>
        <v>0.31249999999999994</v>
      </c>
      <c r="K362" s="1">
        <f>+E362+G362+I362</f>
        <v>8</v>
      </c>
      <c r="L362" s="3">
        <f t="shared" si="308"/>
        <v>1.0416666666666665</v>
      </c>
      <c r="M362" s="24">
        <f t="shared" si="309"/>
        <v>10416.666666666666</v>
      </c>
      <c r="N362" s="25">
        <f t="shared" si="310"/>
        <v>3.8109913382574203</v>
      </c>
      <c r="O362" s="95"/>
    </row>
    <row r="363" spans="1:15" hidden="1" x14ac:dyDescent="0.25">
      <c r="A363" s="141"/>
      <c r="B363" s="82" t="s">
        <v>184</v>
      </c>
      <c r="C363" s="1">
        <v>640</v>
      </c>
      <c r="D363" s="2">
        <f t="shared" si="304"/>
        <v>0</v>
      </c>
      <c r="E363" s="1">
        <v>0</v>
      </c>
      <c r="F363" s="2">
        <f t="shared" si="305"/>
        <v>0</v>
      </c>
      <c r="G363" s="1">
        <v>0</v>
      </c>
      <c r="H363" s="2">
        <f t="shared" si="306"/>
        <v>0.78125</v>
      </c>
      <c r="I363" s="1">
        <v>5</v>
      </c>
      <c r="J363" s="2">
        <f t="shared" si="307"/>
        <v>0.234375</v>
      </c>
      <c r="K363" s="1">
        <f>+E363+G363+I363</f>
        <v>5</v>
      </c>
      <c r="L363" s="3">
        <f t="shared" si="308"/>
        <v>0.78125</v>
      </c>
      <c r="M363" s="24">
        <f t="shared" si="309"/>
        <v>7812.5</v>
      </c>
      <c r="N363" s="25">
        <f t="shared" si="310"/>
        <v>3.9175590162365048</v>
      </c>
      <c r="O363" s="95"/>
    </row>
    <row r="364" spans="1:15" hidden="1" x14ac:dyDescent="0.25">
      <c r="A364" s="141"/>
      <c r="B364" s="82" t="s">
        <v>45</v>
      </c>
      <c r="C364" s="1">
        <v>704</v>
      </c>
      <c r="D364" s="2">
        <f t="shared" si="304"/>
        <v>0</v>
      </c>
      <c r="E364" s="1">
        <v>0</v>
      </c>
      <c r="F364" s="2">
        <f t="shared" si="305"/>
        <v>0</v>
      </c>
      <c r="G364" s="1">
        <v>0</v>
      </c>
      <c r="H364" s="2">
        <f t="shared" si="306"/>
        <v>0.42613636363636359</v>
      </c>
      <c r="I364" s="1">
        <v>3</v>
      </c>
      <c r="J364" s="2">
        <f t="shared" si="307"/>
        <v>0.12784090909090906</v>
      </c>
      <c r="K364" s="1">
        <f>+E364+G364+I364</f>
        <v>3</v>
      </c>
      <c r="L364" s="3">
        <f t="shared" si="308"/>
        <v>0.42613636363636359</v>
      </c>
      <c r="M364" s="24">
        <f t="shared" si="309"/>
        <v>4261.363636363636</v>
      </c>
      <c r="N364" s="25">
        <f t="shared" si="310"/>
        <v>4.1306279831561152</v>
      </c>
      <c r="O364" s="95"/>
    </row>
    <row r="365" spans="1:15" ht="16.5" hidden="1" thickBot="1" x14ac:dyDescent="0.3">
      <c r="A365" s="143"/>
      <c r="B365" s="65" t="s">
        <v>18</v>
      </c>
      <c r="C365" s="10">
        <f>SUM(C361:C364)</f>
        <v>2948</v>
      </c>
      <c r="D365" s="11">
        <f t="shared" si="304"/>
        <v>0</v>
      </c>
      <c r="E365" s="10">
        <f>SUM(E361:E364)</f>
        <v>0</v>
      </c>
      <c r="F365" s="11">
        <f t="shared" si="305"/>
        <v>0</v>
      </c>
      <c r="G365" s="10">
        <f>SUM(G361:G364)</f>
        <v>0</v>
      </c>
      <c r="H365" s="73">
        <f t="shared" si="306"/>
        <v>0.81411126187245586</v>
      </c>
      <c r="I365" s="10">
        <f>SUM(I361:I364)</f>
        <v>24</v>
      </c>
      <c r="J365" s="11">
        <f t="shared" si="307"/>
        <v>0.24423337856173674</v>
      </c>
      <c r="K365" s="10">
        <f>SUM(K361:K364)</f>
        <v>24</v>
      </c>
      <c r="L365" s="12">
        <f t="shared" si="308"/>
        <v>0.81411126187245586</v>
      </c>
      <c r="M365" s="15">
        <f t="shared" si="309"/>
        <v>8141.1126187245582</v>
      </c>
      <c r="N365" s="13">
        <f t="shared" si="310"/>
        <v>3.9025271638821177</v>
      </c>
      <c r="O365" s="96"/>
    </row>
    <row r="366" spans="1:15" hidden="1" x14ac:dyDescent="0.25">
      <c r="A366" s="193" t="s">
        <v>279</v>
      </c>
      <c r="B366" s="82" t="s">
        <v>275</v>
      </c>
      <c r="C366" s="1">
        <v>384</v>
      </c>
      <c r="D366" s="2">
        <f t="shared" si="304"/>
        <v>0</v>
      </c>
      <c r="E366" s="1">
        <v>0</v>
      </c>
      <c r="F366" s="2">
        <f t="shared" si="305"/>
        <v>0</v>
      </c>
      <c r="G366" s="1">
        <v>0</v>
      </c>
      <c r="H366" s="2">
        <f t="shared" si="306"/>
        <v>0.26041666666666663</v>
      </c>
      <c r="I366" s="1">
        <v>1</v>
      </c>
      <c r="J366" s="2">
        <f t="shared" si="307"/>
        <v>7.8124999999999986E-2</v>
      </c>
      <c r="K366" s="1">
        <f>+E366+G366+I366</f>
        <v>1</v>
      </c>
      <c r="L366" s="3">
        <f t="shared" si="308"/>
        <v>0.26041666666666663</v>
      </c>
      <c r="M366" s="24">
        <f t="shared" si="309"/>
        <v>2604.1666666666665</v>
      </c>
      <c r="N366" s="25">
        <f t="shared" si="310"/>
        <v>4.2938580633153993</v>
      </c>
      <c r="O366" s="95"/>
    </row>
    <row r="367" spans="1:15" hidden="1" x14ac:dyDescent="0.25">
      <c r="A367" s="193"/>
      <c r="B367" s="82" t="s">
        <v>264</v>
      </c>
      <c r="C367" s="1">
        <v>768</v>
      </c>
      <c r="D367" s="2">
        <f t="shared" si="304"/>
        <v>0</v>
      </c>
      <c r="E367" s="1">
        <v>0</v>
      </c>
      <c r="F367" s="2">
        <f t="shared" si="305"/>
        <v>0</v>
      </c>
      <c r="G367" s="1">
        <v>0</v>
      </c>
      <c r="H367" s="2">
        <f t="shared" si="306"/>
        <v>0.390625</v>
      </c>
      <c r="I367" s="1">
        <v>3</v>
      </c>
      <c r="J367" s="2">
        <f t="shared" si="307"/>
        <v>0.1171875</v>
      </c>
      <c r="K367" s="1">
        <f>+E367+G367+I367</f>
        <v>3</v>
      </c>
      <c r="L367" s="3">
        <f t="shared" si="308"/>
        <v>0.390625</v>
      </c>
      <c r="M367" s="24">
        <f t="shared" si="309"/>
        <v>3906.25</v>
      </c>
      <c r="N367" s="25">
        <f t="shared" si="310"/>
        <v>4.1600674686174592</v>
      </c>
      <c r="O367" s="95"/>
    </row>
    <row r="368" spans="1:15" hidden="1" x14ac:dyDescent="0.25">
      <c r="A368" s="141"/>
      <c r="B368" s="82" t="s">
        <v>184</v>
      </c>
      <c r="C368" s="1">
        <v>768</v>
      </c>
      <c r="D368" s="2">
        <f t="shared" si="304"/>
        <v>0</v>
      </c>
      <c r="E368" s="1">
        <v>0</v>
      </c>
      <c r="F368" s="2">
        <f t="shared" si="305"/>
        <v>0</v>
      </c>
      <c r="G368" s="1">
        <v>0</v>
      </c>
      <c r="H368" s="2">
        <f t="shared" si="306"/>
        <v>0.52083333333333326</v>
      </c>
      <c r="I368" s="1">
        <v>4</v>
      </c>
      <c r="J368" s="2">
        <f t="shared" si="307"/>
        <v>0.15624999999999997</v>
      </c>
      <c r="K368" s="1">
        <f>+E368+G368+I368</f>
        <v>4</v>
      </c>
      <c r="L368" s="3">
        <f t="shared" si="308"/>
        <v>0.52083333333333326</v>
      </c>
      <c r="M368" s="24">
        <f t="shared" si="309"/>
        <v>5208.333333333333</v>
      </c>
      <c r="N368" s="25">
        <f t="shared" si="310"/>
        <v>4.0616819349340219</v>
      </c>
      <c r="O368" s="95"/>
    </row>
    <row r="369" spans="1:15" hidden="1" x14ac:dyDescent="0.25">
      <c r="A369" s="141"/>
      <c r="B369" s="82" t="s">
        <v>45</v>
      </c>
      <c r="C369" s="1">
        <v>768</v>
      </c>
      <c r="D369" s="2">
        <f t="shared" si="304"/>
        <v>0</v>
      </c>
      <c r="E369" s="1">
        <v>0</v>
      </c>
      <c r="F369" s="2">
        <f t="shared" si="305"/>
        <v>0</v>
      </c>
      <c r="G369" s="1">
        <v>0</v>
      </c>
      <c r="H369" s="2">
        <f t="shared" si="306"/>
        <v>0.52083333333333326</v>
      </c>
      <c r="I369" s="1">
        <v>4</v>
      </c>
      <c r="J369" s="2">
        <f t="shared" si="307"/>
        <v>0.15624999999999997</v>
      </c>
      <c r="K369" s="1">
        <f>+E369+G369+I369</f>
        <v>4</v>
      </c>
      <c r="L369" s="3">
        <f t="shared" si="308"/>
        <v>0.52083333333333326</v>
      </c>
      <c r="M369" s="24">
        <f t="shared" si="309"/>
        <v>5208.333333333333</v>
      </c>
      <c r="N369" s="25">
        <f t="shared" si="310"/>
        <v>4.0616819349340219</v>
      </c>
      <c r="O369" s="95"/>
    </row>
    <row r="370" spans="1:15" ht="16.5" hidden="1" thickBot="1" x14ac:dyDescent="0.3">
      <c r="A370" s="143"/>
      <c r="B370" s="65" t="s">
        <v>18</v>
      </c>
      <c r="C370" s="10">
        <f>SUM(C366:C369)</f>
        <v>2688</v>
      </c>
      <c r="D370" s="11">
        <f t="shared" si="304"/>
        <v>0</v>
      </c>
      <c r="E370" s="10">
        <f>SUM(E366:E369)</f>
        <v>0</v>
      </c>
      <c r="F370" s="11">
        <f t="shared" si="305"/>
        <v>0</v>
      </c>
      <c r="G370" s="10">
        <f>SUM(G366:G369)</f>
        <v>0</v>
      </c>
      <c r="H370" s="73">
        <f t="shared" si="306"/>
        <v>0.4464285714285714</v>
      </c>
      <c r="I370" s="10">
        <f>SUM(I366:I369)</f>
        <v>12</v>
      </c>
      <c r="J370" s="11">
        <f t="shared" si="307"/>
        <v>0.13392857142857142</v>
      </c>
      <c r="K370" s="10">
        <f>SUM(K366:K369)</f>
        <v>12</v>
      </c>
      <c r="L370" s="12">
        <f t="shared" si="308"/>
        <v>0.4464285714285714</v>
      </c>
      <c r="M370" s="15">
        <f t="shared" si="309"/>
        <v>4464.2857142857138</v>
      </c>
      <c r="N370" s="13">
        <f t="shared" si="310"/>
        <v>4.1147770556013414</v>
      </c>
      <c r="O370" s="96"/>
    </row>
    <row r="371" spans="1:15" x14ac:dyDescent="0.25">
      <c r="A371" s="193" t="s">
        <v>282</v>
      </c>
      <c r="B371" s="82" t="s">
        <v>275</v>
      </c>
      <c r="C371" s="1">
        <f>35*8</f>
        <v>280</v>
      </c>
      <c r="D371" s="2">
        <f t="shared" si="304"/>
        <v>0</v>
      </c>
      <c r="E371" s="1">
        <v>0</v>
      </c>
      <c r="F371" s="2">
        <f t="shared" si="305"/>
        <v>0</v>
      </c>
      <c r="G371" s="1">
        <v>0</v>
      </c>
      <c r="H371" s="2">
        <f t="shared" si="306"/>
        <v>0.7142857142857143</v>
      </c>
      <c r="I371" s="1">
        <v>2</v>
      </c>
      <c r="J371" s="2">
        <f t="shared" si="307"/>
        <v>0.21428571428571427</v>
      </c>
      <c r="K371" s="1">
        <f>+E371+G371+I371</f>
        <v>2</v>
      </c>
      <c r="L371" s="3">
        <f t="shared" si="308"/>
        <v>0.7142857142857143</v>
      </c>
      <c r="M371" s="24">
        <f t="shared" si="309"/>
        <v>7142.8571428571431</v>
      </c>
      <c r="N371" s="25">
        <f t="shared" si="310"/>
        <v>3.9499976606027292</v>
      </c>
      <c r="O371" s="95"/>
    </row>
    <row r="372" spans="1:15" x14ac:dyDescent="0.25">
      <c r="A372" s="193"/>
      <c r="B372" s="82" t="s">
        <v>264</v>
      </c>
      <c r="C372" s="1">
        <f>14*64</f>
        <v>896</v>
      </c>
      <c r="D372" s="2">
        <f t="shared" si="304"/>
        <v>0</v>
      </c>
      <c r="E372" s="1">
        <v>0</v>
      </c>
      <c r="F372" s="2">
        <f t="shared" si="305"/>
        <v>0</v>
      </c>
      <c r="G372" s="1">
        <v>0</v>
      </c>
      <c r="H372" s="2">
        <f t="shared" si="306"/>
        <v>1.7857142857142856</v>
      </c>
      <c r="I372" s="1">
        <v>16</v>
      </c>
      <c r="J372" s="2">
        <f t="shared" si="307"/>
        <v>0.5357142857142857</v>
      </c>
      <c r="K372" s="1">
        <f>+E372+G372+I372</f>
        <v>16</v>
      </c>
      <c r="L372" s="3">
        <f t="shared" si="308"/>
        <v>1.7857142857142856</v>
      </c>
      <c r="M372" s="24">
        <f t="shared" si="309"/>
        <v>17857.142857142855</v>
      </c>
      <c r="N372" s="25">
        <f t="shared" si="310"/>
        <v>3.600165492844468</v>
      </c>
      <c r="O372" s="95"/>
    </row>
    <row r="373" spans="1:15" x14ac:dyDescent="0.25">
      <c r="A373" s="141"/>
      <c r="B373" s="82" t="s">
        <v>184</v>
      </c>
      <c r="C373" s="1">
        <f>15*64</f>
        <v>960</v>
      </c>
      <c r="D373" s="2">
        <f t="shared" si="304"/>
        <v>0</v>
      </c>
      <c r="E373" s="1">
        <v>0</v>
      </c>
      <c r="F373" s="2">
        <f t="shared" si="305"/>
        <v>0</v>
      </c>
      <c r="G373" s="1">
        <v>0</v>
      </c>
      <c r="H373" s="2">
        <f t="shared" si="306"/>
        <v>0.83333333333333337</v>
      </c>
      <c r="I373" s="1">
        <v>8</v>
      </c>
      <c r="J373" s="2">
        <f t="shared" si="307"/>
        <v>0.25</v>
      </c>
      <c r="K373" s="1">
        <f>+E373+G373+I373</f>
        <v>8</v>
      </c>
      <c r="L373" s="3">
        <f t="shared" si="308"/>
        <v>0.83333333333333337</v>
      </c>
      <c r="M373" s="24">
        <f t="shared" si="309"/>
        <v>8333.3333333333339</v>
      </c>
      <c r="N373" s="25">
        <f t="shared" si="310"/>
        <v>3.8939797998185104</v>
      </c>
      <c r="O373" s="95"/>
    </row>
    <row r="374" spans="1:15" x14ac:dyDescent="0.25">
      <c r="A374" s="141"/>
      <c r="B374" s="82" t="s">
        <v>45</v>
      </c>
      <c r="C374" s="1">
        <f>24*64</f>
        <v>1536</v>
      </c>
      <c r="D374" s="2">
        <f t="shared" si="304"/>
        <v>0</v>
      </c>
      <c r="E374" s="1">
        <v>0</v>
      </c>
      <c r="F374" s="2">
        <f t="shared" si="305"/>
        <v>0</v>
      </c>
      <c r="G374" s="1">
        <v>0</v>
      </c>
      <c r="H374" s="2">
        <f t="shared" si="306"/>
        <v>0.9765625</v>
      </c>
      <c r="I374" s="1">
        <v>15</v>
      </c>
      <c r="J374" s="2">
        <f t="shared" si="307"/>
        <v>0.29296875</v>
      </c>
      <c r="K374" s="1">
        <f>+E374+G374+I374</f>
        <v>15</v>
      </c>
      <c r="L374" s="3">
        <f t="shared" si="308"/>
        <v>0.9765625</v>
      </c>
      <c r="M374" s="24">
        <f t="shared" si="309"/>
        <v>9765.625</v>
      </c>
      <c r="N374" s="25">
        <f t="shared" si="310"/>
        <v>3.8352330400688128</v>
      </c>
      <c r="O374" s="95"/>
    </row>
    <row r="375" spans="1:15" ht="16.5" thickBot="1" x14ac:dyDescent="0.3">
      <c r="A375" s="143"/>
      <c r="B375" s="65" t="s">
        <v>18</v>
      </c>
      <c r="C375" s="10">
        <f>SUM(C371:C374)</f>
        <v>3672</v>
      </c>
      <c r="D375" s="11">
        <f t="shared" si="304"/>
        <v>0</v>
      </c>
      <c r="E375" s="10">
        <f>SUM(E371:E374)</f>
        <v>0</v>
      </c>
      <c r="F375" s="11">
        <f t="shared" si="305"/>
        <v>0</v>
      </c>
      <c r="G375" s="10">
        <f>SUM(G371:G374)</f>
        <v>0</v>
      </c>
      <c r="H375" s="73">
        <f t="shared" si="306"/>
        <v>1.1165577342047932</v>
      </c>
      <c r="I375" s="10">
        <f>SUM(I371:I374)</f>
        <v>41</v>
      </c>
      <c r="J375" s="11">
        <f t="shared" si="307"/>
        <v>0.33496732026143794</v>
      </c>
      <c r="K375" s="10">
        <f>SUM(K371:K374)</f>
        <v>41</v>
      </c>
      <c r="L375" s="12">
        <f t="shared" si="308"/>
        <v>1.1165577342047932</v>
      </c>
      <c r="M375" s="15">
        <f t="shared" si="309"/>
        <v>11165.577342047933</v>
      </c>
      <c r="N375" s="13">
        <f t="shared" si="310"/>
        <v>3.7846875582298845</v>
      </c>
      <c r="O375" s="96"/>
    </row>
    <row r="376" spans="1:15" x14ac:dyDescent="0.25">
      <c r="A376" s="144" t="s">
        <v>285</v>
      </c>
      <c r="B376" s="82" t="s">
        <v>286</v>
      </c>
      <c r="C376" s="1">
        <f>85*8</f>
        <v>680</v>
      </c>
      <c r="D376" s="2">
        <f t="shared" ref="D376:D381" si="311">E376/C376*100</f>
        <v>0</v>
      </c>
      <c r="E376" s="1">
        <v>0</v>
      </c>
      <c r="F376" s="2">
        <f t="shared" ref="F376:F381" si="312">+G376/C376*100</f>
        <v>0</v>
      </c>
      <c r="G376" s="1">
        <v>0</v>
      </c>
      <c r="H376" s="2">
        <f t="shared" ref="H376:H381" si="313">+I376/C376*100</f>
        <v>0.73529411764705876</v>
      </c>
      <c r="I376" s="1">
        <v>5</v>
      </c>
      <c r="J376" s="2">
        <f t="shared" ref="J376:J381" si="314">(1*D376)+(0.65*F376)+(0.3*H376)</f>
        <v>0.22058823529411761</v>
      </c>
      <c r="K376" s="1">
        <f>+E376+G376+I376</f>
        <v>5</v>
      </c>
      <c r="L376" s="3">
        <f t="shared" ref="L376:L381" si="315">K376/C376*100</f>
        <v>0.73529411764705876</v>
      </c>
      <c r="M376" s="24">
        <f t="shared" ref="M376:M381" si="316">L376*10000</f>
        <v>7352.9411764705874</v>
      </c>
      <c r="N376" s="25">
        <f t="shared" ref="N376:N381" si="317">(NORMSINV(1-M376/1000000))+1.5</f>
        <v>3.9395422638528821</v>
      </c>
      <c r="O376" s="95"/>
    </row>
    <row r="377" spans="1:15" ht="75" x14ac:dyDescent="0.25">
      <c r="A377" s="144"/>
      <c r="B377" s="82" t="s">
        <v>287</v>
      </c>
      <c r="C377" s="1">
        <f>38*8</f>
        <v>304</v>
      </c>
      <c r="D377" s="2">
        <f t="shared" si="311"/>
        <v>0</v>
      </c>
      <c r="E377" s="1">
        <v>0</v>
      </c>
      <c r="F377" s="2">
        <f t="shared" si="312"/>
        <v>31.578947368421051</v>
      </c>
      <c r="G377" s="1">
        <v>96</v>
      </c>
      <c r="H377" s="2">
        <f t="shared" si="313"/>
        <v>1.6447368421052631</v>
      </c>
      <c r="I377" s="1">
        <v>5</v>
      </c>
      <c r="J377" s="2">
        <f t="shared" si="314"/>
        <v>21.019736842105264</v>
      </c>
      <c r="K377" s="1">
        <f>+E377+G377+I377</f>
        <v>101</v>
      </c>
      <c r="L377" s="3">
        <f t="shared" si="315"/>
        <v>33.223684210526315</v>
      </c>
      <c r="M377" s="24">
        <f t="shared" si="316"/>
        <v>332236.84210526315</v>
      </c>
      <c r="N377" s="25">
        <f t="shared" si="317"/>
        <v>1.9337449184394495</v>
      </c>
      <c r="O377" s="95" t="s">
        <v>288</v>
      </c>
    </row>
    <row r="378" spans="1:15" x14ac:dyDescent="0.25">
      <c r="A378" s="144"/>
      <c r="B378" s="82" t="s">
        <v>264</v>
      </c>
      <c r="C378" s="1">
        <f>23*64</f>
        <v>1472</v>
      </c>
      <c r="D378" s="2">
        <f t="shared" si="311"/>
        <v>0</v>
      </c>
      <c r="E378" s="1">
        <v>0</v>
      </c>
      <c r="F378" s="2">
        <f t="shared" si="312"/>
        <v>0</v>
      </c>
      <c r="G378" s="1">
        <v>0</v>
      </c>
      <c r="H378" s="2">
        <f t="shared" si="313"/>
        <v>1.2228260869565217</v>
      </c>
      <c r="I378" s="1">
        <v>18</v>
      </c>
      <c r="J378" s="2">
        <f t="shared" si="314"/>
        <v>0.36684782608695649</v>
      </c>
      <c r="K378" s="1">
        <f>+E378+G378+I378</f>
        <v>18</v>
      </c>
      <c r="L378" s="3">
        <f t="shared" si="315"/>
        <v>1.2228260869565217</v>
      </c>
      <c r="M378" s="24">
        <f t="shared" si="316"/>
        <v>12228.260869565218</v>
      </c>
      <c r="N378" s="25">
        <f t="shared" si="317"/>
        <v>3.7498806632791806</v>
      </c>
      <c r="O378" s="95"/>
    </row>
    <row r="379" spans="1:15" x14ac:dyDescent="0.25">
      <c r="A379" s="144"/>
      <c r="B379" s="82" t="s">
        <v>184</v>
      </c>
      <c r="C379" s="1">
        <f>15*64</f>
        <v>960</v>
      </c>
      <c r="D379" s="2">
        <f t="shared" si="311"/>
        <v>0</v>
      </c>
      <c r="E379" s="1">
        <v>0</v>
      </c>
      <c r="F379" s="2">
        <f t="shared" si="312"/>
        <v>0</v>
      </c>
      <c r="G379" s="1">
        <v>0</v>
      </c>
      <c r="H379" s="2">
        <f t="shared" si="313"/>
        <v>1.25</v>
      </c>
      <c r="I379" s="1">
        <v>12</v>
      </c>
      <c r="J379" s="2">
        <f t="shared" si="314"/>
        <v>0.375</v>
      </c>
      <c r="K379" s="1">
        <f>+E379+G379+I379</f>
        <v>12</v>
      </c>
      <c r="L379" s="3">
        <f t="shared" si="315"/>
        <v>1.25</v>
      </c>
      <c r="M379" s="24">
        <f t="shared" si="316"/>
        <v>12500</v>
      </c>
      <c r="N379" s="25">
        <f t="shared" si="317"/>
        <v>3.7414027276049464</v>
      </c>
      <c r="O379" s="95"/>
    </row>
    <row r="380" spans="1:15" x14ac:dyDescent="0.25">
      <c r="A380" s="144"/>
      <c r="B380" s="82" t="s">
        <v>45</v>
      </c>
      <c r="C380" s="1">
        <f>23*64</f>
        <v>1472</v>
      </c>
      <c r="D380" s="2">
        <f t="shared" si="311"/>
        <v>0</v>
      </c>
      <c r="E380" s="1">
        <v>0</v>
      </c>
      <c r="F380" s="2">
        <f t="shared" si="312"/>
        <v>0</v>
      </c>
      <c r="G380" s="1">
        <v>0</v>
      </c>
      <c r="H380" s="2">
        <f t="shared" si="313"/>
        <v>0.81521739130434778</v>
      </c>
      <c r="I380" s="1">
        <v>12</v>
      </c>
      <c r="J380" s="2">
        <f t="shared" si="314"/>
        <v>0.24456521739130432</v>
      </c>
      <c r="K380" s="1">
        <f>+E380+G380+I380</f>
        <v>12</v>
      </c>
      <c r="L380" s="3">
        <f t="shared" si="315"/>
        <v>0.81521739130434778</v>
      </c>
      <c r="M380" s="24">
        <f t="shared" si="316"/>
        <v>8152.173913043478</v>
      </c>
      <c r="N380" s="25">
        <f t="shared" si="317"/>
        <v>3.9020305254184109</v>
      </c>
      <c r="O380" s="95"/>
    </row>
    <row r="381" spans="1:15" ht="16.5" thickBot="1" x14ac:dyDescent="0.3">
      <c r="A381" s="145"/>
      <c r="B381" s="65" t="s">
        <v>18</v>
      </c>
      <c r="C381" s="10">
        <f>SUM(C376:C380)</f>
        <v>4888</v>
      </c>
      <c r="D381" s="11">
        <f t="shared" si="311"/>
        <v>0</v>
      </c>
      <c r="E381" s="10">
        <f>SUM(E376:E380)</f>
        <v>0</v>
      </c>
      <c r="F381" s="11">
        <f t="shared" si="312"/>
        <v>1.9639934533551555</v>
      </c>
      <c r="G381" s="10">
        <f>SUM(G376:G380)</f>
        <v>96</v>
      </c>
      <c r="H381" s="73">
        <f t="shared" si="313"/>
        <v>1.0638297872340425</v>
      </c>
      <c r="I381" s="10">
        <f>SUM(I376:I380)</f>
        <v>52</v>
      </c>
      <c r="J381" s="11">
        <f t="shared" si="314"/>
        <v>1.5957446808510638</v>
      </c>
      <c r="K381" s="10">
        <f>SUM(K376:K380)</f>
        <v>148</v>
      </c>
      <c r="L381" s="12">
        <f t="shared" si="315"/>
        <v>3.0278232405891981</v>
      </c>
      <c r="M381" s="15">
        <f t="shared" si="316"/>
        <v>30278.23240589198</v>
      </c>
      <c r="N381" s="13">
        <f t="shared" si="317"/>
        <v>3.3767201107998392</v>
      </c>
      <c r="O381" s="96"/>
    </row>
    <row r="382" spans="1:15" x14ac:dyDescent="0.25">
      <c r="A382" s="147" t="s">
        <v>293</v>
      </c>
      <c r="B382" s="82" t="s">
        <v>286</v>
      </c>
      <c r="C382" s="1">
        <f>85*8</f>
        <v>680</v>
      </c>
      <c r="D382" s="2">
        <f t="shared" ref="D382:D387" si="318">E382/C382*100</f>
        <v>0</v>
      </c>
      <c r="E382" s="1">
        <v>0</v>
      </c>
      <c r="F382" s="2">
        <f t="shared" ref="F382:F387" si="319">+G382/C382*100</f>
        <v>0</v>
      </c>
      <c r="G382" s="1">
        <v>0</v>
      </c>
      <c r="H382" s="2">
        <f t="shared" ref="H382:H387" si="320">+I382/C382*100</f>
        <v>0.73529411764705876</v>
      </c>
      <c r="I382" s="1">
        <v>5</v>
      </c>
      <c r="J382" s="2">
        <f t="shared" ref="J382:J387" si="321">(1*D382)+(0.65*F382)+(0.3*H382)</f>
        <v>0.22058823529411761</v>
      </c>
      <c r="K382" s="1">
        <f>+E382+G382+I382</f>
        <v>5</v>
      </c>
      <c r="L382" s="3">
        <f t="shared" ref="L382:L387" si="322">K382/C382*100</f>
        <v>0.73529411764705876</v>
      </c>
      <c r="M382" s="24">
        <f t="shared" ref="M382:M387" si="323">L382*10000</f>
        <v>7352.9411764705874</v>
      </c>
      <c r="N382" s="25">
        <f t="shared" ref="N382:N387" si="324">(NORMSINV(1-M382/1000000))+1.5</f>
        <v>3.9395422638528821</v>
      </c>
      <c r="O382" s="95"/>
    </row>
    <row r="383" spans="1:15" x14ac:dyDescent="0.25">
      <c r="A383" s="144"/>
      <c r="B383" s="82" t="s">
        <v>287</v>
      </c>
      <c r="C383" s="1">
        <f>67*8</f>
        <v>536</v>
      </c>
      <c r="D383" s="2">
        <f t="shared" si="318"/>
        <v>0</v>
      </c>
      <c r="E383" s="1">
        <v>0</v>
      </c>
      <c r="F383" s="2">
        <f t="shared" si="319"/>
        <v>0</v>
      </c>
      <c r="G383" s="1">
        <v>0</v>
      </c>
      <c r="H383" s="2">
        <f t="shared" si="320"/>
        <v>0.93283582089552231</v>
      </c>
      <c r="I383" s="1">
        <v>5</v>
      </c>
      <c r="J383" s="2">
        <f t="shared" si="321"/>
        <v>0.27985074626865669</v>
      </c>
      <c r="K383" s="1">
        <f>+E383+G383+I383</f>
        <v>5</v>
      </c>
      <c r="L383" s="3">
        <f t="shared" si="322"/>
        <v>0.93283582089552231</v>
      </c>
      <c r="M383" s="24">
        <f t="shared" si="323"/>
        <v>9328.3582089552237</v>
      </c>
      <c r="N383" s="25">
        <f t="shared" si="324"/>
        <v>3.8523200122241432</v>
      </c>
      <c r="O383" s="95"/>
    </row>
    <row r="384" spans="1:15" x14ac:dyDescent="0.25">
      <c r="A384" s="144"/>
      <c r="B384" s="82" t="s">
        <v>264</v>
      </c>
      <c r="C384" s="1">
        <f>18*64</f>
        <v>1152</v>
      </c>
      <c r="D384" s="2">
        <f t="shared" si="318"/>
        <v>0</v>
      </c>
      <c r="E384" s="1">
        <v>0</v>
      </c>
      <c r="F384" s="2">
        <f t="shared" si="319"/>
        <v>0</v>
      </c>
      <c r="G384" s="1">
        <v>0</v>
      </c>
      <c r="H384" s="2">
        <f t="shared" si="320"/>
        <v>1.2152777777777779</v>
      </c>
      <c r="I384" s="1">
        <v>14</v>
      </c>
      <c r="J384" s="2">
        <f t="shared" si="321"/>
        <v>0.36458333333333337</v>
      </c>
      <c r="K384" s="1">
        <f>+E384+G384+I384</f>
        <v>14</v>
      </c>
      <c r="L384" s="3">
        <f t="shared" si="322"/>
        <v>1.2152777777777779</v>
      </c>
      <c r="M384" s="24">
        <f t="shared" si="323"/>
        <v>12152.777777777779</v>
      </c>
      <c r="N384" s="25">
        <f t="shared" si="324"/>
        <v>3.7522646042149348</v>
      </c>
      <c r="O384" s="95"/>
    </row>
    <row r="385" spans="1:15" x14ac:dyDescent="0.25">
      <c r="A385" s="144"/>
      <c r="B385" s="82" t="s">
        <v>184</v>
      </c>
      <c r="C385" s="1">
        <f>18*64</f>
        <v>1152</v>
      </c>
      <c r="D385" s="2">
        <f t="shared" si="318"/>
        <v>0</v>
      </c>
      <c r="E385" s="1">
        <v>0</v>
      </c>
      <c r="F385" s="2">
        <f t="shared" si="319"/>
        <v>0</v>
      </c>
      <c r="G385" s="1">
        <v>0</v>
      </c>
      <c r="H385" s="2">
        <f t="shared" si="320"/>
        <v>0.86805555555555558</v>
      </c>
      <c r="I385" s="1">
        <v>10</v>
      </c>
      <c r="J385" s="2">
        <f t="shared" si="321"/>
        <v>0.26041666666666669</v>
      </c>
      <c r="K385" s="1">
        <f>+E385+G385+I385</f>
        <v>10</v>
      </c>
      <c r="L385" s="3">
        <f t="shared" si="322"/>
        <v>0.86805555555555558</v>
      </c>
      <c r="M385" s="24">
        <f t="shared" si="323"/>
        <v>8680.5555555555566</v>
      </c>
      <c r="N385" s="25">
        <f t="shared" si="324"/>
        <v>3.8789695270016082</v>
      </c>
      <c r="O385" s="95"/>
    </row>
    <row r="386" spans="1:15" ht="30" x14ac:dyDescent="0.25">
      <c r="A386" s="144"/>
      <c r="B386" s="82" t="s">
        <v>45</v>
      </c>
      <c r="C386" s="1">
        <f>21*64</f>
        <v>1344</v>
      </c>
      <c r="D386" s="2">
        <f t="shared" si="318"/>
        <v>0</v>
      </c>
      <c r="E386" s="1">
        <v>0</v>
      </c>
      <c r="F386" s="2">
        <f t="shared" si="319"/>
        <v>0</v>
      </c>
      <c r="G386" s="1">
        <v>0</v>
      </c>
      <c r="H386" s="2">
        <f t="shared" si="320"/>
        <v>1.9345238095238095</v>
      </c>
      <c r="I386" s="1">
        <v>26</v>
      </c>
      <c r="J386" s="2">
        <f t="shared" si="321"/>
        <v>0.58035714285714279</v>
      </c>
      <c r="K386" s="1">
        <f>+E386+G386+I386</f>
        <v>26</v>
      </c>
      <c r="L386" s="3">
        <f t="shared" si="322"/>
        <v>1.9345238095238095</v>
      </c>
      <c r="M386" s="24">
        <f t="shared" si="323"/>
        <v>19345.238095238095</v>
      </c>
      <c r="N386" s="25">
        <f t="shared" si="324"/>
        <v>3.5674637540509067</v>
      </c>
      <c r="O386" s="95" t="s">
        <v>291</v>
      </c>
    </row>
    <row r="387" spans="1:15" ht="16.5" thickBot="1" x14ac:dyDescent="0.3">
      <c r="A387" s="145"/>
      <c r="B387" s="65" t="s">
        <v>18</v>
      </c>
      <c r="C387" s="10">
        <f>SUM(C382:C386)</f>
        <v>4864</v>
      </c>
      <c r="D387" s="11">
        <f t="shared" si="318"/>
        <v>0</v>
      </c>
      <c r="E387" s="10">
        <f>SUM(E382:E386)</f>
        <v>0</v>
      </c>
      <c r="F387" s="11">
        <f t="shared" si="319"/>
        <v>0</v>
      </c>
      <c r="G387" s="10">
        <f>SUM(G382:G386)</f>
        <v>0</v>
      </c>
      <c r="H387" s="73">
        <f t="shared" si="320"/>
        <v>1.2335526315789473</v>
      </c>
      <c r="I387" s="10">
        <f>SUM(I382:I386)</f>
        <v>60</v>
      </c>
      <c r="J387" s="11">
        <f t="shared" si="321"/>
        <v>0.37006578947368418</v>
      </c>
      <c r="K387" s="10">
        <f>SUM(K382:K386)</f>
        <v>60</v>
      </c>
      <c r="L387" s="12">
        <f t="shared" si="322"/>
        <v>1.2335526315789473</v>
      </c>
      <c r="M387" s="15">
        <f t="shared" si="323"/>
        <v>12335.526315789473</v>
      </c>
      <c r="N387" s="13">
        <f t="shared" si="324"/>
        <v>3.7465148001607105</v>
      </c>
      <c r="O387" s="96"/>
    </row>
    <row r="388" spans="1:15" x14ac:dyDescent="0.25">
      <c r="A388" s="144" t="s">
        <v>292</v>
      </c>
      <c r="B388" s="82" t="s">
        <v>287</v>
      </c>
      <c r="C388" s="1">
        <f>31*8</f>
        <v>248</v>
      </c>
      <c r="D388" s="2">
        <f>E388/C388*100</f>
        <v>0</v>
      </c>
      <c r="E388" s="1">
        <v>0</v>
      </c>
      <c r="F388" s="2">
        <f>+G388/C388*100</f>
        <v>0</v>
      </c>
      <c r="G388" s="1">
        <v>0</v>
      </c>
      <c r="H388" s="2">
        <f>+I388/C388*100</f>
        <v>0.80645161290322576</v>
      </c>
      <c r="I388" s="1">
        <v>2</v>
      </c>
      <c r="J388" s="2">
        <f>(1*D388)+(0.65*F388)+(0.3*H388)</f>
        <v>0.24193548387096772</v>
      </c>
      <c r="K388" s="1">
        <f>+E388+G388+I388</f>
        <v>2</v>
      </c>
      <c r="L388" s="3">
        <f>K388/C388*100</f>
        <v>0.80645161290322576</v>
      </c>
      <c r="M388" s="24">
        <f>L388*10000</f>
        <v>8064.5161290322576</v>
      </c>
      <c r="N388" s="25">
        <f>(NORMSINV(1-M388/1000000))+1.5</f>
        <v>3.905982614630743</v>
      </c>
      <c r="O388" s="95"/>
    </row>
    <row r="389" spans="1:15" x14ac:dyDescent="0.25">
      <c r="A389" s="144"/>
      <c r="B389" s="82" t="s">
        <v>264</v>
      </c>
      <c r="C389" s="1">
        <f>25*64</f>
        <v>1600</v>
      </c>
      <c r="D389" s="2">
        <f>E389/C389*100</f>
        <v>0</v>
      </c>
      <c r="E389" s="1">
        <v>0</v>
      </c>
      <c r="F389" s="2">
        <f>+G389/C389*100</f>
        <v>0</v>
      </c>
      <c r="G389" s="1">
        <v>0</v>
      </c>
      <c r="H389" s="2">
        <f>+I389/C389*100</f>
        <v>0.75</v>
      </c>
      <c r="I389" s="1">
        <v>12</v>
      </c>
      <c r="J389" s="2">
        <f>(1*D389)+(0.65*F389)+(0.3*H389)</f>
        <v>0.22499999999999998</v>
      </c>
      <c r="K389" s="1">
        <f>+E389+G389+I389</f>
        <v>12</v>
      </c>
      <c r="L389" s="3">
        <f>K389/C389*100</f>
        <v>0.75</v>
      </c>
      <c r="M389" s="24">
        <f>L389*10000</f>
        <v>7500</v>
      </c>
      <c r="N389" s="25">
        <f>(NORMSINV(1-M389/1000000))+1.5</f>
        <v>3.9323790585844489</v>
      </c>
      <c r="O389" s="95"/>
    </row>
    <row r="390" spans="1:15" x14ac:dyDescent="0.25">
      <c r="A390" s="144"/>
      <c r="B390" s="82" t="s">
        <v>184</v>
      </c>
      <c r="C390" s="1">
        <f>13*64</f>
        <v>832</v>
      </c>
      <c r="D390" s="2">
        <f>E390/C390*100</f>
        <v>0</v>
      </c>
      <c r="E390" s="1">
        <v>0</v>
      </c>
      <c r="F390" s="2">
        <f>+G390/C390*100</f>
        <v>0</v>
      </c>
      <c r="G390" s="1">
        <v>0</v>
      </c>
      <c r="H390" s="2">
        <f>+I390/C390*100</f>
        <v>1.0817307692307692</v>
      </c>
      <c r="I390" s="1">
        <v>9</v>
      </c>
      <c r="J390" s="2">
        <f>(1*D390)+(0.65*F390)+(0.3*H390)</f>
        <v>0.32451923076923073</v>
      </c>
      <c r="K390" s="1">
        <f>+E390+G390+I390</f>
        <v>9</v>
      </c>
      <c r="L390" s="3">
        <f>K390/C390*100</f>
        <v>1.0817307692307692</v>
      </c>
      <c r="M390" s="24">
        <f>L390*10000</f>
        <v>10817.307692307691</v>
      </c>
      <c r="N390" s="25">
        <f>(NORMSINV(1-M390/1000000))+1.5</f>
        <v>3.7967223192775221</v>
      </c>
      <c r="O390" s="95"/>
    </row>
    <row r="391" spans="1:15" x14ac:dyDescent="0.25">
      <c r="A391" s="144"/>
      <c r="B391" s="82" t="s">
        <v>45</v>
      </c>
      <c r="C391" s="1">
        <f>25*64</f>
        <v>1600</v>
      </c>
      <c r="D391" s="2">
        <f>E391/C391*100</f>
        <v>0</v>
      </c>
      <c r="E391" s="1">
        <v>0</v>
      </c>
      <c r="F391" s="2">
        <f>+G391/C391*100</f>
        <v>0</v>
      </c>
      <c r="G391" s="1">
        <v>0</v>
      </c>
      <c r="H391" s="2">
        <f>+I391/C391*100</f>
        <v>1.0625</v>
      </c>
      <c r="I391" s="1">
        <v>17</v>
      </c>
      <c r="J391" s="2">
        <f>(1*D391)+(0.65*F391)+(0.3*H391)</f>
        <v>0.31874999999999998</v>
      </c>
      <c r="K391" s="1">
        <f>+E391+G391+I391</f>
        <v>17</v>
      </c>
      <c r="L391" s="3">
        <f>K391/C391*100</f>
        <v>1.0625</v>
      </c>
      <c r="M391" s="24">
        <f>L391*10000</f>
        <v>10625</v>
      </c>
      <c r="N391" s="25">
        <f>(NORMSINV(1-M391/1000000))+1.5</f>
        <v>3.8035129390729083</v>
      </c>
      <c r="O391" s="95"/>
    </row>
    <row r="392" spans="1:15" ht="16.5" thickBot="1" x14ac:dyDescent="0.3">
      <c r="A392" s="145"/>
      <c r="B392" s="65" t="s">
        <v>18</v>
      </c>
      <c r="C392" s="10">
        <f>SUM(C388:C391)</f>
        <v>4280</v>
      </c>
      <c r="D392" s="11">
        <f>E392/C392*100</f>
        <v>0</v>
      </c>
      <c r="E392" s="10">
        <f>SUM(E388:E391)</f>
        <v>0</v>
      </c>
      <c r="F392" s="11">
        <f>+G392/C392*100</f>
        <v>0</v>
      </c>
      <c r="G392" s="10">
        <f>SUM(G388:G391)</f>
        <v>0</v>
      </c>
      <c r="H392" s="73">
        <f>+I392/C392*100</f>
        <v>0.93457943925233633</v>
      </c>
      <c r="I392" s="10">
        <f>SUM(I388:I391)</f>
        <v>40</v>
      </c>
      <c r="J392" s="11">
        <f>(1*D392)+(0.65*F392)+(0.3*H392)</f>
        <v>0.28037383177570091</v>
      </c>
      <c r="K392" s="10">
        <f>SUM(K388:K391)</f>
        <v>40</v>
      </c>
      <c r="L392" s="12">
        <f>K392/C392*100</f>
        <v>0.93457943925233633</v>
      </c>
      <c r="M392" s="15">
        <f>L392*10000</f>
        <v>9345.7943925233631</v>
      </c>
      <c r="N392" s="13">
        <f>(NORMSINV(1-M392/1000000))+1.5</f>
        <v>3.8516253860698848</v>
      </c>
      <c r="O392" s="96"/>
    </row>
    <row r="393" spans="1:15" x14ac:dyDescent="0.25">
      <c r="A393" s="144" t="s">
        <v>299</v>
      </c>
      <c r="B393" s="82" t="s">
        <v>211</v>
      </c>
      <c r="C393" s="1">
        <f>8*8</f>
        <v>64</v>
      </c>
      <c r="D393" s="2">
        <f t="shared" ref="D393:D398" si="325">E393/C393*100</f>
        <v>0</v>
      </c>
      <c r="E393" s="1">
        <v>0</v>
      </c>
      <c r="F393" s="2">
        <f t="shared" ref="F393:F398" si="326">+G393/C393*100</f>
        <v>0</v>
      </c>
      <c r="G393" s="1">
        <v>0</v>
      </c>
      <c r="H393" s="2">
        <f t="shared" ref="H393:H398" si="327">+I393/C393*100</f>
        <v>0</v>
      </c>
      <c r="I393" s="1">
        <v>0</v>
      </c>
      <c r="J393" s="2">
        <f t="shared" ref="J393:J398" si="328">(1*D393)+(0.65*F393)+(0.3*H393)</f>
        <v>0</v>
      </c>
      <c r="K393" s="1">
        <f>+E393+G393+I393</f>
        <v>0</v>
      </c>
      <c r="L393" s="3">
        <f t="shared" ref="L393:L398" si="329">K393/C393*100</f>
        <v>0</v>
      </c>
      <c r="M393" s="24">
        <f t="shared" ref="M393:M398" si="330">L393*10000</f>
        <v>0</v>
      </c>
      <c r="N393" s="25" t="e">
        <f t="shared" ref="N393:N398" si="331">(NORMSINV(1-M393/1000000))+1.5</f>
        <v>#NUM!</v>
      </c>
      <c r="O393" s="95"/>
    </row>
    <row r="394" spans="1:15" x14ac:dyDescent="0.25">
      <c r="A394" s="144"/>
      <c r="B394" s="82" t="s">
        <v>264</v>
      </c>
      <c r="C394" s="1">
        <f>22*64</f>
        <v>1408</v>
      </c>
      <c r="D394" s="2">
        <f t="shared" si="325"/>
        <v>0</v>
      </c>
      <c r="E394" s="1">
        <v>0</v>
      </c>
      <c r="F394" s="2">
        <f t="shared" si="326"/>
        <v>0</v>
      </c>
      <c r="G394" s="1">
        <v>0</v>
      </c>
      <c r="H394" s="2">
        <f t="shared" si="327"/>
        <v>0.92329545454545459</v>
      </c>
      <c r="I394" s="1">
        <v>13</v>
      </c>
      <c r="J394" s="2">
        <f t="shared" si="328"/>
        <v>0.27698863636363635</v>
      </c>
      <c r="K394" s="1">
        <f>+E394+G394+I394</f>
        <v>13</v>
      </c>
      <c r="L394" s="3">
        <f t="shared" si="329"/>
        <v>0.92329545454545459</v>
      </c>
      <c r="M394" s="24">
        <f t="shared" si="330"/>
        <v>9232.954545454546</v>
      </c>
      <c r="N394" s="25">
        <f t="shared" si="331"/>
        <v>3.8561409583125505</v>
      </c>
      <c r="O394" s="95"/>
    </row>
    <row r="395" spans="1:15" x14ac:dyDescent="0.25">
      <c r="A395" s="144"/>
      <c r="B395" s="82" t="s">
        <v>184</v>
      </c>
      <c r="C395" s="1">
        <f>17*64</f>
        <v>1088</v>
      </c>
      <c r="D395" s="2">
        <f t="shared" si="325"/>
        <v>0</v>
      </c>
      <c r="E395" s="1">
        <v>0</v>
      </c>
      <c r="F395" s="2">
        <f t="shared" si="326"/>
        <v>0</v>
      </c>
      <c r="G395" s="1">
        <v>0</v>
      </c>
      <c r="H395" s="2">
        <f t="shared" si="327"/>
        <v>0.91911764705882359</v>
      </c>
      <c r="I395" s="1">
        <v>10</v>
      </c>
      <c r="J395" s="2">
        <f t="shared" si="328"/>
        <v>0.27573529411764708</v>
      </c>
      <c r="K395" s="1">
        <f>+E395+G395+I395</f>
        <v>10</v>
      </c>
      <c r="L395" s="3">
        <f t="shared" si="329"/>
        <v>0.91911764705882359</v>
      </c>
      <c r="M395" s="24">
        <f t="shared" si="330"/>
        <v>9191.176470588236</v>
      </c>
      <c r="N395" s="25">
        <f t="shared" si="331"/>
        <v>3.8578250710483406</v>
      </c>
      <c r="O395" s="95"/>
    </row>
    <row r="396" spans="1:15" x14ac:dyDescent="0.25">
      <c r="A396" s="144"/>
      <c r="B396" s="82" t="s">
        <v>45</v>
      </c>
      <c r="C396" s="1">
        <f>23*64</f>
        <v>1472</v>
      </c>
      <c r="D396" s="2">
        <f t="shared" si="325"/>
        <v>0</v>
      </c>
      <c r="E396" s="1">
        <v>0</v>
      </c>
      <c r="F396" s="2">
        <f t="shared" si="326"/>
        <v>0</v>
      </c>
      <c r="G396" s="1">
        <v>0</v>
      </c>
      <c r="H396" s="2">
        <f t="shared" si="327"/>
        <v>1.0869565217391304</v>
      </c>
      <c r="I396" s="1">
        <v>16</v>
      </c>
      <c r="J396" s="2">
        <f t="shared" si="328"/>
        <v>0.32608695652173908</v>
      </c>
      <c r="K396" s="1">
        <f>+E396+G396+I396</f>
        <v>16</v>
      </c>
      <c r="L396" s="3">
        <f t="shared" si="329"/>
        <v>1.0869565217391304</v>
      </c>
      <c r="M396" s="24">
        <f t="shared" si="330"/>
        <v>10869.565217391304</v>
      </c>
      <c r="N396" s="25">
        <f t="shared" si="331"/>
        <v>3.7948952092430948</v>
      </c>
      <c r="O396" s="95"/>
    </row>
    <row r="397" spans="1:15" ht="16.5" thickBot="1" x14ac:dyDescent="0.3">
      <c r="A397" s="145"/>
      <c r="B397" s="65" t="s">
        <v>18</v>
      </c>
      <c r="C397" s="10">
        <f>SUM(C393:C396)</f>
        <v>4032</v>
      </c>
      <c r="D397" s="11">
        <f t="shared" si="325"/>
        <v>0</v>
      </c>
      <c r="E397" s="10">
        <f>SUM(E393:E396)</f>
        <v>0</v>
      </c>
      <c r="F397" s="11">
        <f t="shared" si="326"/>
        <v>0</v>
      </c>
      <c r="G397" s="10">
        <f>SUM(G393:G396)</f>
        <v>0</v>
      </c>
      <c r="H397" s="73">
        <f t="shared" si="327"/>
        <v>0.96726190476190477</v>
      </c>
      <c r="I397" s="10">
        <f>SUM(I393:I396)</f>
        <v>39</v>
      </c>
      <c r="J397" s="11">
        <f t="shared" si="328"/>
        <v>0.2901785714285714</v>
      </c>
      <c r="K397" s="10">
        <f>SUM(K393:K396)</f>
        <v>39</v>
      </c>
      <c r="L397" s="12">
        <f t="shared" si="329"/>
        <v>0.96726190476190477</v>
      </c>
      <c r="M397" s="15">
        <f t="shared" si="330"/>
        <v>9672.6190476190477</v>
      </c>
      <c r="N397" s="13">
        <f t="shared" si="331"/>
        <v>3.8388105959733276</v>
      </c>
      <c r="O397" s="96"/>
    </row>
    <row r="398" spans="1:15" x14ac:dyDescent="0.25">
      <c r="A398" s="147" t="s">
        <v>305</v>
      </c>
      <c r="B398" s="82" t="s">
        <v>307</v>
      </c>
      <c r="C398" s="1">
        <f>42*8</f>
        <v>336</v>
      </c>
      <c r="D398" s="2">
        <f t="shared" si="325"/>
        <v>0</v>
      </c>
      <c r="E398" s="1">
        <v>0</v>
      </c>
      <c r="F398" s="2">
        <f t="shared" si="326"/>
        <v>0</v>
      </c>
      <c r="G398" s="1">
        <v>0</v>
      </c>
      <c r="H398" s="2">
        <f t="shared" si="327"/>
        <v>0.89285714285714279</v>
      </c>
      <c r="I398" s="1">
        <v>3</v>
      </c>
      <c r="J398" s="2">
        <f t="shared" si="328"/>
        <v>0.26785714285714285</v>
      </c>
      <c r="K398" s="1">
        <f>+E398+G398+I398</f>
        <v>3</v>
      </c>
      <c r="L398" s="3">
        <f t="shared" si="329"/>
        <v>0.89285714285714279</v>
      </c>
      <c r="M398" s="24">
        <f t="shared" si="330"/>
        <v>8928.5714285714275</v>
      </c>
      <c r="N398" s="25">
        <f t="shared" si="331"/>
        <v>3.8685670592678738</v>
      </c>
      <c r="O398" s="95"/>
    </row>
    <row r="399" spans="1:15" x14ac:dyDescent="0.25">
      <c r="A399" s="144"/>
      <c r="B399" s="82" t="s">
        <v>211</v>
      </c>
      <c r="C399" s="1">
        <f>62*8</f>
        <v>496</v>
      </c>
      <c r="D399" s="2">
        <f>E399/C399*100</f>
        <v>0</v>
      </c>
      <c r="E399" s="1">
        <v>0</v>
      </c>
      <c r="F399" s="2">
        <f>+G399/C399*100</f>
        <v>0</v>
      </c>
      <c r="G399" s="1">
        <v>0</v>
      </c>
      <c r="H399" s="2">
        <f>+I399/C399*100</f>
        <v>1.8145161290322582</v>
      </c>
      <c r="I399" s="1">
        <v>9</v>
      </c>
      <c r="J399" s="2">
        <f>(1*D399)+(0.65*F399)+(0.3*H399)</f>
        <v>0.54435483870967749</v>
      </c>
      <c r="K399" s="1">
        <f>+E399+G399+I399</f>
        <v>9</v>
      </c>
      <c r="L399" s="3">
        <f>K399/C399*100</f>
        <v>1.8145161290322582</v>
      </c>
      <c r="M399" s="24">
        <f>L399*10000</f>
        <v>18145.161290322583</v>
      </c>
      <c r="N399" s="25">
        <f>(NORMSINV(1-M399/1000000))+1.5</f>
        <v>3.593659506295134</v>
      </c>
      <c r="O399" s="95"/>
    </row>
    <row r="400" spans="1:15" x14ac:dyDescent="0.25">
      <c r="A400" s="144"/>
      <c r="B400" s="82" t="s">
        <v>184</v>
      </c>
      <c r="C400" s="1">
        <f>12*64</f>
        <v>768</v>
      </c>
      <c r="D400" s="2">
        <f>E400/C400*100</f>
        <v>0</v>
      </c>
      <c r="E400" s="1">
        <v>0</v>
      </c>
      <c r="F400" s="2">
        <f>+G400/C400*100</f>
        <v>0</v>
      </c>
      <c r="G400" s="1">
        <v>0</v>
      </c>
      <c r="H400" s="2">
        <f>+I400/C400*100</f>
        <v>0.65104166666666674</v>
      </c>
      <c r="I400" s="1">
        <v>5</v>
      </c>
      <c r="J400" s="2">
        <f>(1*D400)+(0.65*F400)+(0.3*H400)</f>
        <v>0.19531250000000003</v>
      </c>
      <c r="K400" s="1">
        <f>+E400+G400+I400</f>
        <v>5</v>
      </c>
      <c r="L400" s="3">
        <f>K400/C400*100</f>
        <v>0.65104166666666674</v>
      </c>
      <c r="M400" s="24">
        <f>L400*10000</f>
        <v>6510.416666666667</v>
      </c>
      <c r="N400" s="25">
        <f>(NORMSINV(1-M400/1000000))+1.5</f>
        <v>3.9831989762916411</v>
      </c>
      <c r="O400" s="95"/>
    </row>
    <row r="401" spans="1:15" x14ac:dyDescent="0.25">
      <c r="A401" s="144"/>
      <c r="B401" s="82" t="s">
        <v>45</v>
      </c>
      <c r="C401" s="1">
        <f>17*8</f>
        <v>136</v>
      </c>
      <c r="D401" s="2">
        <f>E401/C401*100</f>
        <v>0</v>
      </c>
      <c r="E401" s="1">
        <v>0</v>
      </c>
      <c r="F401" s="2">
        <f>+G401/C401*100</f>
        <v>0</v>
      </c>
      <c r="G401" s="1">
        <v>0</v>
      </c>
      <c r="H401" s="2">
        <f>+I401/C401*100</f>
        <v>5.8823529411764701</v>
      </c>
      <c r="I401" s="1">
        <v>8</v>
      </c>
      <c r="J401" s="2">
        <f>(1*D401)+(0.65*F401)+(0.3*H401)</f>
        <v>1.7647058823529409</v>
      </c>
      <c r="K401" s="1">
        <f>+E401+G401+I401</f>
        <v>8</v>
      </c>
      <c r="L401" s="3">
        <f>K401/C401*100</f>
        <v>5.8823529411764701</v>
      </c>
      <c r="M401" s="24">
        <f>L401*10000</f>
        <v>58823.529411764699</v>
      </c>
      <c r="N401" s="25">
        <f>(NORMSINV(1-M401/1000000))+1.5</f>
        <v>3.0647264713617988</v>
      </c>
      <c r="O401" s="95"/>
    </row>
    <row r="402" spans="1:15" ht="16.5" thickBot="1" x14ac:dyDescent="0.3">
      <c r="A402" s="145"/>
      <c r="B402" s="65" t="s">
        <v>18</v>
      </c>
      <c r="C402" s="10">
        <f>SUM(C398:C401)</f>
        <v>1736</v>
      </c>
      <c r="D402" s="11">
        <f>E402/C402*100</f>
        <v>0</v>
      </c>
      <c r="E402" s="10">
        <f>SUM(E398:E401)</f>
        <v>0</v>
      </c>
      <c r="F402" s="11">
        <f>+G402/C402*100</f>
        <v>0</v>
      </c>
      <c r="G402" s="10">
        <f>SUM(G398:G401)</f>
        <v>0</v>
      </c>
      <c r="H402" s="73">
        <f>+I402/C402*100</f>
        <v>1.4400921658986174</v>
      </c>
      <c r="I402" s="10">
        <f>SUM(I398:I401)</f>
        <v>25</v>
      </c>
      <c r="J402" s="11">
        <f>(1*D402)+(0.65*F402)+(0.3*H402)</f>
        <v>0.43202764976958524</v>
      </c>
      <c r="K402" s="10">
        <f>SUM(K398:K401)</f>
        <v>25</v>
      </c>
      <c r="L402" s="12">
        <f>K402/C402*100</f>
        <v>1.4400921658986174</v>
      </c>
      <c r="M402" s="15">
        <f>L402*10000</f>
        <v>14400.921658986173</v>
      </c>
      <c r="N402" s="13">
        <f>(NORMSINV(1-M402/1000000))+1.5</f>
        <v>3.6861881438633208</v>
      </c>
      <c r="O402" s="96"/>
    </row>
    <row r="403" spans="1:15" ht="30" x14ac:dyDescent="0.25">
      <c r="A403" s="144" t="s">
        <v>306</v>
      </c>
      <c r="B403" s="82" t="s">
        <v>307</v>
      </c>
      <c r="C403" s="1">
        <f>95*8</f>
        <v>760</v>
      </c>
      <c r="D403" s="2">
        <f t="shared" ref="D403:D408" si="332">E403/C403*100</f>
        <v>0</v>
      </c>
      <c r="E403" s="1">
        <v>0</v>
      </c>
      <c r="F403" s="2">
        <f t="shared" ref="F403:F408" si="333">+G403/C403*100</f>
        <v>0</v>
      </c>
      <c r="G403" s="1">
        <v>0</v>
      </c>
      <c r="H403" s="2">
        <f t="shared" ref="H403:H408" si="334">+I403/C403*100</f>
        <v>1.5789473684210527</v>
      </c>
      <c r="I403" s="1">
        <v>12</v>
      </c>
      <c r="J403" s="2">
        <f t="shared" ref="J403:J408" si="335">(1*D403)+(0.65*F403)+(0.3*H403)</f>
        <v>0.47368421052631576</v>
      </c>
      <c r="K403" s="1">
        <f>+E403+G403+I403</f>
        <v>12</v>
      </c>
      <c r="L403" s="3">
        <f t="shared" ref="L403:L408" si="336">K403/C403*100</f>
        <v>1.5789473684210527</v>
      </c>
      <c r="M403" s="24">
        <f t="shared" ref="M403:M408" si="337">L403*10000</f>
        <v>15789.473684210527</v>
      </c>
      <c r="N403" s="25">
        <f t="shared" ref="N403:N408" si="338">(NORMSINV(1-M403/1000000))+1.5</f>
        <v>3.6497000643444681</v>
      </c>
      <c r="O403" s="95" t="s">
        <v>308</v>
      </c>
    </row>
    <row r="404" spans="1:15" x14ac:dyDescent="0.25">
      <c r="A404" s="144"/>
      <c r="B404" s="82" t="s">
        <v>49</v>
      </c>
      <c r="C404" s="1">
        <f>31*8</f>
        <v>248</v>
      </c>
      <c r="D404" s="2">
        <f>E404/C404*100</f>
        <v>0</v>
      </c>
      <c r="E404" s="1">
        <v>0</v>
      </c>
      <c r="F404" s="2">
        <f>+G404/C404*100</f>
        <v>0</v>
      </c>
      <c r="G404" s="1">
        <v>0</v>
      </c>
      <c r="H404" s="2">
        <f>+I404/C404*100</f>
        <v>1.2096774193548387</v>
      </c>
      <c r="I404" s="1">
        <v>3</v>
      </c>
      <c r="J404" s="2">
        <f>(1*D404)+(0.65*F404)+(0.3*H404)</f>
        <v>0.36290322580645162</v>
      </c>
      <c r="K404" s="1">
        <f>+E404+G404+I404</f>
        <v>3</v>
      </c>
      <c r="L404" s="3">
        <f>K404/C404*100</f>
        <v>1.2096774193548387</v>
      </c>
      <c r="M404" s="24">
        <f>L404*10000</f>
        <v>12096.774193548388</v>
      </c>
      <c r="N404" s="25">
        <f>(NORMSINV(1-M404/1000000))+1.5</f>
        <v>3.7540416421715435</v>
      </c>
      <c r="O404" s="95"/>
    </row>
    <row r="405" spans="1:15" x14ac:dyDescent="0.25">
      <c r="A405" s="144"/>
      <c r="B405" s="82" t="s">
        <v>211</v>
      </c>
      <c r="C405" s="1">
        <f>114*8</f>
        <v>912</v>
      </c>
      <c r="D405" s="2">
        <f>E405/C405*100</f>
        <v>0</v>
      </c>
      <c r="E405" s="1">
        <v>0</v>
      </c>
      <c r="F405" s="2">
        <f>+G405/C405*100</f>
        <v>0</v>
      </c>
      <c r="G405" s="1">
        <v>0</v>
      </c>
      <c r="H405" s="2">
        <f>+I405/C405*100</f>
        <v>1.2061403508771928</v>
      </c>
      <c r="I405" s="1">
        <v>11</v>
      </c>
      <c r="J405" s="2">
        <f>(1*D405)+(0.65*F405)+(0.3*H405)</f>
        <v>0.36184210526315785</v>
      </c>
      <c r="K405" s="1">
        <f>+E405+G405+I405</f>
        <v>11</v>
      </c>
      <c r="L405" s="3">
        <f>K405/C405*100</f>
        <v>1.2061403508771928</v>
      </c>
      <c r="M405" s="24">
        <f>L405*10000</f>
        <v>12061.403508771928</v>
      </c>
      <c r="N405" s="25">
        <f>(NORMSINV(1-M405/1000000))+1.5</f>
        <v>3.7551676601186346</v>
      </c>
      <c r="O405" s="95" t="s">
        <v>311</v>
      </c>
    </row>
    <row r="406" spans="1:15" ht="37.5" customHeight="1" x14ac:dyDescent="0.25">
      <c r="A406" s="144"/>
      <c r="B406" s="82" t="s">
        <v>184</v>
      </c>
      <c r="C406" s="1">
        <f>20*64</f>
        <v>1280</v>
      </c>
      <c r="D406" s="2">
        <f t="shared" si="332"/>
        <v>0</v>
      </c>
      <c r="E406" s="1">
        <v>0</v>
      </c>
      <c r="F406" s="2">
        <f t="shared" si="333"/>
        <v>0</v>
      </c>
      <c r="G406" s="1">
        <v>0</v>
      </c>
      <c r="H406" s="2">
        <f t="shared" si="334"/>
        <v>2.109375</v>
      </c>
      <c r="I406" s="1">
        <v>27</v>
      </c>
      <c r="J406" s="2">
        <f t="shared" si="335"/>
        <v>0.6328125</v>
      </c>
      <c r="K406" s="1">
        <f>+E406+G406+I406</f>
        <v>27</v>
      </c>
      <c r="L406" s="3">
        <f t="shared" si="336"/>
        <v>2.109375</v>
      </c>
      <c r="M406" s="24">
        <f t="shared" si="337"/>
        <v>21093.75</v>
      </c>
      <c r="N406" s="25">
        <f t="shared" si="338"/>
        <v>3.5316658041771358</v>
      </c>
      <c r="O406" s="95" t="s">
        <v>311</v>
      </c>
    </row>
    <row r="407" spans="1:15" x14ac:dyDescent="0.25">
      <c r="A407" s="144"/>
      <c r="B407" s="82" t="s">
        <v>45</v>
      </c>
      <c r="C407" s="1">
        <f>24*64</f>
        <v>1536</v>
      </c>
      <c r="D407" s="2">
        <f t="shared" si="332"/>
        <v>0</v>
      </c>
      <c r="E407" s="1">
        <v>0</v>
      </c>
      <c r="F407" s="2">
        <f t="shared" si="333"/>
        <v>0</v>
      </c>
      <c r="G407" s="1">
        <v>0</v>
      </c>
      <c r="H407" s="2">
        <f t="shared" si="334"/>
        <v>0.84635416666666663</v>
      </c>
      <c r="I407" s="1">
        <v>13</v>
      </c>
      <c r="J407" s="2">
        <f t="shared" si="335"/>
        <v>0.25390625</v>
      </c>
      <c r="K407" s="1">
        <f>+E407+G407+I407</f>
        <v>13</v>
      </c>
      <c r="L407" s="3">
        <f t="shared" si="336"/>
        <v>0.84635416666666663</v>
      </c>
      <c r="M407" s="24">
        <f t="shared" si="337"/>
        <v>8463.5416666666661</v>
      </c>
      <c r="N407" s="25">
        <f t="shared" si="338"/>
        <v>3.8882877355851493</v>
      </c>
      <c r="O407" s="95"/>
    </row>
    <row r="408" spans="1:15" ht="16.5" thickBot="1" x14ac:dyDescent="0.3">
      <c r="A408" s="145"/>
      <c r="B408" s="65" t="s">
        <v>18</v>
      </c>
      <c r="C408" s="10">
        <f>SUM(C403:C407)</f>
        <v>4736</v>
      </c>
      <c r="D408" s="11">
        <f t="shared" si="332"/>
        <v>0</v>
      </c>
      <c r="E408" s="10">
        <f>SUM(E403:E407)</f>
        <v>0</v>
      </c>
      <c r="F408" s="11">
        <f t="shared" si="333"/>
        <v>0</v>
      </c>
      <c r="G408" s="10">
        <f>SUM(G403:G407)</f>
        <v>0</v>
      </c>
      <c r="H408" s="73">
        <f t="shared" si="334"/>
        <v>1.3935810810810811</v>
      </c>
      <c r="I408" s="10">
        <f>SUM(I403:I407)</f>
        <v>66</v>
      </c>
      <c r="J408" s="11">
        <f t="shared" si="335"/>
        <v>0.41807432432432434</v>
      </c>
      <c r="K408" s="10">
        <f>SUM(K403:K407)</f>
        <v>66</v>
      </c>
      <c r="L408" s="12">
        <f t="shared" si="336"/>
        <v>1.3935810810810811</v>
      </c>
      <c r="M408" s="15">
        <f t="shared" si="337"/>
        <v>13935.810810810812</v>
      </c>
      <c r="N408" s="13">
        <f t="shared" si="338"/>
        <v>3.6990886190589705</v>
      </c>
      <c r="O408" s="96"/>
    </row>
    <row r="409" spans="1:15" x14ac:dyDescent="0.25">
      <c r="A409" s="144" t="s">
        <v>314</v>
      </c>
      <c r="B409" s="82" t="s">
        <v>307</v>
      </c>
      <c r="C409" s="1">
        <f>130*8</f>
        <v>1040</v>
      </c>
      <c r="D409" s="2">
        <f t="shared" ref="D409:D416" si="339">E409/C409*100</f>
        <v>0</v>
      </c>
      <c r="E409" s="1">
        <v>0</v>
      </c>
      <c r="F409" s="2">
        <f t="shared" ref="F409:F416" si="340">+G409/C409*100</f>
        <v>0</v>
      </c>
      <c r="G409" s="1">
        <v>0</v>
      </c>
      <c r="H409" s="2">
        <f t="shared" ref="H409:H416" si="341">+I409/C409*100</f>
        <v>1.6346153846153848</v>
      </c>
      <c r="I409" s="1">
        <v>17</v>
      </c>
      <c r="J409" s="2">
        <f t="shared" ref="J409:J416" si="342">(1*D409)+(0.65*F409)+(0.3*H409)</f>
        <v>0.49038461538461542</v>
      </c>
      <c r="K409" s="1">
        <f>+E409+G409+I409</f>
        <v>17</v>
      </c>
      <c r="L409" s="3">
        <f t="shared" ref="L409:L416" si="343">K409/C409*100</f>
        <v>1.6346153846153848</v>
      </c>
      <c r="M409" s="24">
        <f t="shared" ref="M409:M416" si="344">L409*10000</f>
        <v>16346.153846153848</v>
      </c>
      <c r="N409" s="25">
        <f t="shared" ref="N409:N416" si="345">(NORMSINV(1-M409/1000000))+1.5</f>
        <v>3.6358418375456822</v>
      </c>
      <c r="O409" s="95"/>
    </row>
    <row r="410" spans="1:15" x14ac:dyDescent="0.25">
      <c r="A410" s="144"/>
      <c r="B410" s="82" t="s">
        <v>49</v>
      </c>
      <c r="C410" s="1">
        <f>61*8</f>
        <v>488</v>
      </c>
      <c r="D410" s="2">
        <f t="shared" si="339"/>
        <v>0</v>
      </c>
      <c r="E410" s="1">
        <v>0</v>
      </c>
      <c r="F410" s="2">
        <f t="shared" si="340"/>
        <v>0</v>
      </c>
      <c r="G410" s="1">
        <v>0</v>
      </c>
      <c r="H410" s="2">
        <f t="shared" si="341"/>
        <v>1.0245901639344261</v>
      </c>
      <c r="I410" s="1">
        <v>5</v>
      </c>
      <c r="J410" s="2">
        <f t="shared" si="342"/>
        <v>0.30737704918032782</v>
      </c>
      <c r="K410" s="1">
        <f t="shared" ref="K410:K415" si="346">+E410+G410+I410</f>
        <v>5</v>
      </c>
      <c r="L410" s="3">
        <f t="shared" si="343"/>
        <v>1.0245901639344261</v>
      </c>
      <c r="M410" s="24">
        <f t="shared" si="344"/>
        <v>10245.901639344262</v>
      </c>
      <c r="N410" s="25">
        <f t="shared" si="345"/>
        <v>3.8172190322770319</v>
      </c>
      <c r="O410" s="95"/>
    </row>
    <row r="411" spans="1:15" x14ac:dyDescent="0.25">
      <c r="A411" s="144"/>
      <c r="B411" s="82" t="s">
        <v>316</v>
      </c>
      <c r="C411" s="1">
        <f>57*8</f>
        <v>456</v>
      </c>
      <c r="D411" s="2">
        <f>E411/C411*100</f>
        <v>0</v>
      </c>
      <c r="E411" s="1">
        <v>0</v>
      </c>
      <c r="F411" s="2">
        <f>+G411/C411*100</f>
        <v>0</v>
      </c>
      <c r="G411" s="1">
        <v>0</v>
      </c>
      <c r="H411" s="2">
        <f>+I411/C411*100</f>
        <v>0.8771929824561403</v>
      </c>
      <c r="I411" s="1">
        <v>4</v>
      </c>
      <c r="J411" s="2">
        <f>(1*D411)+(0.65*F411)+(0.3*H411)</f>
        <v>0.26315789473684209</v>
      </c>
      <c r="K411" s="1">
        <f>+E411+G411+I411</f>
        <v>4</v>
      </c>
      <c r="L411" s="3">
        <f>K411/C411*100</f>
        <v>0.8771929824561403</v>
      </c>
      <c r="M411" s="24">
        <f>L411*10000</f>
        <v>8771.9298245614027</v>
      </c>
      <c r="N411" s="25">
        <f>(NORMSINV(1-M411/1000000))+1.5</f>
        <v>3.8751070841947692</v>
      </c>
      <c r="O411" s="95"/>
    </row>
    <row r="412" spans="1:15" x14ac:dyDescent="0.25">
      <c r="A412" s="144"/>
      <c r="B412" s="82" t="s">
        <v>211</v>
      </c>
      <c r="C412" s="1">
        <f>8*8</f>
        <v>64</v>
      </c>
      <c r="D412" s="2">
        <f t="shared" si="339"/>
        <v>0</v>
      </c>
      <c r="E412" s="1">
        <v>0</v>
      </c>
      <c r="F412" s="2">
        <f t="shared" si="340"/>
        <v>0</v>
      </c>
      <c r="G412" s="1">
        <v>0</v>
      </c>
      <c r="H412" s="2">
        <f t="shared" si="341"/>
        <v>0</v>
      </c>
      <c r="I412" s="1">
        <v>0</v>
      </c>
      <c r="J412" s="2">
        <f t="shared" si="342"/>
        <v>0</v>
      </c>
      <c r="K412" s="1">
        <f t="shared" si="346"/>
        <v>0</v>
      </c>
      <c r="L412" s="3">
        <f t="shared" si="343"/>
        <v>0</v>
      </c>
      <c r="M412" s="24">
        <f t="shared" si="344"/>
        <v>0</v>
      </c>
      <c r="N412" s="25" t="e">
        <f t="shared" si="345"/>
        <v>#NUM!</v>
      </c>
      <c r="O412" s="95"/>
    </row>
    <row r="413" spans="1:15" x14ac:dyDescent="0.25">
      <c r="A413" s="144"/>
      <c r="B413" s="82" t="s">
        <v>319</v>
      </c>
      <c r="C413" s="1">
        <f>8*64</f>
        <v>512</v>
      </c>
      <c r="D413" s="2">
        <f>E413/C413*100</f>
        <v>0</v>
      </c>
      <c r="E413" s="1">
        <v>0</v>
      </c>
      <c r="F413" s="2">
        <f>+G413/C413*100</f>
        <v>0</v>
      </c>
      <c r="G413" s="1">
        <v>0</v>
      </c>
      <c r="H413" s="2">
        <f>+I413/C413*100</f>
        <v>0.9765625</v>
      </c>
      <c r="I413" s="1">
        <v>5</v>
      </c>
      <c r="J413" s="2">
        <f>(1*D413)+(0.65*F413)+(0.3*H413)</f>
        <v>0.29296875</v>
      </c>
      <c r="K413" s="1">
        <f>+E413+G413+I413</f>
        <v>5</v>
      </c>
      <c r="L413" s="3">
        <f>K413/C413*100</f>
        <v>0.9765625</v>
      </c>
      <c r="M413" s="24">
        <f>L413*10000</f>
        <v>9765.625</v>
      </c>
      <c r="N413" s="25">
        <f>(NORMSINV(1-M413/1000000))+1.5</f>
        <v>3.8352330400688128</v>
      </c>
      <c r="O413" s="95"/>
    </row>
    <row r="414" spans="1:15" x14ac:dyDescent="0.25">
      <c r="A414" s="144"/>
      <c r="B414" s="82" t="s">
        <v>184</v>
      </c>
      <c r="C414" s="1">
        <f>8*64</f>
        <v>512</v>
      </c>
      <c r="D414" s="2">
        <f t="shared" si="339"/>
        <v>0</v>
      </c>
      <c r="E414" s="1">
        <v>0</v>
      </c>
      <c r="F414" s="2">
        <f t="shared" si="340"/>
        <v>0</v>
      </c>
      <c r="G414" s="1">
        <v>0</v>
      </c>
      <c r="H414" s="2">
        <f t="shared" si="341"/>
        <v>1.171875</v>
      </c>
      <c r="I414" s="1">
        <v>6</v>
      </c>
      <c r="J414" s="2">
        <f t="shared" si="342"/>
        <v>0.3515625</v>
      </c>
      <c r="K414" s="1">
        <f t="shared" si="346"/>
        <v>6</v>
      </c>
      <c r="L414" s="3">
        <f t="shared" si="343"/>
        <v>1.171875</v>
      </c>
      <c r="M414" s="24">
        <f t="shared" si="344"/>
        <v>11718.75</v>
      </c>
      <c r="N414" s="25">
        <f t="shared" si="345"/>
        <v>3.7662268092096522</v>
      </c>
      <c r="O414" s="95"/>
    </row>
    <row r="415" spans="1:15" x14ac:dyDescent="0.25">
      <c r="A415" s="144"/>
      <c r="B415" s="82" t="s">
        <v>45</v>
      </c>
      <c r="C415" s="1">
        <f>19*64</f>
        <v>1216</v>
      </c>
      <c r="D415" s="2">
        <f t="shared" si="339"/>
        <v>0</v>
      </c>
      <c r="E415" s="1">
        <v>0</v>
      </c>
      <c r="F415" s="2">
        <f t="shared" si="340"/>
        <v>0</v>
      </c>
      <c r="G415" s="1">
        <v>0</v>
      </c>
      <c r="H415" s="2">
        <f t="shared" si="341"/>
        <v>1.4802631578947367</v>
      </c>
      <c r="I415" s="1">
        <v>18</v>
      </c>
      <c r="J415" s="2">
        <f t="shared" si="342"/>
        <v>0.44407894736842102</v>
      </c>
      <c r="K415" s="1">
        <f t="shared" si="346"/>
        <v>18</v>
      </c>
      <c r="L415" s="3">
        <f t="shared" si="343"/>
        <v>1.4802631578947367</v>
      </c>
      <c r="M415" s="24">
        <f t="shared" si="344"/>
        <v>14802.631578947367</v>
      </c>
      <c r="N415" s="25">
        <f t="shared" si="345"/>
        <v>3.6753317734210573</v>
      </c>
      <c r="O415" s="95"/>
    </row>
    <row r="416" spans="1:15" ht="16.5" thickBot="1" x14ac:dyDescent="0.3">
      <c r="A416" s="145"/>
      <c r="B416" s="65" t="s">
        <v>18</v>
      </c>
      <c r="C416" s="10">
        <f>SUM(C409:C415)</f>
        <v>4288</v>
      </c>
      <c r="D416" s="11">
        <f t="shared" si="339"/>
        <v>0</v>
      </c>
      <c r="E416" s="10">
        <f>SUM(E409:E415)</f>
        <v>0</v>
      </c>
      <c r="F416" s="11">
        <f t="shared" si="340"/>
        <v>0</v>
      </c>
      <c r="G416" s="10">
        <f>SUM(G409:G415)</f>
        <v>0</v>
      </c>
      <c r="H416" s="73">
        <f t="shared" si="341"/>
        <v>1.2826492537313434</v>
      </c>
      <c r="I416" s="10">
        <f>SUM(I409:I415)</f>
        <v>55</v>
      </c>
      <c r="J416" s="11">
        <f t="shared" si="342"/>
        <v>0.38479477611940299</v>
      </c>
      <c r="K416" s="10">
        <f>SUM(K409:K415)</f>
        <v>55</v>
      </c>
      <c r="L416" s="12">
        <f t="shared" si="343"/>
        <v>1.2826492537313434</v>
      </c>
      <c r="M416" s="15">
        <f t="shared" si="344"/>
        <v>12826.492537313434</v>
      </c>
      <c r="N416" s="13">
        <f t="shared" si="345"/>
        <v>3.7314250802911388</v>
      </c>
      <c r="O416" s="96"/>
    </row>
    <row r="417" spans="1:15" x14ac:dyDescent="0.25">
      <c r="A417" s="144" t="s">
        <v>317</v>
      </c>
      <c r="B417" s="82" t="s">
        <v>307</v>
      </c>
      <c r="C417" s="1">
        <f>113*8</f>
        <v>904</v>
      </c>
      <c r="D417" s="2">
        <f t="shared" ref="D417:D422" si="347">E417/C417*100</f>
        <v>0</v>
      </c>
      <c r="E417" s="1">
        <v>0</v>
      </c>
      <c r="F417" s="2">
        <f t="shared" ref="F417:F422" si="348">+G417/C417*100</f>
        <v>0</v>
      </c>
      <c r="G417" s="1">
        <v>0</v>
      </c>
      <c r="H417" s="2">
        <f t="shared" ref="H417:H422" si="349">+I417/C417*100</f>
        <v>1.6592920353982303</v>
      </c>
      <c r="I417" s="1">
        <v>15</v>
      </c>
      <c r="J417" s="2">
        <f t="shared" ref="J417:J422" si="350">(1*D417)+(0.65*F417)+(0.3*H417)</f>
        <v>0.49778761061946908</v>
      </c>
      <c r="K417" s="1">
        <f>+E417+G417+I417</f>
        <v>15</v>
      </c>
      <c r="L417" s="3">
        <f t="shared" ref="L417:L422" si="351">K417/C417*100</f>
        <v>1.6592920353982303</v>
      </c>
      <c r="M417" s="24">
        <f t="shared" ref="M417:M422" si="352">L417*10000</f>
        <v>16592.920353982303</v>
      </c>
      <c r="N417" s="25">
        <f t="shared" ref="N417:N422" si="353">(NORMSINV(1-M417/1000000))+1.5</f>
        <v>3.6298277023725345</v>
      </c>
      <c r="O417" s="95"/>
    </row>
    <row r="418" spans="1:15" x14ac:dyDescent="0.25">
      <c r="A418" s="144"/>
      <c r="B418" s="82" t="s">
        <v>49</v>
      </c>
      <c r="C418" s="1">
        <f>75*8</f>
        <v>600</v>
      </c>
      <c r="D418" s="2">
        <f t="shared" si="347"/>
        <v>0</v>
      </c>
      <c r="E418" s="1">
        <v>0</v>
      </c>
      <c r="F418" s="2">
        <f t="shared" si="348"/>
        <v>0</v>
      </c>
      <c r="G418" s="1">
        <v>0</v>
      </c>
      <c r="H418" s="2">
        <f t="shared" si="349"/>
        <v>1.1666666666666667</v>
      </c>
      <c r="I418" s="1">
        <v>7</v>
      </c>
      <c r="J418" s="2">
        <f t="shared" si="350"/>
        <v>0.35000000000000003</v>
      </c>
      <c r="K418" s="1">
        <f>+E418+G418+I418</f>
        <v>7</v>
      </c>
      <c r="L418" s="3">
        <f t="shared" si="351"/>
        <v>1.1666666666666667</v>
      </c>
      <c r="M418" s="24">
        <f t="shared" si="352"/>
        <v>11666.666666666668</v>
      </c>
      <c r="N418" s="25">
        <f t="shared" si="353"/>
        <v>3.7679322994583568</v>
      </c>
      <c r="O418" s="95"/>
    </row>
    <row r="419" spans="1:15" x14ac:dyDescent="0.25">
      <c r="A419" s="144"/>
      <c r="B419" s="82" t="s">
        <v>319</v>
      </c>
      <c r="C419" s="1">
        <f>18*64</f>
        <v>1152</v>
      </c>
      <c r="D419" s="2">
        <f t="shared" si="347"/>
        <v>0</v>
      </c>
      <c r="E419" s="1">
        <v>0</v>
      </c>
      <c r="F419" s="2">
        <f t="shared" si="348"/>
        <v>0</v>
      </c>
      <c r="G419" s="1">
        <v>0</v>
      </c>
      <c r="H419" s="2">
        <f t="shared" si="349"/>
        <v>0.95486111111111116</v>
      </c>
      <c r="I419" s="1">
        <v>11</v>
      </c>
      <c r="J419" s="2">
        <f t="shared" si="350"/>
        <v>0.28645833333333331</v>
      </c>
      <c r="K419" s="1">
        <f>+E419+G419+I419</f>
        <v>11</v>
      </c>
      <c r="L419" s="3">
        <f t="shared" si="351"/>
        <v>0.95486111111111116</v>
      </c>
      <c r="M419" s="24">
        <f t="shared" si="352"/>
        <v>9548.6111111111113</v>
      </c>
      <c r="N419" s="25">
        <f t="shared" si="353"/>
        <v>3.8436277247810602</v>
      </c>
      <c r="O419" s="95"/>
    </row>
    <row r="420" spans="1:15" x14ac:dyDescent="0.25">
      <c r="A420" s="144"/>
      <c r="B420" s="82" t="s">
        <v>184</v>
      </c>
      <c r="C420" s="1">
        <f>14*64</f>
        <v>896</v>
      </c>
      <c r="D420" s="2">
        <f t="shared" si="347"/>
        <v>0</v>
      </c>
      <c r="E420" s="1">
        <v>0</v>
      </c>
      <c r="F420" s="2">
        <f t="shared" si="348"/>
        <v>0</v>
      </c>
      <c r="G420" s="1">
        <v>0</v>
      </c>
      <c r="H420" s="2">
        <f t="shared" si="349"/>
        <v>1.2276785714285714</v>
      </c>
      <c r="I420" s="1">
        <v>11</v>
      </c>
      <c r="J420" s="2">
        <f t="shared" si="350"/>
        <v>0.3683035714285714</v>
      </c>
      <c r="K420" s="1">
        <f>+E420+G420+I420</f>
        <v>11</v>
      </c>
      <c r="L420" s="3">
        <f t="shared" si="351"/>
        <v>1.2276785714285714</v>
      </c>
      <c r="M420" s="24">
        <f t="shared" si="352"/>
        <v>12276.785714285714</v>
      </c>
      <c r="N420" s="25">
        <f t="shared" si="353"/>
        <v>3.7483548552314567</v>
      </c>
      <c r="O420" s="95"/>
    </row>
    <row r="421" spans="1:15" x14ac:dyDescent="0.25">
      <c r="A421" s="144"/>
      <c r="B421" s="82" t="s">
        <v>45</v>
      </c>
      <c r="C421" s="1">
        <f>25*64</f>
        <v>1600</v>
      </c>
      <c r="D421" s="2">
        <f t="shared" si="347"/>
        <v>0</v>
      </c>
      <c r="E421" s="1">
        <v>0</v>
      </c>
      <c r="F421" s="2">
        <f t="shared" si="348"/>
        <v>0</v>
      </c>
      <c r="G421" s="1">
        <v>0</v>
      </c>
      <c r="H421" s="2">
        <f t="shared" si="349"/>
        <v>2.125</v>
      </c>
      <c r="I421" s="1">
        <v>34</v>
      </c>
      <c r="J421" s="2">
        <f t="shared" si="350"/>
        <v>0.63749999999999996</v>
      </c>
      <c r="K421" s="1">
        <f>+E421+G421+I421</f>
        <v>34</v>
      </c>
      <c r="L421" s="3">
        <f t="shared" si="351"/>
        <v>2.125</v>
      </c>
      <c r="M421" s="24">
        <f t="shared" si="352"/>
        <v>21250</v>
      </c>
      <c r="N421" s="25">
        <f t="shared" si="353"/>
        <v>3.5285906666054867</v>
      </c>
      <c r="O421" s="95" t="s">
        <v>320</v>
      </c>
    </row>
    <row r="422" spans="1:15" ht="16.5" thickBot="1" x14ac:dyDescent="0.3">
      <c r="A422" s="145"/>
      <c r="B422" s="65" t="s">
        <v>18</v>
      </c>
      <c r="C422" s="10">
        <f>SUM(C417:C421)</f>
        <v>5152</v>
      </c>
      <c r="D422" s="11">
        <f t="shared" si="347"/>
        <v>0</v>
      </c>
      <c r="E422" s="10">
        <f>SUM(E417:E421)</f>
        <v>0</v>
      </c>
      <c r="F422" s="11">
        <f t="shared" si="348"/>
        <v>0</v>
      </c>
      <c r="G422" s="10">
        <f>SUM(G417:G421)</f>
        <v>0</v>
      </c>
      <c r="H422" s="73">
        <f t="shared" si="349"/>
        <v>1.5139751552795031</v>
      </c>
      <c r="I422" s="10">
        <f>SUM(I417:I421)</f>
        <v>78</v>
      </c>
      <c r="J422" s="11">
        <f t="shared" si="350"/>
        <v>0.45419254658385089</v>
      </c>
      <c r="K422" s="10">
        <f>SUM(K417:K421)</f>
        <v>78</v>
      </c>
      <c r="L422" s="12">
        <f t="shared" si="351"/>
        <v>1.5139751552795031</v>
      </c>
      <c r="M422" s="15">
        <f t="shared" si="352"/>
        <v>15139.751552795031</v>
      </c>
      <c r="N422" s="13">
        <f t="shared" si="353"/>
        <v>3.6664148118903181</v>
      </c>
      <c r="O422" s="96"/>
    </row>
    <row r="423" spans="1:15" x14ac:dyDescent="0.25">
      <c r="A423" s="144" t="s">
        <v>323</v>
      </c>
      <c r="B423" s="82" t="s">
        <v>307</v>
      </c>
      <c r="C423" s="1">
        <f>124*8</f>
        <v>992</v>
      </c>
      <c r="D423" s="2">
        <f t="shared" ref="D423:D429" si="354">E423/C423*100</f>
        <v>0</v>
      </c>
      <c r="E423" s="1">
        <v>0</v>
      </c>
      <c r="F423" s="2">
        <f t="shared" ref="F423:F429" si="355">+G423/C423*100</f>
        <v>0</v>
      </c>
      <c r="G423" s="1">
        <v>0</v>
      </c>
      <c r="H423" s="2">
        <f t="shared" ref="H423:H429" si="356">+I423/C423*100</f>
        <v>1.2096774193548387</v>
      </c>
      <c r="I423" s="1">
        <v>12</v>
      </c>
      <c r="J423" s="2">
        <f t="shared" ref="J423:J429" si="357">(1*D423)+(0.65*F423)+(0.3*H423)</f>
        <v>0.36290322580645162</v>
      </c>
      <c r="K423" s="1">
        <f t="shared" ref="K423:K428" si="358">+E423+G423+I423</f>
        <v>12</v>
      </c>
      <c r="L423" s="3">
        <f t="shared" ref="L423:L429" si="359">K423/C423*100</f>
        <v>1.2096774193548387</v>
      </c>
      <c r="M423" s="24">
        <f t="shared" ref="M423:M429" si="360">L423*10000</f>
        <v>12096.774193548388</v>
      </c>
      <c r="N423" s="25">
        <f t="shared" ref="N423:N429" si="361">(NORMSINV(1-M423/1000000))+1.5</f>
        <v>3.7540416421715435</v>
      </c>
      <c r="O423" s="95"/>
    </row>
    <row r="424" spans="1:15" x14ac:dyDescent="0.25">
      <c r="A424" s="144"/>
      <c r="B424" s="82" t="s">
        <v>49</v>
      </c>
      <c r="C424" s="1">
        <f>40*8</f>
        <v>320</v>
      </c>
      <c r="D424" s="2">
        <f t="shared" si="354"/>
        <v>0</v>
      </c>
      <c r="E424" s="1">
        <v>0</v>
      </c>
      <c r="F424" s="2">
        <f t="shared" si="355"/>
        <v>0</v>
      </c>
      <c r="G424" s="1">
        <v>0</v>
      </c>
      <c r="H424" s="2">
        <f t="shared" si="356"/>
        <v>2.8125</v>
      </c>
      <c r="I424" s="1">
        <v>9</v>
      </c>
      <c r="J424" s="2">
        <f t="shared" si="357"/>
        <v>0.84375</v>
      </c>
      <c r="K424" s="1">
        <f t="shared" si="358"/>
        <v>9</v>
      </c>
      <c r="L424" s="3">
        <f t="shared" si="359"/>
        <v>2.8125</v>
      </c>
      <c r="M424" s="24">
        <f t="shared" si="360"/>
        <v>28125</v>
      </c>
      <c r="N424" s="25">
        <f t="shared" si="361"/>
        <v>3.4090937412019775</v>
      </c>
      <c r="O424" s="95"/>
    </row>
    <row r="425" spans="1:15" x14ac:dyDescent="0.25">
      <c r="A425" s="144"/>
      <c r="B425" s="82" t="s">
        <v>287</v>
      </c>
      <c r="C425" s="1">
        <f>12*8</f>
        <v>96</v>
      </c>
      <c r="D425" s="2">
        <f>E425/C425*100</f>
        <v>0</v>
      </c>
      <c r="E425" s="1">
        <v>0</v>
      </c>
      <c r="F425" s="2">
        <f>+G425/C425*100</f>
        <v>0</v>
      </c>
      <c r="G425" s="1">
        <v>0</v>
      </c>
      <c r="H425" s="2">
        <f>+I425/C425*100</f>
        <v>2.083333333333333</v>
      </c>
      <c r="I425" s="1">
        <v>2</v>
      </c>
      <c r="J425" s="2">
        <f>(1*D425)+(0.65*F425)+(0.3*H425)</f>
        <v>0.62499999999999989</v>
      </c>
      <c r="K425" s="1">
        <f t="shared" si="358"/>
        <v>2</v>
      </c>
      <c r="L425" s="3">
        <f>K425/C425*100</f>
        <v>2.083333333333333</v>
      </c>
      <c r="M425" s="24">
        <f>L425*10000</f>
        <v>20833.333333333332</v>
      </c>
      <c r="N425" s="25">
        <f>(NORMSINV(1-M425/1000000))+1.5</f>
        <v>3.5368341317013874</v>
      </c>
      <c r="O425" s="95"/>
    </row>
    <row r="426" spans="1:15" x14ac:dyDescent="0.25">
      <c r="A426" s="144"/>
      <c r="B426" s="82" t="s">
        <v>319</v>
      </c>
      <c r="C426" s="1">
        <f>18*64</f>
        <v>1152</v>
      </c>
      <c r="D426" s="2">
        <f t="shared" si="354"/>
        <v>0</v>
      </c>
      <c r="E426" s="1">
        <v>0</v>
      </c>
      <c r="F426" s="2">
        <f t="shared" si="355"/>
        <v>0</v>
      </c>
      <c r="G426" s="1">
        <v>0</v>
      </c>
      <c r="H426" s="2">
        <f t="shared" si="356"/>
        <v>1.1284722222222221</v>
      </c>
      <c r="I426" s="1">
        <v>13</v>
      </c>
      <c r="J426" s="2">
        <f t="shared" si="357"/>
        <v>0.33854166666666663</v>
      </c>
      <c r="K426" s="1">
        <f t="shared" si="358"/>
        <v>13</v>
      </c>
      <c r="L426" s="3">
        <f t="shared" si="359"/>
        <v>1.1284722222222221</v>
      </c>
      <c r="M426" s="24">
        <f t="shared" si="360"/>
        <v>11284.722222222221</v>
      </c>
      <c r="N426" s="25">
        <f t="shared" si="361"/>
        <v>3.7806452994757134</v>
      </c>
      <c r="O426" s="95"/>
    </row>
    <row r="427" spans="1:15" x14ac:dyDescent="0.25">
      <c r="A427" s="144"/>
      <c r="B427" s="82" t="s">
        <v>184</v>
      </c>
      <c r="C427" s="1">
        <f>14*64</f>
        <v>896</v>
      </c>
      <c r="D427" s="2">
        <f t="shared" si="354"/>
        <v>0</v>
      </c>
      <c r="E427" s="1">
        <v>0</v>
      </c>
      <c r="F427" s="2">
        <f t="shared" si="355"/>
        <v>0</v>
      </c>
      <c r="G427" s="1">
        <v>0</v>
      </c>
      <c r="H427" s="2">
        <f t="shared" si="356"/>
        <v>1.1160714285714286</v>
      </c>
      <c r="I427" s="1">
        <v>10</v>
      </c>
      <c r="J427" s="2">
        <f t="shared" si="357"/>
        <v>0.33482142857142855</v>
      </c>
      <c r="K427" s="1">
        <f t="shared" si="358"/>
        <v>10</v>
      </c>
      <c r="L427" s="3">
        <f t="shared" si="359"/>
        <v>1.1160714285714286</v>
      </c>
      <c r="M427" s="24">
        <f t="shared" si="360"/>
        <v>11160.714285714286</v>
      </c>
      <c r="N427" s="25">
        <f t="shared" si="361"/>
        <v>3.7848533435419447</v>
      </c>
      <c r="O427" s="95"/>
    </row>
    <row r="428" spans="1:15" x14ac:dyDescent="0.25">
      <c r="A428" s="144"/>
      <c r="B428" s="82" t="s">
        <v>45</v>
      </c>
      <c r="C428" s="1">
        <f>22*64</f>
        <v>1408</v>
      </c>
      <c r="D428" s="2">
        <f t="shared" si="354"/>
        <v>0</v>
      </c>
      <c r="E428" s="1">
        <v>0</v>
      </c>
      <c r="F428" s="2">
        <f t="shared" si="355"/>
        <v>0</v>
      </c>
      <c r="G428" s="1">
        <v>0</v>
      </c>
      <c r="H428" s="2">
        <f t="shared" si="356"/>
        <v>0.71022727272727271</v>
      </c>
      <c r="I428" s="1">
        <v>10</v>
      </c>
      <c r="J428" s="2">
        <f t="shared" si="357"/>
        <v>0.2130681818181818</v>
      </c>
      <c r="K428" s="1">
        <f t="shared" si="358"/>
        <v>10</v>
      </c>
      <c r="L428" s="3">
        <f t="shared" si="359"/>
        <v>0.71022727272727271</v>
      </c>
      <c r="M428" s="24">
        <f t="shared" si="360"/>
        <v>7102.272727272727</v>
      </c>
      <c r="N428" s="25">
        <f t="shared" si="361"/>
        <v>3.952048653004522</v>
      </c>
      <c r="O428" s="95"/>
    </row>
    <row r="429" spans="1:15" ht="16.5" thickBot="1" x14ac:dyDescent="0.3">
      <c r="A429" s="145"/>
      <c r="B429" s="65" t="s">
        <v>18</v>
      </c>
      <c r="C429" s="10">
        <f>SUM(C423:C428)</f>
        <v>4864</v>
      </c>
      <c r="D429" s="11">
        <f t="shared" si="354"/>
        <v>0</v>
      </c>
      <c r="E429" s="10">
        <f>SUM(E423:E428)</f>
        <v>0</v>
      </c>
      <c r="F429" s="11">
        <f t="shared" si="355"/>
        <v>0</v>
      </c>
      <c r="G429" s="10">
        <f>SUM(G423:G428)</f>
        <v>0</v>
      </c>
      <c r="H429" s="73">
        <f t="shared" si="356"/>
        <v>1.1513157894736841</v>
      </c>
      <c r="I429" s="10">
        <f>SUM(I423:I428)</f>
        <v>56</v>
      </c>
      <c r="J429" s="11">
        <f t="shared" si="357"/>
        <v>0.3453947368421052</v>
      </c>
      <c r="K429" s="10">
        <f>SUM(K423:K428)</f>
        <v>56</v>
      </c>
      <c r="L429" s="12">
        <f t="shared" si="359"/>
        <v>1.1513157894736841</v>
      </c>
      <c r="M429" s="15">
        <f t="shared" si="360"/>
        <v>11513.15789473684</v>
      </c>
      <c r="N429" s="13">
        <f t="shared" si="361"/>
        <v>3.7729977456803132</v>
      </c>
      <c r="O429" s="96"/>
    </row>
    <row r="430" spans="1:15" x14ac:dyDescent="0.25">
      <c r="A430" s="144" t="s">
        <v>327</v>
      </c>
      <c r="B430" s="82" t="s">
        <v>307</v>
      </c>
      <c r="C430" s="1">
        <f>127*8</f>
        <v>1016</v>
      </c>
      <c r="D430" s="2">
        <f t="shared" ref="D430:D469" si="362">E430/C430*100</f>
        <v>0</v>
      </c>
      <c r="E430" s="1">
        <v>0</v>
      </c>
      <c r="F430" s="2">
        <f t="shared" ref="F430:F469" si="363">+G430/C430*100</f>
        <v>0</v>
      </c>
      <c r="G430" s="1">
        <v>0</v>
      </c>
      <c r="H430" s="2">
        <f t="shared" ref="H430:H469" si="364">+I430/C430*100</f>
        <v>0.39370078740157477</v>
      </c>
      <c r="I430" s="1">
        <v>4</v>
      </c>
      <c r="J430" s="2">
        <f t="shared" ref="J430:J469" si="365">(1*D430)+(0.65*F430)+(0.3*H430)</f>
        <v>0.11811023622047243</v>
      </c>
      <c r="K430" s="1">
        <f>+E430+G430+I430</f>
        <v>4</v>
      </c>
      <c r="L430" s="3">
        <f t="shared" ref="L430:L469" si="366">K430/C430*100</f>
        <v>0.39370078740157477</v>
      </c>
      <c r="M430" s="24">
        <f t="shared" ref="M430:M469" si="367">L430*10000</f>
        <v>3937.0078740157478</v>
      </c>
      <c r="N430" s="25">
        <f t="shared" ref="N430:N463" si="368">(NORMSINV(1-M430/1000000))+1.5</f>
        <v>4.1574247900665871</v>
      </c>
      <c r="O430" s="95"/>
    </row>
    <row r="431" spans="1:15" x14ac:dyDescent="0.25">
      <c r="A431" s="144"/>
      <c r="B431" s="82" t="s">
        <v>287</v>
      </c>
      <c r="C431" s="1">
        <f>60*8</f>
        <v>480</v>
      </c>
      <c r="D431" s="2">
        <f t="shared" si="362"/>
        <v>0</v>
      </c>
      <c r="E431" s="1">
        <v>0</v>
      </c>
      <c r="F431" s="2">
        <f t="shared" si="363"/>
        <v>0</v>
      </c>
      <c r="G431" s="1">
        <v>0</v>
      </c>
      <c r="H431" s="2">
        <f t="shared" si="364"/>
        <v>2.2916666666666665</v>
      </c>
      <c r="I431" s="1">
        <v>11</v>
      </c>
      <c r="J431" s="2">
        <f t="shared" si="365"/>
        <v>0.68749999999999989</v>
      </c>
      <c r="K431" s="1">
        <f>+E431+G431+I431</f>
        <v>11</v>
      </c>
      <c r="L431" s="3">
        <f t="shared" si="366"/>
        <v>2.2916666666666665</v>
      </c>
      <c r="M431" s="24">
        <f t="shared" si="367"/>
        <v>22916.666666666664</v>
      </c>
      <c r="N431" s="25">
        <f t="shared" si="368"/>
        <v>3.4969249780427067</v>
      </c>
      <c r="O431" s="95"/>
    </row>
    <row r="432" spans="1:15" x14ac:dyDescent="0.25">
      <c r="A432" s="144"/>
      <c r="B432" s="82" t="s">
        <v>319</v>
      </c>
      <c r="C432" s="1">
        <f>19*64</f>
        <v>1216</v>
      </c>
      <c r="D432" s="2">
        <f t="shared" si="362"/>
        <v>0</v>
      </c>
      <c r="E432" s="1">
        <v>0</v>
      </c>
      <c r="F432" s="2">
        <f t="shared" si="363"/>
        <v>0</v>
      </c>
      <c r="G432" s="1">
        <v>0</v>
      </c>
      <c r="H432" s="2">
        <f t="shared" si="364"/>
        <v>0.98684210526315785</v>
      </c>
      <c r="I432" s="1">
        <v>12</v>
      </c>
      <c r="J432" s="2">
        <f t="shared" si="365"/>
        <v>0.29605263157894735</v>
      </c>
      <c r="K432" s="1">
        <f>+E432+G432+I432</f>
        <v>12</v>
      </c>
      <c r="L432" s="3">
        <f t="shared" si="366"/>
        <v>0.98684210526315785</v>
      </c>
      <c r="M432" s="24">
        <f t="shared" si="367"/>
        <v>9868.4210526315783</v>
      </c>
      <c r="N432" s="25">
        <f t="shared" si="368"/>
        <v>3.8313133629629381</v>
      </c>
      <c r="O432" s="95"/>
    </row>
    <row r="433" spans="1:15" x14ac:dyDescent="0.25">
      <c r="A433" s="144"/>
      <c r="B433" s="82" t="s">
        <v>184</v>
      </c>
      <c r="C433" s="1">
        <f>19*64</f>
        <v>1216</v>
      </c>
      <c r="D433" s="2">
        <f t="shared" si="362"/>
        <v>0</v>
      </c>
      <c r="E433" s="1">
        <v>0</v>
      </c>
      <c r="F433" s="2">
        <f t="shared" si="363"/>
        <v>0</v>
      </c>
      <c r="G433" s="1">
        <v>0</v>
      </c>
      <c r="H433" s="2">
        <f t="shared" si="364"/>
        <v>0.57565789473684204</v>
      </c>
      <c r="I433" s="1">
        <v>7</v>
      </c>
      <c r="J433" s="2">
        <f t="shared" si="365"/>
        <v>0.1726973684210526</v>
      </c>
      <c r="K433" s="1">
        <f>+E433+G433+I433</f>
        <v>7</v>
      </c>
      <c r="L433" s="3">
        <f t="shared" si="366"/>
        <v>0.57565789473684204</v>
      </c>
      <c r="M433" s="24">
        <f t="shared" si="367"/>
        <v>5756.5789473684199</v>
      </c>
      <c r="N433" s="25">
        <f t="shared" si="368"/>
        <v>4.0267251076581481</v>
      </c>
      <c r="O433" s="95"/>
    </row>
    <row r="434" spans="1:15" x14ac:dyDescent="0.25">
      <c r="A434" s="144"/>
      <c r="B434" s="82" t="s">
        <v>45</v>
      </c>
      <c r="C434" s="1">
        <f>25*64</f>
        <v>1600</v>
      </c>
      <c r="D434" s="2">
        <f t="shared" si="362"/>
        <v>0</v>
      </c>
      <c r="E434" s="1">
        <v>0</v>
      </c>
      <c r="F434" s="2">
        <f t="shared" si="363"/>
        <v>0</v>
      </c>
      <c r="G434" s="1">
        <v>0</v>
      </c>
      <c r="H434" s="2">
        <f t="shared" si="364"/>
        <v>1</v>
      </c>
      <c r="I434" s="1">
        <v>16</v>
      </c>
      <c r="J434" s="2">
        <f t="shared" si="365"/>
        <v>0.3</v>
      </c>
      <c r="K434" s="1">
        <f>+E434+G434+I434</f>
        <v>16</v>
      </c>
      <c r="L434" s="3">
        <f t="shared" si="366"/>
        <v>1</v>
      </c>
      <c r="M434" s="24">
        <f t="shared" si="367"/>
        <v>10000</v>
      </c>
      <c r="N434" s="25">
        <f t="shared" si="368"/>
        <v>3.8263478740408408</v>
      </c>
      <c r="O434" s="95"/>
    </row>
    <row r="435" spans="1:15" ht="16.5" thickBot="1" x14ac:dyDescent="0.3">
      <c r="A435" s="145"/>
      <c r="B435" s="65" t="s">
        <v>18</v>
      </c>
      <c r="C435" s="10">
        <f>SUM(C430:C434)</f>
        <v>5528</v>
      </c>
      <c r="D435" s="11">
        <f t="shared" si="362"/>
        <v>0</v>
      </c>
      <c r="E435" s="10">
        <f>SUM(E430:E434)</f>
        <v>0</v>
      </c>
      <c r="F435" s="11">
        <f t="shared" si="363"/>
        <v>0</v>
      </c>
      <c r="G435" s="10">
        <f>SUM(G430:G434)</f>
        <v>0</v>
      </c>
      <c r="H435" s="73">
        <f t="shared" si="364"/>
        <v>0.90448625180897246</v>
      </c>
      <c r="I435" s="10">
        <f>SUM(I430:I434)</f>
        <v>50</v>
      </c>
      <c r="J435" s="11">
        <f t="shared" si="365"/>
        <v>0.27134587554269174</v>
      </c>
      <c r="K435" s="10">
        <f>SUM(K430:K434)</f>
        <v>50</v>
      </c>
      <c r="L435" s="12">
        <f t="shared" si="366"/>
        <v>0.90448625180897246</v>
      </c>
      <c r="M435" s="15">
        <f t="shared" si="367"/>
        <v>9044.8625180897252</v>
      </c>
      <c r="N435" s="13">
        <f t="shared" si="368"/>
        <v>3.8637764400727588</v>
      </c>
      <c r="O435" s="96"/>
    </row>
    <row r="436" spans="1:15" x14ac:dyDescent="0.25">
      <c r="A436" s="144" t="s">
        <v>329</v>
      </c>
      <c r="B436" s="82" t="s">
        <v>307</v>
      </c>
      <c r="C436" s="1">
        <f>140*8</f>
        <v>1120</v>
      </c>
      <c r="D436" s="2">
        <f t="shared" si="362"/>
        <v>0</v>
      </c>
      <c r="E436" s="1">
        <v>0</v>
      </c>
      <c r="F436" s="2">
        <f t="shared" si="363"/>
        <v>0</v>
      </c>
      <c r="G436" s="1">
        <v>0</v>
      </c>
      <c r="H436" s="2">
        <f t="shared" si="364"/>
        <v>0.9821428571428571</v>
      </c>
      <c r="I436" s="1">
        <v>11</v>
      </c>
      <c r="J436" s="2">
        <f t="shared" si="365"/>
        <v>0.2946428571428571</v>
      </c>
      <c r="K436" s="1">
        <f>+E436+G436+I436</f>
        <v>11</v>
      </c>
      <c r="L436" s="3">
        <f t="shared" si="366"/>
        <v>0.9821428571428571</v>
      </c>
      <c r="M436" s="24">
        <f t="shared" si="367"/>
        <v>9821.4285714285706</v>
      </c>
      <c r="N436" s="25">
        <f t="shared" si="368"/>
        <v>3.8331007685514602</v>
      </c>
      <c r="O436" s="95"/>
    </row>
    <row r="437" spans="1:15" x14ac:dyDescent="0.25">
      <c r="A437" s="144"/>
      <c r="B437" s="82" t="s">
        <v>287</v>
      </c>
      <c r="C437" s="1">
        <f>68*8</f>
        <v>544</v>
      </c>
      <c r="D437" s="2">
        <f t="shared" si="362"/>
        <v>0</v>
      </c>
      <c r="E437" s="1">
        <v>0</v>
      </c>
      <c r="F437" s="2">
        <f t="shared" si="363"/>
        <v>0</v>
      </c>
      <c r="G437" s="1">
        <v>0</v>
      </c>
      <c r="H437" s="2">
        <f t="shared" si="364"/>
        <v>1.2867647058823528</v>
      </c>
      <c r="I437" s="1">
        <v>7</v>
      </c>
      <c r="J437" s="2">
        <f t="shared" si="365"/>
        <v>0.38602941176470584</v>
      </c>
      <c r="K437" s="1">
        <f>+E437+G437+I437</f>
        <v>7</v>
      </c>
      <c r="L437" s="3">
        <f t="shared" si="366"/>
        <v>1.2867647058823528</v>
      </c>
      <c r="M437" s="24">
        <f t="shared" si="367"/>
        <v>12867.647058823528</v>
      </c>
      <c r="N437" s="25">
        <f t="shared" si="368"/>
        <v>3.7301830341055897</v>
      </c>
      <c r="O437" s="95"/>
    </row>
    <row r="438" spans="1:15" x14ac:dyDescent="0.25">
      <c r="A438" s="144"/>
      <c r="B438" s="82" t="s">
        <v>319</v>
      </c>
      <c r="C438" s="1">
        <f>22*64</f>
        <v>1408</v>
      </c>
      <c r="D438" s="2">
        <f t="shared" si="362"/>
        <v>0</v>
      </c>
      <c r="E438" s="1">
        <v>0</v>
      </c>
      <c r="F438" s="2">
        <f t="shared" si="363"/>
        <v>0</v>
      </c>
      <c r="G438" s="1">
        <v>0</v>
      </c>
      <c r="H438" s="2">
        <f t="shared" si="364"/>
        <v>0.85227272727272718</v>
      </c>
      <c r="I438" s="1">
        <v>12</v>
      </c>
      <c r="J438" s="2">
        <f t="shared" si="365"/>
        <v>0.25568181818181812</v>
      </c>
      <c r="K438" s="1">
        <f>+E438+G438+I438</f>
        <v>12</v>
      </c>
      <c r="L438" s="3">
        <f t="shared" si="366"/>
        <v>0.85227272727272718</v>
      </c>
      <c r="M438" s="24">
        <f t="shared" si="367"/>
        <v>8522.7272727272721</v>
      </c>
      <c r="N438" s="25">
        <f t="shared" si="368"/>
        <v>3.8857258052744474</v>
      </c>
      <c r="O438" s="95"/>
    </row>
    <row r="439" spans="1:15" x14ac:dyDescent="0.25">
      <c r="A439" s="144"/>
      <c r="B439" s="82" t="s">
        <v>184</v>
      </c>
      <c r="C439" s="1">
        <f>17*64</f>
        <v>1088</v>
      </c>
      <c r="D439" s="2">
        <f t="shared" si="362"/>
        <v>0</v>
      </c>
      <c r="E439" s="1">
        <v>0</v>
      </c>
      <c r="F439" s="2">
        <f t="shared" si="363"/>
        <v>0</v>
      </c>
      <c r="G439" s="1">
        <v>0</v>
      </c>
      <c r="H439" s="2">
        <f t="shared" si="364"/>
        <v>1.0110294117647058</v>
      </c>
      <c r="I439" s="1">
        <v>11</v>
      </c>
      <c r="J439" s="2">
        <f t="shared" si="365"/>
        <v>0.30330882352941174</v>
      </c>
      <c r="K439" s="1">
        <f>+E439+G439+I439</f>
        <v>11</v>
      </c>
      <c r="L439" s="3">
        <f t="shared" si="366"/>
        <v>1.0110294117647058</v>
      </c>
      <c r="M439" s="24">
        <f t="shared" si="367"/>
        <v>10110.294117647058</v>
      </c>
      <c r="N439" s="25">
        <f t="shared" si="368"/>
        <v>3.8222293719022464</v>
      </c>
      <c r="O439" s="95"/>
    </row>
    <row r="440" spans="1:15" x14ac:dyDescent="0.25">
      <c r="A440" s="144"/>
      <c r="B440" s="82" t="s">
        <v>45</v>
      </c>
      <c r="C440" s="1">
        <f>20*64</f>
        <v>1280</v>
      </c>
      <c r="D440" s="2">
        <f t="shared" si="362"/>
        <v>0</v>
      </c>
      <c r="E440" s="1">
        <v>0</v>
      </c>
      <c r="F440" s="2">
        <f t="shared" si="363"/>
        <v>0</v>
      </c>
      <c r="G440" s="1">
        <v>0</v>
      </c>
      <c r="H440" s="2">
        <f t="shared" si="364"/>
        <v>1.171875</v>
      </c>
      <c r="I440" s="1">
        <v>15</v>
      </c>
      <c r="J440" s="2">
        <f t="shared" si="365"/>
        <v>0.3515625</v>
      </c>
      <c r="K440" s="1">
        <f>+E440+G440+I440</f>
        <v>15</v>
      </c>
      <c r="L440" s="3">
        <f t="shared" si="366"/>
        <v>1.171875</v>
      </c>
      <c r="M440" s="24">
        <f t="shared" si="367"/>
        <v>11718.75</v>
      </c>
      <c r="N440" s="25">
        <f t="shared" si="368"/>
        <v>3.7662268092096522</v>
      </c>
      <c r="O440" s="95"/>
    </row>
    <row r="441" spans="1:15" ht="16.5" thickBot="1" x14ac:dyDescent="0.3">
      <c r="A441" s="145"/>
      <c r="B441" s="65" t="s">
        <v>18</v>
      </c>
      <c r="C441" s="10">
        <f>SUM(C436:C440)</f>
        <v>5440</v>
      </c>
      <c r="D441" s="11">
        <f t="shared" si="362"/>
        <v>0</v>
      </c>
      <c r="E441" s="10">
        <f>SUM(E436:E440)</f>
        <v>0</v>
      </c>
      <c r="F441" s="11">
        <f t="shared" si="363"/>
        <v>0</v>
      </c>
      <c r="G441" s="10">
        <f>SUM(G436:G440)</f>
        <v>0</v>
      </c>
      <c r="H441" s="73">
        <f t="shared" si="364"/>
        <v>1.0294117647058822</v>
      </c>
      <c r="I441" s="10">
        <f>SUM(I436:I440)</f>
        <v>56</v>
      </c>
      <c r="J441" s="11">
        <f t="shared" si="365"/>
        <v>0.30882352941176466</v>
      </c>
      <c r="K441" s="10">
        <f>SUM(K436:K440)</f>
        <v>56</v>
      </c>
      <c r="L441" s="12">
        <f t="shared" si="366"/>
        <v>1.0294117647058822</v>
      </c>
      <c r="M441" s="15">
        <f t="shared" si="367"/>
        <v>10294.117647058822</v>
      </c>
      <c r="N441" s="13">
        <f t="shared" si="368"/>
        <v>3.8154515107339573</v>
      </c>
      <c r="O441" s="96"/>
    </row>
    <row r="442" spans="1:15" x14ac:dyDescent="0.25">
      <c r="A442" s="144" t="s">
        <v>330</v>
      </c>
      <c r="B442" s="82" t="s">
        <v>307</v>
      </c>
      <c r="C442" s="1">
        <f>142*8</f>
        <v>1136</v>
      </c>
      <c r="D442" s="2">
        <f t="shared" si="362"/>
        <v>0</v>
      </c>
      <c r="E442" s="1">
        <v>0</v>
      </c>
      <c r="F442" s="2">
        <f t="shared" si="363"/>
        <v>0</v>
      </c>
      <c r="G442" s="1">
        <v>0</v>
      </c>
      <c r="H442" s="2">
        <f t="shared" si="364"/>
        <v>1.8485915492957745</v>
      </c>
      <c r="I442" s="1">
        <v>21</v>
      </c>
      <c r="J442" s="2">
        <f t="shared" si="365"/>
        <v>0.55457746478873238</v>
      </c>
      <c r="K442" s="1">
        <f>+E442+G442+I442</f>
        <v>21</v>
      </c>
      <c r="L442" s="3">
        <f t="shared" si="366"/>
        <v>1.8485915492957745</v>
      </c>
      <c r="M442" s="24">
        <f t="shared" si="367"/>
        <v>18485.915492957745</v>
      </c>
      <c r="N442" s="25">
        <f t="shared" si="368"/>
        <v>3.5860749877080069</v>
      </c>
      <c r="O442" s="95"/>
    </row>
    <row r="443" spans="1:15" x14ac:dyDescent="0.25">
      <c r="A443" s="144"/>
      <c r="B443" s="82" t="s">
        <v>287</v>
      </c>
      <c r="C443" s="1">
        <f>63*8</f>
        <v>504</v>
      </c>
      <c r="D443" s="2">
        <f t="shared" si="362"/>
        <v>0</v>
      </c>
      <c r="E443" s="1">
        <v>0</v>
      </c>
      <c r="F443" s="2">
        <f t="shared" si="363"/>
        <v>0</v>
      </c>
      <c r="G443" s="1">
        <v>0</v>
      </c>
      <c r="H443" s="2">
        <f t="shared" si="364"/>
        <v>1.7857142857142856</v>
      </c>
      <c r="I443" s="1">
        <v>9</v>
      </c>
      <c r="J443" s="2">
        <f t="shared" si="365"/>
        <v>0.5357142857142857</v>
      </c>
      <c r="K443" s="1">
        <f>+E443+G443+I443</f>
        <v>9</v>
      </c>
      <c r="L443" s="3">
        <f t="shared" si="366"/>
        <v>1.7857142857142856</v>
      </c>
      <c r="M443" s="24">
        <f t="shared" si="367"/>
        <v>17857.142857142855</v>
      </c>
      <c r="N443" s="25">
        <f t="shared" si="368"/>
        <v>3.600165492844468</v>
      </c>
      <c r="O443" s="95"/>
    </row>
    <row r="444" spans="1:15" x14ac:dyDescent="0.25">
      <c r="A444" s="144"/>
      <c r="B444" s="82" t="s">
        <v>319</v>
      </c>
      <c r="C444" s="1">
        <f>20*64</f>
        <v>1280</v>
      </c>
      <c r="D444" s="2">
        <f t="shared" si="362"/>
        <v>0</v>
      </c>
      <c r="E444" s="1">
        <v>0</v>
      </c>
      <c r="F444" s="2">
        <f t="shared" si="363"/>
        <v>0</v>
      </c>
      <c r="G444" s="1">
        <v>0</v>
      </c>
      <c r="H444" s="2">
        <f t="shared" si="364"/>
        <v>0.703125</v>
      </c>
      <c r="I444" s="1">
        <v>9</v>
      </c>
      <c r="J444" s="2">
        <f t="shared" si="365"/>
        <v>0.2109375</v>
      </c>
      <c r="K444" s="1">
        <f>+E444+G444+I444</f>
        <v>9</v>
      </c>
      <c r="L444" s="3">
        <f t="shared" si="366"/>
        <v>0.703125</v>
      </c>
      <c r="M444" s="24">
        <f t="shared" si="367"/>
        <v>7031.25</v>
      </c>
      <c r="N444" s="25">
        <f t="shared" si="368"/>
        <v>3.9556629036355617</v>
      </c>
      <c r="O444" s="95"/>
    </row>
    <row r="445" spans="1:15" x14ac:dyDescent="0.25">
      <c r="A445" s="144"/>
      <c r="B445" s="82" t="s">
        <v>184</v>
      </c>
      <c r="C445" s="1">
        <f>14*64</f>
        <v>896</v>
      </c>
      <c r="D445" s="2">
        <f t="shared" si="362"/>
        <v>0</v>
      </c>
      <c r="E445" s="1">
        <v>0</v>
      </c>
      <c r="F445" s="2">
        <f t="shared" si="363"/>
        <v>0</v>
      </c>
      <c r="G445" s="1">
        <v>0</v>
      </c>
      <c r="H445" s="2">
        <f t="shared" si="364"/>
        <v>1.2276785714285714</v>
      </c>
      <c r="I445" s="1">
        <v>11</v>
      </c>
      <c r="J445" s="2">
        <f t="shared" si="365"/>
        <v>0.3683035714285714</v>
      </c>
      <c r="K445" s="1">
        <f>+E445+G445+I445</f>
        <v>11</v>
      </c>
      <c r="L445" s="3">
        <f t="shared" si="366"/>
        <v>1.2276785714285714</v>
      </c>
      <c r="M445" s="24">
        <f t="shared" si="367"/>
        <v>12276.785714285714</v>
      </c>
      <c r="N445" s="25">
        <f t="shared" si="368"/>
        <v>3.7483548552314567</v>
      </c>
      <c r="O445" s="95"/>
    </row>
    <row r="446" spans="1:15" x14ac:dyDescent="0.25">
      <c r="A446" s="144"/>
      <c r="B446" s="82" t="s">
        <v>45</v>
      </c>
      <c r="C446" s="1">
        <f>24*64</f>
        <v>1536</v>
      </c>
      <c r="D446" s="2">
        <f t="shared" si="362"/>
        <v>0</v>
      </c>
      <c r="E446" s="1">
        <v>0</v>
      </c>
      <c r="F446" s="2">
        <f t="shared" si="363"/>
        <v>0</v>
      </c>
      <c r="G446" s="1">
        <v>0</v>
      </c>
      <c r="H446" s="2">
        <f t="shared" si="364"/>
        <v>0.78125</v>
      </c>
      <c r="I446" s="1">
        <v>12</v>
      </c>
      <c r="J446" s="2">
        <f t="shared" si="365"/>
        <v>0.234375</v>
      </c>
      <c r="K446" s="1">
        <f>+E446+G446+I446</f>
        <v>12</v>
      </c>
      <c r="L446" s="3">
        <f t="shared" si="366"/>
        <v>0.78125</v>
      </c>
      <c r="M446" s="24">
        <f t="shared" si="367"/>
        <v>7812.5</v>
      </c>
      <c r="N446" s="25">
        <f t="shared" si="368"/>
        <v>3.9175590162365048</v>
      </c>
      <c r="O446" s="95"/>
    </row>
    <row r="447" spans="1:15" ht="16.5" thickBot="1" x14ac:dyDescent="0.3">
      <c r="A447" s="145"/>
      <c r="B447" s="65" t="s">
        <v>18</v>
      </c>
      <c r="C447" s="10">
        <f>SUM(C442:C446)</f>
        <v>5352</v>
      </c>
      <c r="D447" s="11">
        <f t="shared" si="362"/>
        <v>0</v>
      </c>
      <c r="E447" s="10">
        <f>SUM(E442:E446)</f>
        <v>0</v>
      </c>
      <c r="F447" s="11">
        <f t="shared" si="363"/>
        <v>0</v>
      </c>
      <c r="G447" s="10">
        <f>SUM(G442:G446)</f>
        <v>0</v>
      </c>
      <c r="H447" s="73">
        <f t="shared" si="364"/>
        <v>1.1584454409566518</v>
      </c>
      <c r="I447" s="10">
        <f>SUM(I442:I446)</f>
        <v>62</v>
      </c>
      <c r="J447" s="11">
        <f t="shared" si="365"/>
        <v>0.34753363228699552</v>
      </c>
      <c r="K447" s="10">
        <f>SUM(K442:K446)</f>
        <v>62</v>
      </c>
      <c r="L447" s="12">
        <f t="shared" si="366"/>
        <v>1.1584454409566518</v>
      </c>
      <c r="M447" s="15">
        <f t="shared" si="367"/>
        <v>11584.454409566519</v>
      </c>
      <c r="N447" s="13">
        <f t="shared" si="368"/>
        <v>3.7706378726578542</v>
      </c>
      <c r="O447" s="96"/>
    </row>
    <row r="448" spans="1:15" x14ac:dyDescent="0.25">
      <c r="A448" s="144" t="s">
        <v>331</v>
      </c>
      <c r="B448" s="82" t="s">
        <v>307</v>
      </c>
      <c r="C448" s="1">
        <f>54*8</f>
        <v>432</v>
      </c>
      <c r="D448" s="2">
        <f t="shared" si="362"/>
        <v>0</v>
      </c>
      <c r="E448" s="1">
        <v>0</v>
      </c>
      <c r="F448" s="2">
        <f t="shared" si="363"/>
        <v>0</v>
      </c>
      <c r="G448" s="1">
        <v>0</v>
      </c>
      <c r="H448" s="2">
        <f t="shared" si="364"/>
        <v>1.3888888888888888</v>
      </c>
      <c r="I448" s="1">
        <v>6</v>
      </c>
      <c r="J448" s="2">
        <f t="shared" si="365"/>
        <v>0.41666666666666663</v>
      </c>
      <c r="K448" s="1">
        <f>+E448+G448+I448</f>
        <v>6</v>
      </c>
      <c r="L448" s="3">
        <f t="shared" si="366"/>
        <v>1.3888888888888888</v>
      </c>
      <c r="M448" s="24">
        <f t="shared" si="367"/>
        <v>13888.888888888889</v>
      </c>
      <c r="N448" s="25">
        <f t="shared" si="368"/>
        <v>3.7004105812100336</v>
      </c>
      <c r="O448" s="95"/>
    </row>
    <row r="449" spans="1:15" x14ac:dyDescent="0.25">
      <c r="A449" s="144"/>
      <c r="B449" s="82" t="s">
        <v>287</v>
      </c>
      <c r="C449" s="1">
        <f>77*8</f>
        <v>616</v>
      </c>
      <c r="D449" s="2">
        <f t="shared" si="362"/>
        <v>0</v>
      </c>
      <c r="E449" s="1">
        <v>0</v>
      </c>
      <c r="F449" s="2">
        <f t="shared" si="363"/>
        <v>0</v>
      </c>
      <c r="G449" s="1">
        <v>0</v>
      </c>
      <c r="H449" s="2">
        <f t="shared" si="364"/>
        <v>1.2987012987012987</v>
      </c>
      <c r="I449" s="1">
        <v>8</v>
      </c>
      <c r="J449" s="2">
        <f t="shared" si="365"/>
        <v>0.38961038961038957</v>
      </c>
      <c r="K449" s="1">
        <f>+E449+G449+I449</f>
        <v>8</v>
      </c>
      <c r="L449" s="3">
        <f t="shared" si="366"/>
        <v>1.2987012987012987</v>
      </c>
      <c r="M449" s="24">
        <f t="shared" si="367"/>
        <v>12987.012987012988</v>
      </c>
      <c r="N449" s="25">
        <f t="shared" si="368"/>
        <v>3.7265998952400636</v>
      </c>
      <c r="O449" s="95"/>
    </row>
    <row r="450" spans="1:15" x14ac:dyDescent="0.25">
      <c r="A450" s="144"/>
      <c r="B450" s="82" t="s">
        <v>319</v>
      </c>
      <c r="C450" s="1">
        <f>23*64</f>
        <v>1472</v>
      </c>
      <c r="D450" s="2">
        <f t="shared" si="362"/>
        <v>0</v>
      </c>
      <c r="E450" s="1">
        <v>0</v>
      </c>
      <c r="F450" s="2">
        <f t="shared" si="363"/>
        <v>0</v>
      </c>
      <c r="G450" s="1">
        <v>0</v>
      </c>
      <c r="H450" s="2">
        <f t="shared" si="364"/>
        <v>0.95108695652173925</v>
      </c>
      <c r="I450" s="1">
        <v>14</v>
      </c>
      <c r="J450" s="2">
        <f t="shared" si="365"/>
        <v>0.28532608695652178</v>
      </c>
      <c r="K450" s="1">
        <f>+E450+G450+I450</f>
        <v>14</v>
      </c>
      <c r="L450" s="3">
        <f t="shared" si="366"/>
        <v>0.95108695652173925</v>
      </c>
      <c r="M450" s="24">
        <f t="shared" si="367"/>
        <v>9510.8695652173919</v>
      </c>
      <c r="N450" s="25">
        <f t="shared" si="368"/>
        <v>3.8451046624051841</v>
      </c>
      <c r="O450" s="95"/>
    </row>
    <row r="451" spans="1:15" x14ac:dyDescent="0.25">
      <c r="A451" s="144"/>
      <c r="B451" s="82" t="s">
        <v>184</v>
      </c>
      <c r="C451" s="1">
        <f>18*64</f>
        <v>1152</v>
      </c>
      <c r="D451" s="2">
        <f t="shared" si="362"/>
        <v>0</v>
      </c>
      <c r="E451" s="1">
        <v>0</v>
      </c>
      <c r="F451" s="2">
        <f t="shared" si="363"/>
        <v>0</v>
      </c>
      <c r="G451" s="1">
        <v>0</v>
      </c>
      <c r="H451" s="2">
        <f t="shared" si="364"/>
        <v>0.69444444444444442</v>
      </c>
      <c r="I451" s="1">
        <v>8</v>
      </c>
      <c r="J451" s="2">
        <f t="shared" si="365"/>
        <v>0.20833333333333331</v>
      </c>
      <c r="K451" s="1">
        <f>+E451+G451+I451</f>
        <v>8</v>
      </c>
      <c r="L451" s="3">
        <f t="shared" si="366"/>
        <v>0.69444444444444442</v>
      </c>
      <c r="M451" s="24">
        <f t="shared" si="367"/>
        <v>6944.4444444444443</v>
      </c>
      <c r="N451" s="25">
        <f t="shared" si="368"/>
        <v>3.9601243375600035</v>
      </c>
      <c r="O451" s="95"/>
    </row>
    <row r="452" spans="1:15" x14ac:dyDescent="0.25">
      <c r="A452" s="144"/>
      <c r="B452" s="82" t="s">
        <v>45</v>
      </c>
      <c r="C452" s="1">
        <f>17*64</f>
        <v>1088</v>
      </c>
      <c r="D452" s="2">
        <f t="shared" si="362"/>
        <v>0</v>
      </c>
      <c r="E452" s="1">
        <v>0</v>
      </c>
      <c r="F452" s="2">
        <f t="shared" si="363"/>
        <v>0</v>
      </c>
      <c r="G452" s="1">
        <v>0</v>
      </c>
      <c r="H452" s="2">
        <f t="shared" si="364"/>
        <v>0.73529411764705876</v>
      </c>
      <c r="I452" s="1">
        <v>8</v>
      </c>
      <c r="J452" s="2">
        <f t="shared" si="365"/>
        <v>0.22058823529411761</v>
      </c>
      <c r="K452" s="1">
        <f>+E452+G452+I452</f>
        <v>8</v>
      </c>
      <c r="L452" s="3">
        <f t="shared" si="366"/>
        <v>0.73529411764705876</v>
      </c>
      <c r="M452" s="24">
        <f t="shared" si="367"/>
        <v>7352.9411764705874</v>
      </c>
      <c r="N452" s="25">
        <f t="shared" si="368"/>
        <v>3.9395422638528821</v>
      </c>
      <c r="O452" s="95"/>
    </row>
    <row r="453" spans="1:15" ht="16.5" thickBot="1" x14ac:dyDescent="0.3">
      <c r="A453" s="145"/>
      <c r="B453" s="65" t="s">
        <v>18</v>
      </c>
      <c r="C453" s="10">
        <f>SUM(C448:C452)</f>
        <v>4760</v>
      </c>
      <c r="D453" s="11">
        <f t="shared" si="362"/>
        <v>0</v>
      </c>
      <c r="E453" s="10">
        <f>SUM(E448:E452)</f>
        <v>0</v>
      </c>
      <c r="F453" s="11">
        <f t="shared" si="363"/>
        <v>0</v>
      </c>
      <c r="G453" s="10">
        <f>SUM(G448:G452)</f>
        <v>0</v>
      </c>
      <c r="H453" s="73">
        <f t="shared" si="364"/>
        <v>0.92436974789915971</v>
      </c>
      <c r="I453" s="10">
        <f>SUM(I448:I452)</f>
        <v>44</v>
      </c>
      <c r="J453" s="11">
        <f t="shared" si="365"/>
        <v>0.27731092436974791</v>
      </c>
      <c r="K453" s="10">
        <f>SUM(K448:K452)</f>
        <v>44</v>
      </c>
      <c r="L453" s="12">
        <f t="shared" si="366"/>
        <v>0.92436974789915971</v>
      </c>
      <c r="M453" s="15">
        <f t="shared" si="367"/>
        <v>9243.6974789915967</v>
      </c>
      <c r="N453" s="13">
        <f t="shared" si="368"/>
        <v>3.8557089789048646</v>
      </c>
      <c r="O453" s="96"/>
    </row>
    <row r="454" spans="1:15" x14ac:dyDescent="0.25">
      <c r="A454" s="144" t="s">
        <v>331</v>
      </c>
      <c r="B454" s="82" t="s">
        <v>307</v>
      </c>
      <c r="C454" s="1">
        <f>54*8</f>
        <v>432</v>
      </c>
      <c r="D454" s="2">
        <f t="shared" si="362"/>
        <v>0</v>
      </c>
      <c r="E454" s="1">
        <v>0</v>
      </c>
      <c r="F454" s="2">
        <f t="shared" si="363"/>
        <v>0</v>
      </c>
      <c r="G454" s="1">
        <v>0</v>
      </c>
      <c r="H454" s="2">
        <f t="shared" si="364"/>
        <v>1.3888888888888888</v>
      </c>
      <c r="I454" s="1">
        <v>6</v>
      </c>
      <c r="J454" s="2">
        <f t="shared" si="365"/>
        <v>0.41666666666666663</v>
      </c>
      <c r="K454" s="1">
        <f>+E454+G454+I454</f>
        <v>6</v>
      </c>
      <c r="L454" s="3">
        <f t="shared" si="366"/>
        <v>1.3888888888888888</v>
      </c>
      <c r="M454" s="24">
        <f t="shared" si="367"/>
        <v>13888.888888888889</v>
      </c>
      <c r="N454" s="25">
        <f t="shared" si="368"/>
        <v>3.7004105812100336</v>
      </c>
      <c r="O454" s="95"/>
    </row>
    <row r="455" spans="1:15" x14ac:dyDescent="0.25">
      <c r="A455" s="144"/>
      <c r="B455" s="82" t="s">
        <v>287</v>
      </c>
      <c r="C455" s="1">
        <f>77*8</f>
        <v>616</v>
      </c>
      <c r="D455" s="2">
        <f t="shared" si="362"/>
        <v>0</v>
      </c>
      <c r="E455" s="1">
        <v>0</v>
      </c>
      <c r="F455" s="2">
        <f t="shared" si="363"/>
        <v>0</v>
      </c>
      <c r="G455" s="1">
        <v>0</v>
      </c>
      <c r="H455" s="2">
        <f t="shared" si="364"/>
        <v>1.2987012987012987</v>
      </c>
      <c r="I455" s="1">
        <v>8</v>
      </c>
      <c r="J455" s="2">
        <f t="shared" si="365"/>
        <v>0.38961038961038957</v>
      </c>
      <c r="K455" s="1">
        <f>+E455+G455+I455</f>
        <v>8</v>
      </c>
      <c r="L455" s="3">
        <f t="shared" si="366"/>
        <v>1.2987012987012987</v>
      </c>
      <c r="M455" s="24">
        <f t="shared" si="367"/>
        <v>12987.012987012988</v>
      </c>
      <c r="N455" s="25">
        <f t="shared" si="368"/>
        <v>3.7265998952400636</v>
      </c>
      <c r="O455" s="95"/>
    </row>
    <row r="456" spans="1:15" x14ac:dyDescent="0.25">
      <c r="A456" s="144"/>
      <c r="B456" s="82" t="s">
        <v>319</v>
      </c>
      <c r="C456" s="1">
        <f>23*64</f>
        <v>1472</v>
      </c>
      <c r="D456" s="2">
        <f t="shared" si="362"/>
        <v>0</v>
      </c>
      <c r="E456" s="1">
        <v>0</v>
      </c>
      <c r="F456" s="2">
        <f t="shared" si="363"/>
        <v>0</v>
      </c>
      <c r="G456" s="1">
        <v>0</v>
      </c>
      <c r="H456" s="2">
        <f t="shared" si="364"/>
        <v>0.95108695652173925</v>
      </c>
      <c r="I456" s="1">
        <v>14</v>
      </c>
      <c r="J456" s="2">
        <f t="shared" si="365"/>
        <v>0.28532608695652178</v>
      </c>
      <c r="K456" s="1">
        <f>+E456+G456+I456</f>
        <v>14</v>
      </c>
      <c r="L456" s="3">
        <f t="shared" si="366"/>
        <v>0.95108695652173925</v>
      </c>
      <c r="M456" s="24">
        <f t="shared" si="367"/>
        <v>9510.8695652173919</v>
      </c>
      <c r="N456" s="25">
        <f t="shared" si="368"/>
        <v>3.8451046624051841</v>
      </c>
      <c r="O456" s="95"/>
    </row>
    <row r="457" spans="1:15" x14ac:dyDescent="0.25">
      <c r="A457" s="144"/>
      <c r="B457" s="82" t="s">
        <v>184</v>
      </c>
      <c r="C457" s="1">
        <f>18*64</f>
        <v>1152</v>
      </c>
      <c r="D457" s="2">
        <f t="shared" si="362"/>
        <v>0</v>
      </c>
      <c r="E457" s="1">
        <v>0</v>
      </c>
      <c r="F457" s="2">
        <f t="shared" si="363"/>
        <v>0</v>
      </c>
      <c r="G457" s="1">
        <v>0</v>
      </c>
      <c r="H457" s="2">
        <f t="shared" si="364"/>
        <v>0.69444444444444442</v>
      </c>
      <c r="I457" s="1">
        <v>8</v>
      </c>
      <c r="J457" s="2">
        <f t="shared" si="365"/>
        <v>0.20833333333333331</v>
      </c>
      <c r="K457" s="1">
        <f>+E457+G457+I457</f>
        <v>8</v>
      </c>
      <c r="L457" s="3">
        <f t="shared" si="366"/>
        <v>0.69444444444444442</v>
      </c>
      <c r="M457" s="24">
        <f t="shared" si="367"/>
        <v>6944.4444444444443</v>
      </c>
      <c r="N457" s="25">
        <f t="shared" si="368"/>
        <v>3.9601243375600035</v>
      </c>
      <c r="O457" s="95"/>
    </row>
    <row r="458" spans="1:15" x14ac:dyDescent="0.25">
      <c r="A458" s="144"/>
      <c r="B458" s="82" t="s">
        <v>45</v>
      </c>
      <c r="C458" s="1">
        <f>17*64</f>
        <v>1088</v>
      </c>
      <c r="D458" s="2">
        <f t="shared" si="362"/>
        <v>0</v>
      </c>
      <c r="E458" s="1">
        <v>0</v>
      </c>
      <c r="F458" s="2">
        <f t="shared" si="363"/>
        <v>0</v>
      </c>
      <c r="G458" s="1">
        <v>0</v>
      </c>
      <c r="H458" s="2">
        <f t="shared" si="364"/>
        <v>0.73529411764705876</v>
      </c>
      <c r="I458" s="1">
        <v>8</v>
      </c>
      <c r="J458" s="2">
        <f t="shared" si="365"/>
        <v>0.22058823529411761</v>
      </c>
      <c r="K458" s="1">
        <f>+E458+G458+I458</f>
        <v>8</v>
      </c>
      <c r="L458" s="3">
        <f t="shared" si="366"/>
        <v>0.73529411764705876</v>
      </c>
      <c r="M458" s="24">
        <f t="shared" si="367"/>
        <v>7352.9411764705874</v>
      </c>
      <c r="N458" s="25">
        <f t="shared" si="368"/>
        <v>3.9395422638528821</v>
      </c>
      <c r="O458" s="95"/>
    </row>
    <row r="459" spans="1:15" ht="16.5" thickBot="1" x14ac:dyDescent="0.3">
      <c r="A459" s="145"/>
      <c r="B459" s="65" t="s">
        <v>18</v>
      </c>
      <c r="C459" s="10">
        <f>SUM(C454:C458)</f>
        <v>4760</v>
      </c>
      <c r="D459" s="11">
        <f t="shared" si="362"/>
        <v>0</v>
      </c>
      <c r="E459" s="10">
        <f>SUM(E454:E458)</f>
        <v>0</v>
      </c>
      <c r="F459" s="11">
        <f t="shared" si="363"/>
        <v>0</v>
      </c>
      <c r="G459" s="10">
        <f>SUM(G454:G458)</f>
        <v>0</v>
      </c>
      <c r="H459" s="73">
        <f t="shared" si="364"/>
        <v>0.92436974789915971</v>
      </c>
      <c r="I459" s="10">
        <f>SUM(I454:I458)</f>
        <v>44</v>
      </c>
      <c r="J459" s="11">
        <f t="shared" si="365"/>
        <v>0.27731092436974791</v>
      </c>
      <c r="K459" s="10">
        <f>SUM(K454:K458)</f>
        <v>44</v>
      </c>
      <c r="L459" s="12">
        <f t="shared" si="366"/>
        <v>0.92436974789915971</v>
      </c>
      <c r="M459" s="15">
        <f t="shared" si="367"/>
        <v>9243.6974789915967</v>
      </c>
      <c r="N459" s="13">
        <f t="shared" si="368"/>
        <v>3.8557089789048646</v>
      </c>
      <c r="O459" s="96"/>
    </row>
    <row r="460" spans="1:15" x14ac:dyDescent="0.25">
      <c r="A460" s="144" t="s">
        <v>335</v>
      </c>
      <c r="B460" s="82" t="s">
        <v>307</v>
      </c>
      <c r="C460" s="1">
        <f>9*8</f>
        <v>72</v>
      </c>
      <c r="D460" s="2">
        <f t="shared" si="362"/>
        <v>0</v>
      </c>
      <c r="E460" s="1">
        <v>0</v>
      </c>
      <c r="F460" s="2">
        <f t="shared" si="363"/>
        <v>0</v>
      </c>
      <c r="G460" s="1">
        <v>0</v>
      </c>
      <c r="H460" s="2">
        <f t="shared" si="364"/>
        <v>0</v>
      </c>
      <c r="I460" s="1">
        <v>0</v>
      </c>
      <c r="J460" s="2">
        <f t="shared" si="365"/>
        <v>0</v>
      </c>
      <c r="K460" s="1">
        <f t="shared" ref="K460:K466" si="369">+E460+G460+I460</f>
        <v>0</v>
      </c>
      <c r="L460" s="3">
        <f t="shared" si="366"/>
        <v>0</v>
      </c>
      <c r="M460" s="24">
        <f t="shared" si="367"/>
        <v>0</v>
      </c>
      <c r="N460" s="25" t="e">
        <f t="shared" si="368"/>
        <v>#NUM!</v>
      </c>
      <c r="O460" s="95"/>
    </row>
    <row r="461" spans="1:15" x14ac:dyDescent="0.25">
      <c r="A461" s="144"/>
      <c r="B461" s="82" t="s">
        <v>336</v>
      </c>
      <c r="C461" s="1">
        <f>42*8</f>
        <v>336</v>
      </c>
      <c r="D461" s="2">
        <f t="shared" si="362"/>
        <v>0</v>
      </c>
      <c r="E461" s="1">
        <v>0</v>
      </c>
      <c r="F461" s="2">
        <f t="shared" si="363"/>
        <v>2.3809523809523809</v>
      </c>
      <c r="G461" s="1">
        <v>8</v>
      </c>
      <c r="H461" s="2">
        <f t="shared" si="364"/>
        <v>0.29761904761904762</v>
      </c>
      <c r="I461" s="1">
        <v>1</v>
      </c>
      <c r="J461" s="2">
        <f t="shared" si="365"/>
        <v>1.6369047619047619</v>
      </c>
      <c r="K461" s="1">
        <f>+E461+G461+I461</f>
        <v>9</v>
      </c>
      <c r="L461" s="3">
        <f t="shared" si="366"/>
        <v>2.6785714285714284</v>
      </c>
      <c r="M461" s="24">
        <f t="shared" si="367"/>
        <v>26785.714285714283</v>
      </c>
      <c r="N461" s="25">
        <f t="shared" si="368"/>
        <v>3.4302858560575813</v>
      </c>
      <c r="O461" s="95"/>
    </row>
    <row r="462" spans="1:15" x14ac:dyDescent="0.25">
      <c r="A462" s="144"/>
      <c r="B462" s="82" t="s">
        <v>287</v>
      </c>
      <c r="C462" s="1">
        <f>62*8</f>
        <v>496</v>
      </c>
      <c r="D462" s="2">
        <f t="shared" si="362"/>
        <v>0</v>
      </c>
      <c r="E462" s="1">
        <v>0</v>
      </c>
      <c r="F462" s="2">
        <f t="shared" si="363"/>
        <v>0</v>
      </c>
      <c r="G462" s="1">
        <v>0</v>
      </c>
      <c r="H462" s="2">
        <f t="shared" si="364"/>
        <v>1.0080645161290323</v>
      </c>
      <c r="I462" s="1">
        <v>5</v>
      </c>
      <c r="J462" s="2">
        <f t="shared" si="365"/>
        <v>0.30241935483870969</v>
      </c>
      <c r="K462" s="1">
        <f t="shared" si="369"/>
        <v>5</v>
      </c>
      <c r="L462" s="3">
        <f t="shared" si="366"/>
        <v>1.0080645161290323</v>
      </c>
      <c r="M462" s="24">
        <f t="shared" si="367"/>
        <v>10080.645161290322</v>
      </c>
      <c r="N462" s="25">
        <f t="shared" si="368"/>
        <v>3.8233326278320972</v>
      </c>
      <c r="O462" s="95"/>
    </row>
    <row r="463" spans="1:15" x14ac:dyDescent="0.25">
      <c r="A463" s="144"/>
      <c r="B463" s="82" t="s">
        <v>337</v>
      </c>
      <c r="C463" s="1">
        <f>9*8</f>
        <v>72</v>
      </c>
      <c r="D463" s="2">
        <f t="shared" si="362"/>
        <v>0</v>
      </c>
      <c r="E463" s="1">
        <v>0</v>
      </c>
      <c r="F463" s="2">
        <f t="shared" si="363"/>
        <v>11.111111111111111</v>
      </c>
      <c r="G463" s="1">
        <v>8</v>
      </c>
      <c r="H463" s="2">
        <f t="shared" si="364"/>
        <v>1.3888888888888888</v>
      </c>
      <c r="I463" s="1">
        <v>1</v>
      </c>
      <c r="J463" s="2">
        <f t="shared" si="365"/>
        <v>7.6388888888888893</v>
      </c>
      <c r="K463" s="1">
        <f>+E463+G463+I463</f>
        <v>9</v>
      </c>
      <c r="L463" s="3">
        <f t="shared" si="366"/>
        <v>12.5</v>
      </c>
      <c r="M463" s="24">
        <f t="shared" si="367"/>
        <v>125000</v>
      </c>
      <c r="N463" s="25">
        <f t="shared" si="368"/>
        <v>2.6503493803760083</v>
      </c>
      <c r="O463" s="95" t="s">
        <v>338</v>
      </c>
    </row>
    <row r="464" spans="1:15" x14ac:dyDescent="0.25">
      <c r="A464" s="144"/>
      <c r="B464" s="82" t="s">
        <v>319</v>
      </c>
      <c r="C464" s="1">
        <f>21*64</f>
        <v>1344</v>
      </c>
      <c r="D464" s="2">
        <f t="shared" si="362"/>
        <v>0</v>
      </c>
      <c r="E464" s="1">
        <v>0</v>
      </c>
      <c r="F464" s="2">
        <f t="shared" si="363"/>
        <v>0</v>
      </c>
      <c r="G464" s="1">
        <v>0</v>
      </c>
      <c r="H464" s="2">
        <f t="shared" si="364"/>
        <v>0.6696428571428571</v>
      </c>
      <c r="I464" s="1">
        <v>9</v>
      </c>
      <c r="J464" s="2">
        <f t="shared" si="365"/>
        <v>0.20089285714285712</v>
      </c>
      <c r="K464" s="1">
        <f t="shared" si="369"/>
        <v>9</v>
      </c>
      <c r="L464" s="3">
        <f t="shared" si="366"/>
        <v>0.6696428571428571</v>
      </c>
      <c r="M464" s="24">
        <f t="shared" si="367"/>
        <v>6696.4285714285706</v>
      </c>
      <c r="N464" s="25">
        <f t="shared" ref="N464:N469" si="370">(NORMSINV(1-M464/1000000))+1.5</f>
        <v>3.9731482537843372</v>
      </c>
      <c r="O464" s="95"/>
    </row>
    <row r="465" spans="1:15" x14ac:dyDescent="0.25">
      <c r="A465" s="144"/>
      <c r="B465" s="82" t="s">
        <v>184</v>
      </c>
      <c r="C465" s="1">
        <f>19*64</f>
        <v>1216</v>
      </c>
      <c r="D465" s="2">
        <f t="shared" si="362"/>
        <v>8.223684210526315E-2</v>
      </c>
      <c r="E465" s="1">
        <v>1</v>
      </c>
      <c r="F465" s="2">
        <f t="shared" si="363"/>
        <v>0</v>
      </c>
      <c r="G465" s="1">
        <v>0</v>
      </c>
      <c r="H465" s="2">
        <f t="shared" si="364"/>
        <v>0.6578947368421052</v>
      </c>
      <c r="I465" s="1">
        <v>8</v>
      </c>
      <c r="J465" s="2">
        <f t="shared" si="365"/>
        <v>0.27960526315789469</v>
      </c>
      <c r="K465" s="1">
        <f t="shared" si="369"/>
        <v>9</v>
      </c>
      <c r="L465" s="3">
        <f t="shared" si="366"/>
        <v>0.74013157894736836</v>
      </c>
      <c r="M465" s="24">
        <f t="shared" si="367"/>
        <v>7401.3157894736833</v>
      </c>
      <c r="N465" s="25">
        <f t="shared" si="370"/>
        <v>3.9371721211934738</v>
      </c>
      <c r="O465" s="95"/>
    </row>
    <row r="466" spans="1:15" x14ac:dyDescent="0.25">
      <c r="A466" s="144"/>
      <c r="B466" s="82" t="s">
        <v>45</v>
      </c>
      <c r="C466" s="1">
        <f>26*64</f>
        <v>1664</v>
      </c>
      <c r="D466" s="2">
        <f t="shared" si="362"/>
        <v>0</v>
      </c>
      <c r="E466" s="1">
        <v>0</v>
      </c>
      <c r="F466" s="2">
        <f t="shared" si="363"/>
        <v>0.48076923076923078</v>
      </c>
      <c r="G466" s="1">
        <v>8</v>
      </c>
      <c r="H466" s="2">
        <f t="shared" si="364"/>
        <v>0.84134615384615385</v>
      </c>
      <c r="I466" s="1">
        <v>14</v>
      </c>
      <c r="J466" s="2">
        <f t="shared" si="365"/>
        <v>0.56490384615384615</v>
      </c>
      <c r="K466" s="1">
        <f t="shared" si="369"/>
        <v>22</v>
      </c>
      <c r="L466" s="3">
        <f t="shared" si="366"/>
        <v>1.3221153846153846</v>
      </c>
      <c r="M466" s="24">
        <f t="shared" si="367"/>
        <v>13221.153846153846</v>
      </c>
      <c r="N466" s="25">
        <f t="shared" si="370"/>
        <v>3.7196533516120796</v>
      </c>
      <c r="O466" s="95"/>
    </row>
    <row r="467" spans="1:15" ht="16.5" thickBot="1" x14ac:dyDescent="0.3">
      <c r="A467" s="145"/>
      <c r="B467" s="65" t="s">
        <v>18</v>
      </c>
      <c r="C467" s="10">
        <f>SUM(C460:C466)</f>
        <v>5200</v>
      </c>
      <c r="D467" s="11">
        <f t="shared" si="362"/>
        <v>1.9230769230769232E-2</v>
      </c>
      <c r="E467" s="10">
        <f>SUM(E460:E466)</f>
        <v>1</v>
      </c>
      <c r="F467" s="11">
        <f t="shared" si="363"/>
        <v>0.46153846153846156</v>
      </c>
      <c r="G467" s="10">
        <f>SUM(G460:G466)</f>
        <v>24</v>
      </c>
      <c r="H467" s="73">
        <f t="shared" si="364"/>
        <v>0.73076923076923073</v>
      </c>
      <c r="I467" s="10">
        <f>SUM(I460:I466)</f>
        <v>38</v>
      </c>
      <c r="J467" s="11">
        <f t="shared" si="365"/>
        <v>0.53846153846153844</v>
      </c>
      <c r="K467" s="10">
        <f>SUM(K460:K466)</f>
        <v>63</v>
      </c>
      <c r="L467" s="12">
        <f t="shared" si="366"/>
        <v>1.2115384615384615</v>
      </c>
      <c r="M467" s="15">
        <f t="shared" si="367"/>
        <v>12115.384615384615</v>
      </c>
      <c r="N467" s="13">
        <f t="shared" si="370"/>
        <v>3.7534503290490591</v>
      </c>
      <c r="O467" s="96"/>
    </row>
    <row r="468" spans="1:15" x14ac:dyDescent="0.25">
      <c r="A468" s="144" t="s">
        <v>339</v>
      </c>
      <c r="B468" s="82" t="s">
        <v>336</v>
      </c>
      <c r="C468" s="1">
        <f>110*8</f>
        <v>880</v>
      </c>
      <c r="D468" s="2">
        <f t="shared" si="362"/>
        <v>0</v>
      </c>
      <c r="E468" s="1">
        <v>0</v>
      </c>
      <c r="F468" s="2">
        <f t="shared" si="363"/>
        <v>0</v>
      </c>
      <c r="G468" s="1">
        <v>0</v>
      </c>
      <c r="H468" s="2">
        <f t="shared" si="364"/>
        <v>0.45454545454545453</v>
      </c>
      <c r="I468" s="1">
        <v>4</v>
      </c>
      <c r="J468" s="2">
        <f t="shared" si="365"/>
        <v>0.13636363636363635</v>
      </c>
      <c r="K468" s="1">
        <f t="shared" ref="K468:K474" si="371">+E468+G468+I468</f>
        <v>4</v>
      </c>
      <c r="L468" s="3">
        <f t="shared" si="366"/>
        <v>0.45454545454545453</v>
      </c>
      <c r="M468" s="24">
        <f t="shared" si="367"/>
        <v>4545.454545454545</v>
      </c>
      <c r="N468" s="25">
        <f t="shared" si="370"/>
        <v>4.1086163873605486</v>
      </c>
      <c r="O468" s="95"/>
    </row>
    <row r="469" spans="1:15" x14ac:dyDescent="0.25">
      <c r="A469" s="144"/>
      <c r="B469" s="82" t="s">
        <v>287</v>
      </c>
      <c r="C469" s="1">
        <f>10*8</f>
        <v>80</v>
      </c>
      <c r="D469" s="2">
        <f t="shared" si="362"/>
        <v>0</v>
      </c>
      <c r="E469" s="1">
        <v>0</v>
      </c>
      <c r="F469" s="2">
        <f t="shared" si="363"/>
        <v>0</v>
      </c>
      <c r="G469" s="1">
        <v>0</v>
      </c>
      <c r="H469" s="2">
        <f t="shared" si="364"/>
        <v>5</v>
      </c>
      <c r="I469" s="1">
        <v>4</v>
      </c>
      <c r="J469" s="2">
        <f t="shared" si="365"/>
        <v>1.5</v>
      </c>
      <c r="K469" s="1">
        <f t="shared" si="371"/>
        <v>4</v>
      </c>
      <c r="L469" s="3">
        <f t="shared" si="366"/>
        <v>5</v>
      </c>
      <c r="M469" s="24">
        <f t="shared" si="367"/>
        <v>50000</v>
      </c>
      <c r="N469" s="25">
        <f t="shared" si="370"/>
        <v>3.1448536269514715</v>
      </c>
      <c r="O469" s="95"/>
    </row>
    <row r="470" spans="1:15" x14ac:dyDescent="0.25">
      <c r="A470" s="144"/>
      <c r="B470" s="82" t="s">
        <v>337</v>
      </c>
      <c r="C470" s="1">
        <f>42*8</f>
        <v>336</v>
      </c>
      <c r="D470" s="2">
        <f t="shared" ref="D470:D476" si="372">E470/C470*100</f>
        <v>0</v>
      </c>
      <c r="E470" s="1">
        <v>0</v>
      </c>
      <c r="F470" s="2">
        <f t="shared" ref="F470:F476" si="373">+G470/C470*100</f>
        <v>0</v>
      </c>
      <c r="G470" s="1">
        <v>0</v>
      </c>
      <c r="H470" s="2">
        <f t="shared" ref="H470:H476" si="374">+I470/C470*100</f>
        <v>1.1904761904761905</v>
      </c>
      <c r="I470" s="1">
        <v>4</v>
      </c>
      <c r="J470" s="2">
        <f t="shared" ref="J470:J476" si="375">(1*D470)+(0.65*F470)+(0.3*H470)</f>
        <v>0.35714285714285715</v>
      </c>
      <c r="K470" s="1">
        <f t="shared" si="371"/>
        <v>4</v>
      </c>
      <c r="L470" s="3">
        <f t="shared" ref="L470:L476" si="376">K470/C470*100</f>
        <v>1.1904761904761905</v>
      </c>
      <c r="M470" s="24">
        <f t="shared" ref="M470:M476" si="377">L470*10000</f>
        <v>11904.761904761905</v>
      </c>
      <c r="N470" s="25">
        <f t="shared" ref="N470:N476" si="378">(NORMSINV(1-M470/1000000))+1.5</f>
        <v>3.7601889913293762</v>
      </c>
      <c r="O470" s="95"/>
    </row>
    <row r="471" spans="1:15" x14ac:dyDescent="0.25">
      <c r="A471" s="144"/>
      <c r="B471" s="82" t="s">
        <v>342</v>
      </c>
      <c r="C471" s="1">
        <f>48*8</f>
        <v>384</v>
      </c>
      <c r="D471" s="2">
        <f>E471/C471*100</f>
        <v>0</v>
      </c>
      <c r="E471" s="1">
        <v>0</v>
      </c>
      <c r="F471" s="2">
        <f>+G471/C471*100</f>
        <v>0</v>
      </c>
      <c r="G471" s="1">
        <v>0</v>
      </c>
      <c r="H471" s="2">
        <f>+I471/C471*100</f>
        <v>1.0416666666666665</v>
      </c>
      <c r="I471" s="1">
        <v>4</v>
      </c>
      <c r="J471" s="2">
        <f>(1*D471)+(0.65*F471)+(0.3*H471)</f>
        <v>0.31249999999999994</v>
      </c>
      <c r="K471" s="1">
        <f>+E471+G471+I471</f>
        <v>4</v>
      </c>
      <c r="L471" s="3">
        <f>K471/C471*100</f>
        <v>1.0416666666666665</v>
      </c>
      <c r="M471" s="24">
        <f>L471*10000</f>
        <v>10416.666666666666</v>
      </c>
      <c r="N471" s="25">
        <f>(NORMSINV(1-M471/1000000))+1.5</f>
        <v>3.8109913382574203</v>
      </c>
      <c r="O471" s="95"/>
    </row>
    <row r="472" spans="1:15" x14ac:dyDescent="0.25">
      <c r="A472" s="144"/>
      <c r="B472" s="82" t="s">
        <v>319</v>
      </c>
      <c r="C472" s="1">
        <f>24*64</f>
        <v>1536</v>
      </c>
      <c r="D472" s="2">
        <f t="shared" si="372"/>
        <v>0</v>
      </c>
      <c r="E472" s="1">
        <v>0</v>
      </c>
      <c r="F472" s="2">
        <f t="shared" si="373"/>
        <v>0</v>
      </c>
      <c r="G472" s="1">
        <v>0</v>
      </c>
      <c r="H472" s="2">
        <f t="shared" si="374"/>
        <v>0.9765625</v>
      </c>
      <c r="I472" s="1">
        <v>15</v>
      </c>
      <c r="J472" s="2">
        <f t="shared" si="375"/>
        <v>0.29296875</v>
      </c>
      <c r="K472" s="1">
        <f t="shared" si="371"/>
        <v>15</v>
      </c>
      <c r="L472" s="3">
        <f t="shared" si="376"/>
        <v>0.9765625</v>
      </c>
      <c r="M472" s="24">
        <f t="shared" si="377"/>
        <v>9765.625</v>
      </c>
      <c r="N472" s="25">
        <f t="shared" si="378"/>
        <v>3.8352330400688128</v>
      </c>
      <c r="O472" s="95"/>
    </row>
    <row r="473" spans="1:15" x14ac:dyDescent="0.25">
      <c r="A473" s="144"/>
      <c r="B473" s="82" t="s">
        <v>184</v>
      </c>
      <c r="C473" s="1">
        <f>20*64</f>
        <v>1280</v>
      </c>
      <c r="D473" s="2">
        <f t="shared" si="372"/>
        <v>0</v>
      </c>
      <c r="E473" s="1">
        <v>0</v>
      </c>
      <c r="F473" s="2">
        <f t="shared" si="373"/>
        <v>0</v>
      </c>
      <c r="G473" s="1">
        <v>0</v>
      </c>
      <c r="H473" s="2">
        <f t="shared" si="374"/>
        <v>1.015625</v>
      </c>
      <c r="I473" s="1">
        <v>13</v>
      </c>
      <c r="J473" s="2">
        <f t="shared" si="375"/>
        <v>0.3046875</v>
      </c>
      <c r="K473" s="1">
        <f t="shared" si="371"/>
        <v>13</v>
      </c>
      <c r="L473" s="3">
        <f t="shared" si="376"/>
        <v>1.015625</v>
      </c>
      <c r="M473" s="24">
        <f t="shared" si="377"/>
        <v>10156.25</v>
      </c>
      <c r="N473" s="25">
        <f t="shared" si="378"/>
        <v>3.8205248912297582</v>
      </c>
      <c r="O473" s="95"/>
    </row>
    <row r="474" spans="1:15" x14ac:dyDescent="0.25">
      <c r="A474" s="144"/>
      <c r="B474" s="82" t="s">
        <v>45</v>
      </c>
      <c r="C474" s="1">
        <f>27*64</f>
        <v>1728</v>
      </c>
      <c r="D474" s="2">
        <f t="shared" si="372"/>
        <v>0</v>
      </c>
      <c r="E474" s="1">
        <v>0</v>
      </c>
      <c r="F474" s="2">
        <f t="shared" si="373"/>
        <v>0</v>
      </c>
      <c r="G474" s="1">
        <v>0</v>
      </c>
      <c r="H474" s="2">
        <f t="shared" si="374"/>
        <v>0.92592592592592582</v>
      </c>
      <c r="I474" s="1">
        <v>16</v>
      </c>
      <c r="J474" s="2">
        <f t="shared" si="375"/>
        <v>0.27777777777777773</v>
      </c>
      <c r="K474" s="1">
        <f t="shared" si="371"/>
        <v>16</v>
      </c>
      <c r="L474" s="3">
        <f t="shared" si="376"/>
        <v>0.92592592592592582</v>
      </c>
      <c r="M474" s="24">
        <f t="shared" si="377"/>
        <v>9259.2592592592573</v>
      </c>
      <c r="N474" s="25">
        <f t="shared" si="378"/>
        <v>3.8550840094933694</v>
      </c>
      <c r="O474" s="95"/>
    </row>
    <row r="475" spans="1:15" ht="16.5" thickBot="1" x14ac:dyDescent="0.3">
      <c r="A475" s="145"/>
      <c r="B475" s="65" t="s">
        <v>18</v>
      </c>
      <c r="C475" s="10">
        <f>SUM(C468:C474)</f>
        <v>6224</v>
      </c>
      <c r="D475" s="11">
        <f t="shared" si="372"/>
        <v>0</v>
      </c>
      <c r="E475" s="10">
        <f>SUM(E468:E474)</f>
        <v>0</v>
      </c>
      <c r="F475" s="11">
        <f t="shared" si="373"/>
        <v>0</v>
      </c>
      <c r="G475" s="10">
        <f>SUM(G468:G474)</f>
        <v>0</v>
      </c>
      <c r="H475" s="73">
        <f t="shared" si="374"/>
        <v>0.96401028277634959</v>
      </c>
      <c r="I475" s="10">
        <f>SUM(I468:I474)</f>
        <v>60</v>
      </c>
      <c r="J475" s="11">
        <f t="shared" si="375"/>
        <v>0.28920308483290486</v>
      </c>
      <c r="K475" s="10">
        <f>SUM(K468:K474)</f>
        <v>60</v>
      </c>
      <c r="L475" s="12">
        <f t="shared" si="376"/>
        <v>0.96401028277634959</v>
      </c>
      <c r="M475" s="15">
        <f t="shared" si="377"/>
        <v>9640.102827763496</v>
      </c>
      <c r="N475" s="13">
        <f t="shared" si="378"/>
        <v>3.840068454436699</v>
      </c>
      <c r="O475" s="96"/>
    </row>
    <row r="476" spans="1:15" x14ac:dyDescent="0.25">
      <c r="A476" s="144" t="s">
        <v>343</v>
      </c>
      <c r="B476" s="82" t="s">
        <v>336</v>
      </c>
      <c r="C476" s="1">
        <f>96*8</f>
        <v>768</v>
      </c>
      <c r="D476" s="2">
        <f t="shared" si="372"/>
        <v>0</v>
      </c>
      <c r="E476" s="1">
        <v>0</v>
      </c>
      <c r="F476" s="2">
        <f t="shared" si="373"/>
        <v>0</v>
      </c>
      <c r="G476" s="1">
        <v>0</v>
      </c>
      <c r="H476" s="2">
        <f t="shared" si="374"/>
        <v>0.390625</v>
      </c>
      <c r="I476" s="1">
        <v>3</v>
      </c>
      <c r="J476" s="2">
        <f t="shared" si="375"/>
        <v>0.1171875</v>
      </c>
      <c r="K476" s="1">
        <f>+E476+G476+I476</f>
        <v>3</v>
      </c>
      <c r="L476" s="3">
        <f t="shared" si="376"/>
        <v>0.390625</v>
      </c>
      <c r="M476" s="24">
        <f t="shared" si="377"/>
        <v>3906.25</v>
      </c>
      <c r="N476" s="25">
        <f t="shared" si="378"/>
        <v>4.1600674686174592</v>
      </c>
      <c r="O476" s="95"/>
    </row>
    <row r="477" spans="1:15" ht="30" x14ac:dyDescent="0.25">
      <c r="A477" s="144"/>
      <c r="B477" s="82" t="s">
        <v>223</v>
      </c>
      <c r="C477" s="1">
        <f>13*8</f>
        <v>104</v>
      </c>
      <c r="D477" s="2">
        <f t="shared" ref="D477:D482" si="379">E477/C477*100</f>
        <v>0</v>
      </c>
      <c r="E477" s="1">
        <v>0</v>
      </c>
      <c r="F477" s="2">
        <f t="shared" ref="F477:F482" si="380">+G477/C477*100</f>
        <v>7.6923076923076925</v>
      </c>
      <c r="G477" s="1">
        <v>8</v>
      </c>
      <c r="H477" s="2">
        <f t="shared" ref="H477:H482" si="381">+I477/C477*100</f>
        <v>2.8846153846153846</v>
      </c>
      <c r="I477" s="1">
        <v>3</v>
      </c>
      <c r="J477" s="2">
        <f t="shared" ref="J477:J482" si="382">(1*D477)+(0.65*F477)+(0.3*H477)</f>
        <v>5.865384615384615</v>
      </c>
      <c r="K477" s="1">
        <f>+E477+G477+I477</f>
        <v>11</v>
      </c>
      <c r="L477" s="3">
        <f t="shared" ref="L477:L482" si="383">K477/C477*100</f>
        <v>10.576923076923077</v>
      </c>
      <c r="M477" s="24">
        <f t="shared" ref="M477:M482" si="384">L477*10000</f>
        <v>105769.23076923077</v>
      </c>
      <c r="N477" s="25">
        <f t="shared" ref="N477:N482" si="385">(NORMSINV(1-M477/1000000))+1.5</f>
        <v>2.7493462419631003</v>
      </c>
      <c r="O477" s="95" t="s">
        <v>346</v>
      </c>
    </row>
    <row r="478" spans="1:15" x14ac:dyDescent="0.25">
      <c r="A478" s="144"/>
      <c r="B478" s="82" t="s">
        <v>342</v>
      </c>
      <c r="C478" s="1">
        <f>174*8</f>
        <v>1392</v>
      </c>
      <c r="D478" s="2">
        <f t="shared" si="379"/>
        <v>0</v>
      </c>
      <c r="E478" s="1">
        <v>0</v>
      </c>
      <c r="F478" s="2">
        <f t="shared" si="380"/>
        <v>0</v>
      </c>
      <c r="G478" s="1">
        <v>0</v>
      </c>
      <c r="H478" s="2">
        <f t="shared" si="381"/>
        <v>0.64655172413793105</v>
      </c>
      <c r="I478" s="1">
        <v>9</v>
      </c>
      <c r="J478" s="2">
        <f t="shared" si="382"/>
        <v>0.19396551724137931</v>
      </c>
      <c r="K478" s="1">
        <f>+E478+G478+I478</f>
        <v>9</v>
      </c>
      <c r="L478" s="3">
        <f t="shared" si="383"/>
        <v>0.64655172413793105</v>
      </c>
      <c r="M478" s="24">
        <f t="shared" si="384"/>
        <v>6465.5172413793107</v>
      </c>
      <c r="N478" s="25">
        <f t="shared" si="385"/>
        <v>3.9856630245688076</v>
      </c>
      <c r="O478" s="95"/>
    </row>
    <row r="479" spans="1:15" x14ac:dyDescent="0.25">
      <c r="A479" s="144"/>
      <c r="B479" s="82" t="s">
        <v>184</v>
      </c>
      <c r="C479" s="1">
        <f>16*64</f>
        <v>1024</v>
      </c>
      <c r="D479" s="2">
        <f t="shared" si="379"/>
        <v>0</v>
      </c>
      <c r="E479" s="1">
        <v>0</v>
      </c>
      <c r="F479" s="2">
        <f t="shared" si="380"/>
        <v>0</v>
      </c>
      <c r="G479" s="1">
        <v>0</v>
      </c>
      <c r="H479" s="2">
        <f t="shared" si="381"/>
        <v>0.87890625</v>
      </c>
      <c r="I479" s="1">
        <v>9</v>
      </c>
      <c r="J479" s="2">
        <f t="shared" si="382"/>
        <v>0.263671875</v>
      </c>
      <c r="K479" s="1">
        <f>+E479+G479+I479</f>
        <v>9</v>
      </c>
      <c r="L479" s="3">
        <f t="shared" si="383"/>
        <v>0.87890625</v>
      </c>
      <c r="M479" s="24">
        <f t="shared" si="384"/>
        <v>8789.0625</v>
      </c>
      <c r="N479" s="25">
        <f t="shared" si="385"/>
        <v>3.874386806053931</v>
      </c>
      <c r="O479" s="95"/>
    </row>
    <row r="480" spans="1:15" x14ac:dyDescent="0.25">
      <c r="A480" s="144"/>
      <c r="B480" s="82" t="s">
        <v>45</v>
      </c>
      <c r="C480" s="1">
        <f>32*64</f>
        <v>2048</v>
      </c>
      <c r="D480" s="2">
        <f t="shared" si="379"/>
        <v>0</v>
      </c>
      <c r="E480" s="1">
        <v>0</v>
      </c>
      <c r="F480" s="2">
        <f t="shared" si="380"/>
        <v>0</v>
      </c>
      <c r="G480" s="1">
        <v>0</v>
      </c>
      <c r="H480" s="2">
        <f t="shared" si="381"/>
        <v>0.927734375</v>
      </c>
      <c r="I480" s="1">
        <v>19</v>
      </c>
      <c r="J480" s="2">
        <f t="shared" si="382"/>
        <v>0.2783203125</v>
      </c>
      <c r="K480" s="1">
        <f>+E480+G480+I480</f>
        <v>19</v>
      </c>
      <c r="L480" s="3">
        <f t="shared" si="383"/>
        <v>0.927734375</v>
      </c>
      <c r="M480" s="24">
        <f t="shared" si="384"/>
        <v>9277.34375</v>
      </c>
      <c r="N480" s="25">
        <f t="shared" si="385"/>
        <v>3.8543588804128563</v>
      </c>
      <c r="O480" s="95"/>
    </row>
    <row r="481" spans="1:15" ht="16.5" thickBot="1" x14ac:dyDescent="0.3">
      <c r="A481" s="145"/>
      <c r="B481" s="65" t="s">
        <v>18</v>
      </c>
      <c r="C481" s="10">
        <f>SUM(C476:C480)</f>
        <v>5336</v>
      </c>
      <c r="D481" s="11">
        <f t="shared" si="379"/>
        <v>0</v>
      </c>
      <c r="E481" s="10">
        <f>SUM(E476:E480)</f>
        <v>0</v>
      </c>
      <c r="F481" s="11">
        <f t="shared" si="380"/>
        <v>0.14992503748125938</v>
      </c>
      <c r="G481" s="10">
        <f>SUM(G476:G480)</f>
        <v>8</v>
      </c>
      <c r="H481" s="73">
        <f t="shared" si="381"/>
        <v>0.80584707646176923</v>
      </c>
      <c r="I481" s="10">
        <f>SUM(I476:I480)</f>
        <v>43</v>
      </c>
      <c r="J481" s="11">
        <f t="shared" si="382"/>
        <v>0.33920539730134935</v>
      </c>
      <c r="K481" s="10">
        <f>SUM(K476:K480)</f>
        <v>51</v>
      </c>
      <c r="L481" s="12">
        <f t="shared" si="383"/>
        <v>0.95577211394302852</v>
      </c>
      <c r="M481" s="15">
        <f t="shared" si="384"/>
        <v>9557.7211394302849</v>
      </c>
      <c r="N481" s="13">
        <f t="shared" si="385"/>
        <v>3.8432719873365633</v>
      </c>
      <c r="O481" s="96"/>
    </row>
    <row r="482" spans="1:15" x14ac:dyDescent="0.25">
      <c r="A482" s="144" t="s">
        <v>347</v>
      </c>
      <c r="B482" s="82" t="s">
        <v>336</v>
      </c>
      <c r="C482" s="1">
        <f>15*8</f>
        <v>120</v>
      </c>
      <c r="D482" s="2">
        <f t="shared" si="379"/>
        <v>0</v>
      </c>
      <c r="E482" s="1">
        <v>0</v>
      </c>
      <c r="F482" s="2">
        <f t="shared" si="380"/>
        <v>0</v>
      </c>
      <c r="G482" s="1">
        <v>0</v>
      </c>
      <c r="H482" s="2">
        <f t="shared" si="381"/>
        <v>0</v>
      </c>
      <c r="I482" s="1">
        <v>0</v>
      </c>
      <c r="J482" s="2">
        <f t="shared" si="382"/>
        <v>0</v>
      </c>
      <c r="K482" s="1">
        <f t="shared" ref="K482:K489" si="386">+E482+G482+I482</f>
        <v>0</v>
      </c>
      <c r="L482" s="3">
        <f t="shared" si="383"/>
        <v>0</v>
      </c>
      <c r="M482" s="24">
        <f t="shared" si="384"/>
        <v>0</v>
      </c>
      <c r="N482" s="25" t="e">
        <f t="shared" si="385"/>
        <v>#NUM!</v>
      </c>
      <c r="O482" s="95"/>
    </row>
    <row r="483" spans="1:15" x14ac:dyDescent="0.25">
      <c r="A483" s="144"/>
      <c r="B483" s="82" t="s">
        <v>349</v>
      </c>
      <c r="C483" s="1">
        <f>20*8</f>
        <v>160</v>
      </c>
      <c r="D483" s="2">
        <f>E483/C483*100</f>
        <v>0</v>
      </c>
      <c r="E483" s="1">
        <v>0</v>
      </c>
      <c r="F483" s="2">
        <f>+G483/C483*100</f>
        <v>0</v>
      </c>
      <c r="G483" s="1">
        <v>0</v>
      </c>
      <c r="H483" s="2">
        <f>+I483/C483*100</f>
        <v>0.625</v>
      </c>
      <c r="I483" s="1">
        <v>1</v>
      </c>
      <c r="J483" s="2">
        <f>(1*D483)+(0.65*F483)+(0.3*H483)</f>
        <v>0.1875</v>
      </c>
      <c r="K483" s="1">
        <f>+E483+G483+I483</f>
        <v>1</v>
      </c>
      <c r="L483" s="3">
        <f>K483/C483*100</f>
        <v>0.625</v>
      </c>
      <c r="M483" s="24">
        <f>L483*10000</f>
        <v>6250</v>
      </c>
      <c r="N483" s="25">
        <f>(NORMSINV(1-M483/1000000))+1.5</f>
        <v>3.9977054744123737</v>
      </c>
      <c r="O483" s="95"/>
    </row>
    <row r="484" spans="1:15" x14ac:dyDescent="0.25">
      <c r="A484" s="144"/>
      <c r="B484" s="82" t="s">
        <v>223</v>
      </c>
      <c r="C484" s="1">
        <f>36*8</f>
        <v>288</v>
      </c>
      <c r="D484" s="2">
        <f t="shared" ref="D484:D491" si="387">E484/C484*100</f>
        <v>0</v>
      </c>
      <c r="E484" s="1">
        <v>0</v>
      </c>
      <c r="F484" s="2">
        <f t="shared" ref="F484:F491" si="388">+G484/C484*100</f>
        <v>0</v>
      </c>
      <c r="G484" s="1">
        <v>0</v>
      </c>
      <c r="H484" s="2">
        <f t="shared" ref="H484:H491" si="389">+I484/C484*100</f>
        <v>0.69444444444444442</v>
      </c>
      <c r="I484" s="1">
        <v>2</v>
      </c>
      <c r="J484" s="2">
        <f t="shared" ref="J484:J491" si="390">(1*D484)+(0.65*F484)+(0.3*H484)</f>
        <v>0.20833333333333331</v>
      </c>
      <c r="K484" s="1">
        <f t="shared" si="386"/>
        <v>2</v>
      </c>
      <c r="L484" s="3">
        <f t="shared" ref="L484:L491" si="391">K484/C484*100</f>
        <v>0.69444444444444442</v>
      </c>
      <c r="M484" s="24">
        <f t="shared" ref="M484:M491" si="392">L484*10000</f>
        <v>6944.4444444444443</v>
      </c>
      <c r="N484" s="25">
        <f t="shared" ref="N484:N491" si="393">(NORMSINV(1-M484/1000000))+1.5</f>
        <v>3.9601243375600035</v>
      </c>
      <c r="O484" s="95"/>
    </row>
    <row r="485" spans="1:15" x14ac:dyDescent="0.25">
      <c r="A485" s="144"/>
      <c r="B485" s="82" t="s">
        <v>342</v>
      </c>
      <c r="C485" s="1">
        <f>110*8</f>
        <v>880</v>
      </c>
      <c r="D485" s="2">
        <f t="shared" si="387"/>
        <v>0</v>
      </c>
      <c r="E485" s="1">
        <v>0</v>
      </c>
      <c r="F485" s="2">
        <f t="shared" si="388"/>
        <v>0</v>
      </c>
      <c r="G485" s="1">
        <v>0</v>
      </c>
      <c r="H485" s="2">
        <f t="shared" si="389"/>
        <v>0.90909090909090906</v>
      </c>
      <c r="I485" s="1">
        <v>8</v>
      </c>
      <c r="J485" s="2">
        <f t="shared" si="390"/>
        <v>0.27272727272727271</v>
      </c>
      <c r="K485" s="1">
        <f t="shared" si="386"/>
        <v>8</v>
      </c>
      <c r="L485" s="3">
        <f t="shared" si="391"/>
        <v>0.90909090909090906</v>
      </c>
      <c r="M485" s="24">
        <f t="shared" si="392"/>
        <v>9090.9090909090901</v>
      </c>
      <c r="N485" s="25">
        <f t="shared" si="393"/>
        <v>3.8618944465849738</v>
      </c>
      <c r="O485" s="95"/>
    </row>
    <row r="486" spans="1:15" x14ac:dyDescent="0.25">
      <c r="A486" s="144"/>
      <c r="B486" s="82" t="s">
        <v>65</v>
      </c>
      <c r="C486" s="1">
        <f>19*8</f>
        <v>152</v>
      </c>
      <c r="D486" s="2">
        <f>E486/C486*100</f>
        <v>0</v>
      </c>
      <c r="E486" s="1">
        <v>0</v>
      </c>
      <c r="F486" s="2">
        <f>+G486/C486*100</f>
        <v>0</v>
      </c>
      <c r="G486" s="1">
        <v>0</v>
      </c>
      <c r="H486" s="2">
        <f>+I486/C486*100</f>
        <v>1.3157894736842104</v>
      </c>
      <c r="I486" s="1">
        <v>2</v>
      </c>
      <c r="J486" s="2">
        <f>(1*D486)+(0.65*F486)+(0.3*H486)</f>
        <v>0.39473684210526311</v>
      </c>
      <c r="K486" s="1">
        <f>+E486+G486+I486</f>
        <v>2</v>
      </c>
      <c r="L486" s="3">
        <f>K486/C486*100</f>
        <v>1.3157894736842104</v>
      </c>
      <c r="M486" s="24">
        <f>L486*10000</f>
        <v>13157.894736842103</v>
      </c>
      <c r="N486" s="25">
        <f>(NORMSINV(1-M486/1000000))+1.5</f>
        <v>3.7215195883378365</v>
      </c>
      <c r="O486" s="95"/>
    </row>
    <row r="487" spans="1:15" x14ac:dyDescent="0.25">
      <c r="A487" s="144"/>
      <c r="B487" s="82" t="s">
        <v>184</v>
      </c>
      <c r="C487" s="1">
        <f>16*64</f>
        <v>1024</v>
      </c>
      <c r="D487" s="2">
        <f t="shared" si="387"/>
        <v>0</v>
      </c>
      <c r="E487" s="1">
        <v>0</v>
      </c>
      <c r="F487" s="2">
        <f t="shared" si="388"/>
        <v>0</v>
      </c>
      <c r="G487" s="1">
        <v>0</v>
      </c>
      <c r="H487" s="2">
        <f t="shared" si="389"/>
        <v>1.3671875</v>
      </c>
      <c r="I487" s="1">
        <v>14</v>
      </c>
      <c r="J487" s="2">
        <f t="shared" si="390"/>
        <v>0.41015625</v>
      </c>
      <c r="K487" s="1">
        <f t="shared" si="386"/>
        <v>14</v>
      </c>
      <c r="L487" s="3">
        <f t="shared" si="391"/>
        <v>1.3671875</v>
      </c>
      <c r="M487" s="24">
        <f t="shared" si="392"/>
        <v>13671.875</v>
      </c>
      <c r="N487" s="25">
        <f t="shared" si="393"/>
        <v>3.7065752165371291</v>
      </c>
      <c r="O487" s="95"/>
    </row>
    <row r="488" spans="1:15" x14ac:dyDescent="0.25">
      <c r="A488" s="144"/>
      <c r="B488" s="82" t="s">
        <v>62</v>
      </c>
      <c r="C488" s="1">
        <f>12*64</f>
        <v>768</v>
      </c>
      <c r="D488" s="2">
        <f>E488/C488*100</f>
        <v>0</v>
      </c>
      <c r="E488" s="1">
        <v>0</v>
      </c>
      <c r="F488" s="2">
        <f>+G488/C488*100</f>
        <v>0</v>
      </c>
      <c r="G488" s="1">
        <v>0</v>
      </c>
      <c r="H488" s="2">
        <f>+I488/C488*100</f>
        <v>0.91145833333333337</v>
      </c>
      <c r="I488" s="1">
        <v>7</v>
      </c>
      <c r="J488" s="2">
        <f>(1*D488)+(0.65*F488)+(0.3*H488)</f>
        <v>0.2734375</v>
      </c>
      <c r="K488" s="1">
        <f>+E488+G488+I488</f>
        <v>7</v>
      </c>
      <c r="L488" s="3">
        <f>K488/C488*100</f>
        <v>0.91145833333333337</v>
      </c>
      <c r="M488" s="24">
        <f>L488*10000</f>
        <v>9114.5833333333339</v>
      </c>
      <c r="N488" s="25">
        <f>(NORMSINV(1-M488/1000000))+1.5</f>
        <v>3.8609300911383335</v>
      </c>
      <c r="O488" s="95"/>
    </row>
    <row r="489" spans="1:15" x14ac:dyDescent="0.25">
      <c r="A489" s="144"/>
      <c r="B489" s="82" t="s">
        <v>45</v>
      </c>
      <c r="C489" s="1">
        <f>18*64</f>
        <v>1152</v>
      </c>
      <c r="D489" s="2">
        <f t="shared" si="387"/>
        <v>0</v>
      </c>
      <c r="E489" s="1">
        <v>0</v>
      </c>
      <c r="F489" s="2">
        <f t="shared" si="388"/>
        <v>0</v>
      </c>
      <c r="G489" s="1">
        <v>0</v>
      </c>
      <c r="H489" s="2">
        <f t="shared" si="389"/>
        <v>0.95486111111111116</v>
      </c>
      <c r="I489" s="1">
        <v>11</v>
      </c>
      <c r="J489" s="2">
        <f t="shared" si="390"/>
        <v>0.28645833333333331</v>
      </c>
      <c r="K489" s="1">
        <f t="shared" si="386"/>
        <v>11</v>
      </c>
      <c r="L489" s="3">
        <f t="shared" si="391"/>
        <v>0.95486111111111116</v>
      </c>
      <c r="M489" s="24">
        <f t="shared" si="392"/>
        <v>9548.6111111111113</v>
      </c>
      <c r="N489" s="25">
        <f t="shared" si="393"/>
        <v>3.8436277247810602</v>
      </c>
      <c r="O489" s="95"/>
    </row>
    <row r="490" spans="1:15" ht="16.5" thickBot="1" x14ac:dyDescent="0.3">
      <c r="A490" s="145"/>
      <c r="B490" s="65" t="s">
        <v>18</v>
      </c>
      <c r="C490" s="10">
        <f>SUM(C482:C489)</f>
        <v>4544</v>
      </c>
      <c r="D490" s="11">
        <f t="shared" si="387"/>
        <v>0</v>
      </c>
      <c r="E490" s="10">
        <f>SUM(E482:E489)</f>
        <v>0</v>
      </c>
      <c r="F490" s="11">
        <f t="shared" si="388"/>
        <v>0</v>
      </c>
      <c r="G490" s="10">
        <f>SUM(G482:G489)</f>
        <v>0</v>
      </c>
      <c r="H490" s="73">
        <f t="shared" si="389"/>
        <v>0.99031690140845074</v>
      </c>
      <c r="I490" s="10">
        <f>SUM(I482:I489)</f>
        <v>45</v>
      </c>
      <c r="J490" s="11">
        <f t="shared" si="390"/>
        <v>0.29709507042253519</v>
      </c>
      <c r="K490" s="10">
        <f>SUM(K482:K489)</f>
        <v>45</v>
      </c>
      <c r="L490" s="12">
        <f t="shared" si="391"/>
        <v>0.99031690140845074</v>
      </c>
      <c r="M490" s="15">
        <f t="shared" si="392"/>
        <v>9903.1690140845076</v>
      </c>
      <c r="N490" s="13">
        <f t="shared" si="393"/>
        <v>3.8299964636033335</v>
      </c>
      <c r="O490" s="96"/>
    </row>
    <row r="491" spans="1:15" x14ac:dyDescent="0.25">
      <c r="A491" s="144" t="s">
        <v>351</v>
      </c>
      <c r="B491" s="82" t="s">
        <v>352</v>
      </c>
      <c r="C491" s="1">
        <f>46*8</f>
        <v>368</v>
      </c>
      <c r="D491" s="2">
        <f t="shared" si="387"/>
        <v>0</v>
      </c>
      <c r="E491" s="1">
        <v>0</v>
      </c>
      <c r="F491" s="2">
        <f t="shared" si="388"/>
        <v>0</v>
      </c>
      <c r="G491" s="1">
        <v>0</v>
      </c>
      <c r="H491" s="2">
        <f t="shared" si="389"/>
        <v>0.54347826086956519</v>
      </c>
      <c r="I491" s="1">
        <v>2</v>
      </c>
      <c r="J491" s="2">
        <f t="shared" si="390"/>
        <v>0.16304347826086954</v>
      </c>
      <c r="K491" s="1">
        <f t="shared" ref="K491:K496" si="394">+E491+G491+I491</f>
        <v>2</v>
      </c>
      <c r="L491" s="3">
        <f t="shared" si="391"/>
        <v>0.54347826086956519</v>
      </c>
      <c r="M491" s="24">
        <f t="shared" si="392"/>
        <v>5434.782608695652</v>
      </c>
      <c r="N491" s="25">
        <f t="shared" si="393"/>
        <v>4.0468644273080763</v>
      </c>
      <c r="O491" s="95"/>
    </row>
    <row r="492" spans="1:15" x14ac:dyDescent="0.25">
      <c r="A492" s="144"/>
      <c r="B492" s="82" t="s">
        <v>223</v>
      </c>
      <c r="C492" s="1">
        <f>34*8</f>
        <v>272</v>
      </c>
      <c r="D492" s="2">
        <f t="shared" ref="D492:D497" si="395">E492/C492*100</f>
        <v>0</v>
      </c>
      <c r="E492" s="1">
        <v>0</v>
      </c>
      <c r="F492" s="2">
        <f t="shared" ref="F492:F497" si="396">+G492/C492*100</f>
        <v>0</v>
      </c>
      <c r="G492" s="1">
        <v>0</v>
      </c>
      <c r="H492" s="2">
        <f t="shared" ref="H492:H497" si="397">+I492/C492*100</f>
        <v>1.1029411764705883</v>
      </c>
      <c r="I492" s="1">
        <v>3</v>
      </c>
      <c r="J492" s="2">
        <f t="shared" ref="J492:J497" si="398">(1*D492)+(0.65*F492)+(0.3*H492)</f>
        <v>0.33088235294117646</v>
      </c>
      <c r="K492" s="1">
        <f t="shared" si="394"/>
        <v>3</v>
      </c>
      <c r="L492" s="3">
        <f t="shared" ref="L492:L497" si="399">K492/C492*100</f>
        <v>1.1029411764705883</v>
      </c>
      <c r="M492" s="24">
        <f t="shared" ref="M492:M497" si="400">L492*10000</f>
        <v>11029.411764705883</v>
      </c>
      <c r="N492" s="25">
        <f t="shared" ref="N492:N497" si="401">(NORMSINV(1-M492/1000000))+1.5</f>
        <v>3.7893534662194091</v>
      </c>
      <c r="O492" s="95"/>
    </row>
    <row r="493" spans="1:15" x14ac:dyDescent="0.25">
      <c r="A493" s="144"/>
      <c r="B493" s="82" t="s">
        <v>353</v>
      </c>
      <c r="C493" s="1">
        <f>3*8</f>
        <v>24</v>
      </c>
      <c r="D493" s="2">
        <f t="shared" si="395"/>
        <v>0</v>
      </c>
      <c r="E493" s="1">
        <v>0</v>
      </c>
      <c r="F493" s="2">
        <f t="shared" si="396"/>
        <v>0</v>
      </c>
      <c r="G493" s="1">
        <v>0</v>
      </c>
      <c r="H493" s="2">
        <f t="shared" si="397"/>
        <v>0</v>
      </c>
      <c r="I493" s="1">
        <v>0</v>
      </c>
      <c r="J493" s="2">
        <f t="shared" si="398"/>
        <v>0</v>
      </c>
      <c r="K493" s="1">
        <f t="shared" si="394"/>
        <v>0</v>
      </c>
      <c r="L493" s="3">
        <f t="shared" si="399"/>
        <v>0</v>
      </c>
      <c r="M493" s="24">
        <f t="shared" si="400"/>
        <v>0</v>
      </c>
      <c r="N493" s="25" t="e">
        <f t="shared" si="401"/>
        <v>#NUM!</v>
      </c>
      <c r="O493" s="95"/>
    </row>
    <row r="494" spans="1:15" x14ac:dyDescent="0.25">
      <c r="A494" s="144"/>
      <c r="B494" s="82" t="s">
        <v>65</v>
      </c>
      <c r="C494" s="1">
        <f>121*8</f>
        <v>968</v>
      </c>
      <c r="D494" s="2">
        <f>E494/C494*100</f>
        <v>0</v>
      </c>
      <c r="E494" s="1">
        <v>0</v>
      </c>
      <c r="F494" s="2">
        <f>+G494/C494*100</f>
        <v>0</v>
      </c>
      <c r="G494" s="1">
        <v>0</v>
      </c>
      <c r="H494" s="2">
        <f>+I494/C494*100</f>
        <v>1.0330578512396695</v>
      </c>
      <c r="I494" s="1">
        <v>10</v>
      </c>
      <c r="J494" s="2">
        <f>(1*D494)+(0.65*F494)+(0.3*H494)</f>
        <v>0.30991735537190085</v>
      </c>
      <c r="K494" s="1">
        <f>+E494+G494+I494</f>
        <v>10</v>
      </c>
      <c r="L494" s="3">
        <f>K494/C494*100</f>
        <v>1.0330578512396695</v>
      </c>
      <c r="M494" s="24">
        <f>L494*10000</f>
        <v>10330.578512396696</v>
      </c>
      <c r="N494" s="25">
        <f>(NORMSINV(1-M494/1000000))+1.5</f>
        <v>3.8141197011116743</v>
      </c>
      <c r="O494" s="95"/>
    </row>
    <row r="495" spans="1:15" x14ac:dyDescent="0.25">
      <c r="A495" s="144"/>
      <c r="B495" s="82" t="s">
        <v>184</v>
      </c>
      <c r="C495" s="1">
        <f>14*64</f>
        <v>896</v>
      </c>
      <c r="D495" s="2">
        <f t="shared" si="395"/>
        <v>0</v>
      </c>
      <c r="E495" s="1">
        <v>0</v>
      </c>
      <c r="F495" s="2">
        <f t="shared" si="396"/>
        <v>0</v>
      </c>
      <c r="G495" s="1">
        <v>0</v>
      </c>
      <c r="H495" s="2">
        <f t="shared" si="397"/>
        <v>1.1160714285714286</v>
      </c>
      <c r="I495" s="1">
        <v>10</v>
      </c>
      <c r="J495" s="2">
        <f t="shared" si="398"/>
        <v>0.33482142857142855</v>
      </c>
      <c r="K495" s="1">
        <f t="shared" si="394"/>
        <v>10</v>
      </c>
      <c r="L495" s="3">
        <f t="shared" si="399"/>
        <v>1.1160714285714286</v>
      </c>
      <c r="M495" s="24">
        <f t="shared" si="400"/>
        <v>11160.714285714286</v>
      </c>
      <c r="N495" s="25">
        <f t="shared" si="401"/>
        <v>3.7848533435419447</v>
      </c>
      <c r="O495" s="95"/>
    </row>
    <row r="496" spans="1:15" x14ac:dyDescent="0.25">
      <c r="A496" s="144"/>
      <c r="B496" s="82" t="s">
        <v>45</v>
      </c>
      <c r="C496" s="1">
        <f>23*64</f>
        <v>1472</v>
      </c>
      <c r="D496" s="2">
        <f t="shared" si="395"/>
        <v>0</v>
      </c>
      <c r="E496" s="1">
        <v>0</v>
      </c>
      <c r="F496" s="2">
        <f t="shared" si="396"/>
        <v>0</v>
      </c>
      <c r="G496" s="1">
        <v>0</v>
      </c>
      <c r="H496" s="2">
        <f t="shared" si="397"/>
        <v>0.88315217391304346</v>
      </c>
      <c r="I496" s="1">
        <v>13</v>
      </c>
      <c r="J496" s="2">
        <f t="shared" si="398"/>
        <v>0.26494565217391303</v>
      </c>
      <c r="K496" s="1">
        <f t="shared" si="394"/>
        <v>13</v>
      </c>
      <c r="L496" s="3">
        <f t="shared" si="399"/>
        <v>0.88315217391304346</v>
      </c>
      <c r="M496" s="24">
        <f t="shared" si="400"/>
        <v>8831.5217391304341</v>
      </c>
      <c r="N496" s="25">
        <f t="shared" si="401"/>
        <v>3.8726070594016928</v>
      </c>
      <c r="O496" s="95"/>
    </row>
    <row r="497" spans="1:15" ht="16.5" thickBot="1" x14ac:dyDescent="0.3">
      <c r="A497" s="145"/>
      <c r="B497" s="65" t="s">
        <v>18</v>
      </c>
      <c r="C497" s="10">
        <f>SUM(C491:C496)</f>
        <v>4000</v>
      </c>
      <c r="D497" s="11">
        <f t="shared" si="395"/>
        <v>0</v>
      </c>
      <c r="E497" s="10">
        <f>SUM(E491:E496)</f>
        <v>0</v>
      </c>
      <c r="F497" s="11">
        <f t="shared" si="396"/>
        <v>0</v>
      </c>
      <c r="G497" s="10">
        <f>SUM(G491:G496)</f>
        <v>0</v>
      </c>
      <c r="H497" s="73">
        <f t="shared" si="397"/>
        <v>0.95</v>
      </c>
      <c r="I497" s="10">
        <f>SUM(I491:I496)</f>
        <v>38</v>
      </c>
      <c r="J497" s="11">
        <f t="shared" si="398"/>
        <v>0.28499999999999998</v>
      </c>
      <c r="K497" s="10">
        <f>SUM(K491:K496)</f>
        <v>38</v>
      </c>
      <c r="L497" s="12">
        <f t="shared" si="399"/>
        <v>0.95</v>
      </c>
      <c r="M497" s="15">
        <f t="shared" si="400"/>
        <v>9500</v>
      </c>
      <c r="N497" s="13">
        <f t="shared" si="401"/>
        <v>3.8455309708066752</v>
      </c>
      <c r="O497" s="96"/>
    </row>
    <row r="498" spans="1:15" x14ac:dyDescent="0.25">
      <c r="A498" s="144" t="s">
        <v>354</v>
      </c>
      <c r="B498" s="82" t="s">
        <v>361</v>
      </c>
      <c r="C498" s="1">
        <f>51*8</f>
        <v>408</v>
      </c>
      <c r="D498" s="2">
        <f t="shared" ref="D498:D505" si="402">E498/C498*100</f>
        <v>0</v>
      </c>
      <c r="E498" s="1">
        <v>0</v>
      </c>
      <c r="F498" s="2">
        <f t="shared" ref="F498:F505" si="403">+G498/C498*100</f>
        <v>1.4705882352941175</v>
      </c>
      <c r="G498" s="1">
        <v>6</v>
      </c>
      <c r="H498" s="2">
        <f t="shared" ref="H498:H505" si="404">+I498/C498*100</f>
        <v>1.2254901960784315</v>
      </c>
      <c r="I498" s="1">
        <v>5</v>
      </c>
      <c r="J498" s="2">
        <f t="shared" ref="J498:J505" si="405">(1*D498)+(0.65*F498)+(0.3*H498)</f>
        <v>1.3235294117647058</v>
      </c>
      <c r="K498" s="1">
        <f t="shared" ref="K498:K503" si="406">+E498+G498+I498</f>
        <v>11</v>
      </c>
      <c r="L498" s="3">
        <f t="shared" ref="L498:L505" si="407">K498/C498*100</f>
        <v>2.6960784313725492</v>
      </c>
      <c r="M498" s="24">
        <f t="shared" ref="M498:M505" si="408">L498*10000</f>
        <v>26960.784313725493</v>
      </c>
      <c r="N498" s="25">
        <f t="shared" ref="N498:N505" si="409">(NORMSINV(1-M498/1000000))+1.5</f>
        <v>3.427466101970245</v>
      </c>
      <c r="O498" s="95" t="s">
        <v>362</v>
      </c>
    </row>
    <row r="499" spans="1:15" x14ac:dyDescent="0.25">
      <c r="A499" s="144"/>
      <c r="B499" s="82" t="s">
        <v>359</v>
      </c>
      <c r="C499" s="1">
        <f>2*64</f>
        <v>128</v>
      </c>
      <c r="D499" s="2">
        <f t="shared" si="402"/>
        <v>0.78125</v>
      </c>
      <c r="E499" s="1">
        <v>1</v>
      </c>
      <c r="F499" s="2">
        <f t="shared" si="403"/>
        <v>0</v>
      </c>
      <c r="G499" s="1">
        <v>0</v>
      </c>
      <c r="H499" s="2">
        <f t="shared" si="404"/>
        <v>1.5625</v>
      </c>
      <c r="I499" s="1">
        <v>2</v>
      </c>
      <c r="J499" s="2">
        <f t="shared" si="405"/>
        <v>1.25</v>
      </c>
      <c r="K499" s="1">
        <f t="shared" si="406"/>
        <v>3</v>
      </c>
      <c r="L499" s="3">
        <f t="shared" si="407"/>
        <v>2.34375</v>
      </c>
      <c r="M499" s="24">
        <f t="shared" si="408"/>
        <v>23437.5</v>
      </c>
      <c r="N499" s="25">
        <f t="shared" si="409"/>
        <v>3.4874278859298959</v>
      </c>
      <c r="O499" s="95"/>
    </row>
    <row r="500" spans="1:15" x14ac:dyDescent="0.25">
      <c r="A500" s="144"/>
      <c r="B500" s="82" t="s">
        <v>353</v>
      </c>
      <c r="C500" s="1">
        <f>117*8</f>
        <v>936</v>
      </c>
      <c r="D500" s="2">
        <f t="shared" si="402"/>
        <v>0</v>
      </c>
      <c r="E500" s="1">
        <v>0</v>
      </c>
      <c r="F500" s="2">
        <f t="shared" si="403"/>
        <v>1.2820512820512819</v>
      </c>
      <c r="G500" s="1">
        <v>12</v>
      </c>
      <c r="H500" s="2">
        <f t="shared" si="404"/>
        <v>1.1752136752136753</v>
      </c>
      <c r="I500" s="1">
        <v>11</v>
      </c>
      <c r="J500" s="2">
        <f t="shared" si="405"/>
        <v>1.1858974358974359</v>
      </c>
      <c r="K500" s="1">
        <f t="shared" si="406"/>
        <v>23</v>
      </c>
      <c r="L500" s="3">
        <f t="shared" si="407"/>
        <v>2.4572649572649574</v>
      </c>
      <c r="M500" s="24">
        <f t="shared" si="408"/>
        <v>24572.649572649574</v>
      </c>
      <c r="N500" s="25">
        <f t="shared" si="409"/>
        <v>3.4673289538075784</v>
      </c>
      <c r="O500" s="95"/>
    </row>
    <row r="501" spans="1:15" x14ac:dyDescent="0.25">
      <c r="A501" s="144"/>
      <c r="B501" s="82" t="s">
        <v>65</v>
      </c>
      <c r="C501" s="1">
        <f>90*8</f>
        <v>720</v>
      </c>
      <c r="D501" s="2">
        <f t="shared" si="402"/>
        <v>0</v>
      </c>
      <c r="E501" s="1">
        <v>0</v>
      </c>
      <c r="F501" s="2">
        <f t="shared" si="403"/>
        <v>0</v>
      </c>
      <c r="G501" s="1">
        <v>0</v>
      </c>
      <c r="H501" s="2">
        <f t="shared" si="404"/>
        <v>1.1111111111111112</v>
      </c>
      <c r="I501" s="1">
        <v>8</v>
      </c>
      <c r="J501" s="2">
        <f t="shared" si="405"/>
        <v>0.33333333333333331</v>
      </c>
      <c r="K501" s="1">
        <f t="shared" si="406"/>
        <v>8</v>
      </c>
      <c r="L501" s="3">
        <f t="shared" si="407"/>
        <v>1.1111111111111112</v>
      </c>
      <c r="M501" s="24">
        <f t="shared" si="408"/>
        <v>11111.111111111111</v>
      </c>
      <c r="N501" s="25">
        <f t="shared" si="409"/>
        <v>3.7865479513109825</v>
      </c>
      <c r="O501" s="95"/>
    </row>
    <row r="502" spans="1:15" x14ac:dyDescent="0.25">
      <c r="A502" s="144"/>
      <c r="B502" s="82" t="s">
        <v>184</v>
      </c>
      <c r="C502" s="1">
        <f>14*64</f>
        <v>896</v>
      </c>
      <c r="D502" s="2">
        <f t="shared" si="402"/>
        <v>0</v>
      </c>
      <c r="E502" s="1">
        <v>0</v>
      </c>
      <c r="F502" s="2">
        <f t="shared" si="403"/>
        <v>0</v>
      </c>
      <c r="G502" s="1">
        <v>0</v>
      </c>
      <c r="H502" s="2">
        <f t="shared" si="404"/>
        <v>1.3392857142857142</v>
      </c>
      <c r="I502" s="1">
        <v>12</v>
      </c>
      <c r="J502" s="2">
        <f t="shared" si="405"/>
        <v>0.40178571428571425</v>
      </c>
      <c r="K502" s="1">
        <f t="shared" si="406"/>
        <v>12</v>
      </c>
      <c r="L502" s="3">
        <f t="shared" si="407"/>
        <v>1.3392857142857142</v>
      </c>
      <c r="M502" s="24">
        <f t="shared" si="408"/>
        <v>13392.857142857141</v>
      </c>
      <c r="N502" s="25">
        <f t="shared" si="409"/>
        <v>3.7146264602144718</v>
      </c>
      <c r="O502" s="95"/>
    </row>
    <row r="503" spans="1:15" x14ac:dyDescent="0.25">
      <c r="A503" s="144"/>
      <c r="B503" s="82" t="s">
        <v>45</v>
      </c>
      <c r="C503" s="1">
        <f>24*64</f>
        <v>1536</v>
      </c>
      <c r="D503" s="2">
        <f t="shared" si="402"/>
        <v>0</v>
      </c>
      <c r="E503" s="1">
        <v>0</v>
      </c>
      <c r="F503" s="2">
        <f t="shared" si="403"/>
        <v>0</v>
      </c>
      <c r="G503" s="1">
        <v>0</v>
      </c>
      <c r="H503" s="2">
        <f t="shared" si="404"/>
        <v>0.84635416666666663</v>
      </c>
      <c r="I503" s="1">
        <v>13</v>
      </c>
      <c r="J503" s="2">
        <f t="shared" si="405"/>
        <v>0.25390625</v>
      </c>
      <c r="K503" s="1">
        <f t="shared" si="406"/>
        <v>13</v>
      </c>
      <c r="L503" s="3">
        <f t="shared" si="407"/>
        <v>0.84635416666666663</v>
      </c>
      <c r="M503" s="24">
        <f t="shared" si="408"/>
        <v>8463.5416666666661</v>
      </c>
      <c r="N503" s="25">
        <f t="shared" si="409"/>
        <v>3.8882877355851493</v>
      </c>
      <c r="O503" s="95"/>
    </row>
    <row r="504" spans="1:15" ht="16.5" thickBot="1" x14ac:dyDescent="0.3">
      <c r="A504" s="145"/>
      <c r="B504" s="65" t="s">
        <v>18</v>
      </c>
      <c r="C504" s="10">
        <f>SUM(C498:C503)</f>
        <v>4624</v>
      </c>
      <c r="D504" s="11">
        <f t="shared" si="402"/>
        <v>2.1626297577854673E-2</v>
      </c>
      <c r="E504" s="10">
        <f>SUM(E498:E503)</f>
        <v>1</v>
      </c>
      <c r="F504" s="11">
        <f t="shared" si="403"/>
        <v>0.38927335640138405</v>
      </c>
      <c r="G504" s="10">
        <f>SUM(G498:G503)</f>
        <v>18</v>
      </c>
      <c r="H504" s="73">
        <f t="shared" si="404"/>
        <v>1.1029411764705883</v>
      </c>
      <c r="I504" s="10">
        <f>SUM(I498:I503)</f>
        <v>51</v>
      </c>
      <c r="J504" s="11">
        <f t="shared" si="405"/>
        <v>0.60553633217993075</v>
      </c>
      <c r="K504" s="10">
        <f>SUM(K498:K503)</f>
        <v>70</v>
      </c>
      <c r="L504" s="12">
        <f t="shared" si="407"/>
        <v>1.513840830449827</v>
      </c>
      <c r="M504" s="15">
        <f t="shared" si="408"/>
        <v>15138.408304498269</v>
      </c>
      <c r="N504" s="13">
        <f t="shared" si="409"/>
        <v>3.6664500012586769</v>
      </c>
      <c r="O504" s="96"/>
    </row>
    <row r="505" spans="1:15" x14ac:dyDescent="0.25">
      <c r="A505" s="144" t="s">
        <v>355</v>
      </c>
      <c r="B505" s="82" t="s">
        <v>357</v>
      </c>
      <c r="C505" s="1">
        <f>53*8</f>
        <v>424</v>
      </c>
      <c r="D505" s="2">
        <f t="shared" si="402"/>
        <v>0</v>
      </c>
      <c r="E505" s="1">
        <v>0</v>
      </c>
      <c r="F505" s="2">
        <f t="shared" si="403"/>
        <v>0</v>
      </c>
      <c r="G505" s="1">
        <v>0</v>
      </c>
      <c r="H505" s="2">
        <f t="shared" si="404"/>
        <v>2.5943396226415096</v>
      </c>
      <c r="I505" s="1">
        <v>11</v>
      </c>
      <c r="J505" s="2">
        <f t="shared" si="405"/>
        <v>0.77830188679245282</v>
      </c>
      <c r="K505" s="1">
        <f>+E505+G505+I505</f>
        <v>11</v>
      </c>
      <c r="L505" s="3">
        <f t="shared" si="407"/>
        <v>2.5943396226415096</v>
      </c>
      <c r="M505" s="24">
        <f t="shared" si="408"/>
        <v>25943.396226415098</v>
      </c>
      <c r="N505" s="25">
        <f t="shared" si="409"/>
        <v>3.444071807403847</v>
      </c>
      <c r="O505" s="95"/>
    </row>
    <row r="506" spans="1:15" x14ac:dyDescent="0.25">
      <c r="A506" s="144"/>
      <c r="B506" s="82" t="s">
        <v>353</v>
      </c>
      <c r="C506" s="1">
        <f>101*8</f>
        <v>808</v>
      </c>
      <c r="D506" s="2">
        <f t="shared" ref="D506:D511" si="410">E506/C506*100</f>
        <v>0</v>
      </c>
      <c r="E506" s="1">
        <v>0</v>
      </c>
      <c r="F506" s="2">
        <f t="shared" ref="F506:F511" si="411">+G506/C506*100</f>
        <v>0.74257425742574257</v>
      </c>
      <c r="G506" s="1">
        <v>6</v>
      </c>
      <c r="H506" s="2">
        <f t="shared" ref="H506:H511" si="412">+I506/C506*100</f>
        <v>1.1138613861386137</v>
      </c>
      <c r="I506" s="1">
        <v>9</v>
      </c>
      <c r="J506" s="2">
        <f t="shared" ref="J506:J511" si="413">(1*D506)+(0.65*F506)+(0.3*H506)</f>
        <v>0.81683168316831678</v>
      </c>
      <c r="K506" s="1">
        <f>+E506+G506+I506</f>
        <v>15</v>
      </c>
      <c r="L506" s="3">
        <f t="shared" ref="L506:L511" si="414">K506/C506*100</f>
        <v>1.8564356435643563</v>
      </c>
      <c r="M506" s="24">
        <f t="shared" ref="M506:M511" si="415">L506*10000</f>
        <v>18564.356435643564</v>
      </c>
      <c r="N506" s="25">
        <f t="shared" ref="N506:N511" si="416">(NORMSINV(1-M506/1000000))+1.5</f>
        <v>3.5843459237822306</v>
      </c>
      <c r="O506" s="95"/>
    </row>
    <row r="507" spans="1:15" x14ac:dyDescent="0.25">
      <c r="A507" s="144"/>
      <c r="B507" s="82" t="s">
        <v>359</v>
      </c>
      <c r="C507" s="1">
        <f>20*64</f>
        <v>1280</v>
      </c>
      <c r="D507" s="2">
        <f t="shared" si="410"/>
        <v>0</v>
      </c>
      <c r="E507" s="1">
        <v>0</v>
      </c>
      <c r="F507" s="2">
        <f t="shared" si="411"/>
        <v>0.78125</v>
      </c>
      <c r="G507" s="1">
        <v>10</v>
      </c>
      <c r="H507" s="2">
        <f t="shared" si="412"/>
        <v>0.78125</v>
      </c>
      <c r="I507" s="1">
        <v>10</v>
      </c>
      <c r="J507" s="2">
        <f t="shared" si="413"/>
        <v>0.7421875</v>
      </c>
      <c r="K507" s="1">
        <f>+E507+G507+I507</f>
        <v>20</v>
      </c>
      <c r="L507" s="3">
        <f t="shared" si="414"/>
        <v>1.5625</v>
      </c>
      <c r="M507" s="24">
        <f t="shared" si="415"/>
        <v>15625</v>
      </c>
      <c r="N507" s="25">
        <f t="shared" si="416"/>
        <v>3.6538746940614555</v>
      </c>
      <c r="O507" s="95"/>
    </row>
    <row r="508" spans="1:15" x14ac:dyDescent="0.25">
      <c r="A508" s="144"/>
      <c r="B508" s="82" t="s">
        <v>184</v>
      </c>
      <c r="C508" s="1">
        <f>17*64</f>
        <v>1088</v>
      </c>
      <c r="D508" s="2">
        <f t="shared" si="410"/>
        <v>0</v>
      </c>
      <c r="E508" s="1">
        <v>0</v>
      </c>
      <c r="F508" s="2">
        <f t="shared" si="411"/>
        <v>0</v>
      </c>
      <c r="G508" s="1">
        <v>0</v>
      </c>
      <c r="H508" s="2">
        <f t="shared" si="412"/>
        <v>0.91911764705882359</v>
      </c>
      <c r="I508" s="1">
        <v>10</v>
      </c>
      <c r="J508" s="2">
        <f t="shared" si="413"/>
        <v>0.27573529411764708</v>
      </c>
      <c r="K508" s="1">
        <f>+E508+G508+I508</f>
        <v>10</v>
      </c>
      <c r="L508" s="3">
        <f t="shared" si="414"/>
        <v>0.91911764705882359</v>
      </c>
      <c r="M508" s="24">
        <f t="shared" si="415"/>
        <v>9191.176470588236</v>
      </c>
      <c r="N508" s="25">
        <f t="shared" si="416"/>
        <v>3.8578250710483406</v>
      </c>
      <c r="O508" s="95"/>
    </row>
    <row r="509" spans="1:15" x14ac:dyDescent="0.25">
      <c r="A509" s="144"/>
      <c r="B509" s="82" t="s">
        <v>45</v>
      </c>
      <c r="C509" s="1">
        <f>28*64</f>
        <v>1792</v>
      </c>
      <c r="D509" s="2">
        <f t="shared" si="410"/>
        <v>0</v>
      </c>
      <c r="E509" s="1">
        <v>0</v>
      </c>
      <c r="F509" s="2">
        <f t="shared" si="411"/>
        <v>0</v>
      </c>
      <c r="G509" s="1">
        <v>0</v>
      </c>
      <c r="H509" s="2">
        <f t="shared" si="412"/>
        <v>0.78125</v>
      </c>
      <c r="I509" s="1">
        <v>14</v>
      </c>
      <c r="J509" s="2">
        <f t="shared" si="413"/>
        <v>0.234375</v>
      </c>
      <c r="K509" s="1">
        <f>+E509+G509+I509</f>
        <v>14</v>
      </c>
      <c r="L509" s="3">
        <f t="shared" si="414"/>
        <v>0.78125</v>
      </c>
      <c r="M509" s="24">
        <f t="shared" si="415"/>
        <v>7812.5</v>
      </c>
      <c r="N509" s="25">
        <f t="shared" si="416"/>
        <v>3.9175590162365048</v>
      </c>
      <c r="O509" s="95"/>
    </row>
    <row r="510" spans="1:15" ht="16.5" thickBot="1" x14ac:dyDescent="0.3">
      <c r="A510" s="145"/>
      <c r="B510" s="65" t="s">
        <v>18</v>
      </c>
      <c r="C510" s="10">
        <f>SUM(C505:C509)</f>
        <v>5392</v>
      </c>
      <c r="D510" s="11">
        <f t="shared" si="410"/>
        <v>0</v>
      </c>
      <c r="E510" s="10">
        <f>SUM(E505:E509)</f>
        <v>0</v>
      </c>
      <c r="F510" s="11">
        <f t="shared" si="411"/>
        <v>0.29673590504451042</v>
      </c>
      <c r="G510" s="10">
        <f>SUM(G505:G509)</f>
        <v>16</v>
      </c>
      <c r="H510" s="73">
        <f t="shared" si="412"/>
        <v>1.0014836795252227</v>
      </c>
      <c r="I510" s="10">
        <f>SUM(I505:I509)</f>
        <v>54</v>
      </c>
      <c r="J510" s="11">
        <f t="shared" si="413"/>
        <v>0.49332344213649859</v>
      </c>
      <c r="K510" s="10">
        <f>SUM(K505:K509)</f>
        <v>70</v>
      </c>
      <c r="L510" s="12">
        <f t="shared" si="414"/>
        <v>1.2982195845697331</v>
      </c>
      <c r="M510" s="15">
        <f t="shared" si="415"/>
        <v>12982.195845697332</v>
      </c>
      <c r="N510" s="13">
        <f t="shared" si="416"/>
        <v>3.726743944181492</v>
      </c>
      <c r="O510" s="96"/>
    </row>
    <row r="511" spans="1:15" x14ac:dyDescent="0.25">
      <c r="A511" s="144" t="s">
        <v>368</v>
      </c>
      <c r="B511" s="82" t="s">
        <v>365</v>
      </c>
      <c r="C511" s="1">
        <f>61*8</f>
        <v>488</v>
      </c>
      <c r="D511" s="2">
        <f t="shared" si="410"/>
        <v>0</v>
      </c>
      <c r="E511" s="1">
        <v>0</v>
      </c>
      <c r="F511" s="2">
        <f t="shared" si="411"/>
        <v>0</v>
      </c>
      <c r="G511" s="1">
        <v>0</v>
      </c>
      <c r="H511" s="2">
        <f t="shared" si="412"/>
        <v>1.4344262295081966</v>
      </c>
      <c r="I511" s="1">
        <v>7</v>
      </c>
      <c r="J511" s="2">
        <f t="shared" si="413"/>
        <v>0.43032786885245899</v>
      </c>
      <c r="K511" s="1">
        <f>+E511+G511+I511</f>
        <v>7</v>
      </c>
      <c r="L511" s="3">
        <f t="shared" si="414"/>
        <v>1.4344262295081966</v>
      </c>
      <c r="M511" s="24">
        <f t="shared" si="415"/>
        <v>14344.262295081966</v>
      </c>
      <c r="N511" s="25">
        <f t="shared" si="416"/>
        <v>3.6877403021394981</v>
      </c>
      <c r="O511" s="95"/>
    </row>
    <row r="512" spans="1:15" x14ac:dyDescent="0.25">
      <c r="A512" s="144"/>
      <c r="B512" s="82" t="s">
        <v>192</v>
      </c>
      <c r="C512" s="1">
        <f>35*64</f>
        <v>2240</v>
      </c>
      <c r="D512" s="2">
        <f t="shared" ref="D512:D517" si="417">E512/C512*100</f>
        <v>0</v>
      </c>
      <c r="E512" s="1">
        <v>0</v>
      </c>
      <c r="F512" s="2">
        <f t="shared" ref="F512:F517" si="418">+G512/C512*100</f>
        <v>0</v>
      </c>
      <c r="G512" s="1">
        <v>0</v>
      </c>
      <c r="H512" s="2">
        <f t="shared" ref="H512:H517" si="419">+I512/C512*100</f>
        <v>0.89285714285714279</v>
      </c>
      <c r="I512" s="1">
        <v>20</v>
      </c>
      <c r="J512" s="2">
        <f t="shared" ref="J512:J517" si="420">(1*D512)+(0.65*F512)+(0.3*H512)</f>
        <v>0.26785714285714285</v>
      </c>
      <c r="K512" s="1">
        <f>+E512+G512+I512</f>
        <v>20</v>
      </c>
      <c r="L512" s="3">
        <f t="shared" ref="L512:L517" si="421">K512/C512*100</f>
        <v>0.89285714285714279</v>
      </c>
      <c r="M512" s="24">
        <f t="shared" ref="M512:M517" si="422">L512*10000</f>
        <v>8928.5714285714275</v>
      </c>
      <c r="N512" s="25">
        <f t="shared" ref="N512:N517" si="423">(NORMSINV(1-M512/1000000))+1.5</f>
        <v>3.8685670592678738</v>
      </c>
      <c r="O512" s="95"/>
    </row>
    <row r="513" spans="1:15" x14ac:dyDescent="0.25">
      <c r="A513" s="144"/>
      <c r="B513" s="82" t="s">
        <v>367</v>
      </c>
      <c r="C513" s="1">
        <f>26*64</f>
        <v>1664</v>
      </c>
      <c r="D513" s="2">
        <f t="shared" si="417"/>
        <v>0</v>
      </c>
      <c r="E513" s="1">
        <v>0</v>
      </c>
      <c r="F513" s="2">
        <f t="shared" si="418"/>
        <v>0</v>
      </c>
      <c r="G513" s="1">
        <v>0</v>
      </c>
      <c r="H513" s="2">
        <f t="shared" si="419"/>
        <v>1.2620192307692308</v>
      </c>
      <c r="I513" s="1">
        <v>21</v>
      </c>
      <c r="J513" s="2">
        <f t="shared" si="420"/>
        <v>0.37860576923076922</v>
      </c>
      <c r="K513" s="1">
        <f>+E513+G513+I513</f>
        <v>21</v>
      </c>
      <c r="L513" s="3">
        <f t="shared" si="421"/>
        <v>1.2620192307692308</v>
      </c>
      <c r="M513" s="24">
        <f t="shared" si="422"/>
        <v>12620.192307692309</v>
      </c>
      <c r="N513" s="25">
        <f t="shared" si="423"/>
        <v>3.737703687799006</v>
      </c>
      <c r="O513" s="95"/>
    </row>
    <row r="514" spans="1:15" x14ac:dyDescent="0.25">
      <c r="A514" s="144"/>
      <c r="B514" s="82" t="s">
        <v>184</v>
      </c>
      <c r="C514" s="1">
        <f>19*64</f>
        <v>1216</v>
      </c>
      <c r="D514" s="2">
        <f t="shared" si="417"/>
        <v>0</v>
      </c>
      <c r="E514" s="1">
        <v>0</v>
      </c>
      <c r="F514" s="2">
        <f t="shared" si="418"/>
        <v>0</v>
      </c>
      <c r="G514" s="1">
        <v>0</v>
      </c>
      <c r="H514" s="2">
        <f t="shared" si="419"/>
        <v>0.9046052631578948</v>
      </c>
      <c r="I514" s="1">
        <v>11</v>
      </c>
      <c r="J514" s="2">
        <f t="shared" si="420"/>
        <v>0.27138157894736842</v>
      </c>
      <c r="K514" s="1">
        <f>+E514+G514+I514</f>
        <v>11</v>
      </c>
      <c r="L514" s="3">
        <f t="shared" si="421"/>
        <v>0.9046052631578948</v>
      </c>
      <c r="M514" s="24">
        <f t="shared" si="422"/>
        <v>9046.0526315789484</v>
      </c>
      <c r="N514" s="25">
        <f t="shared" si="423"/>
        <v>3.8637276928064423</v>
      </c>
      <c r="O514" s="95"/>
    </row>
    <row r="515" spans="1:15" x14ac:dyDescent="0.25">
      <c r="A515" s="144"/>
      <c r="B515" s="82" t="s">
        <v>45</v>
      </c>
      <c r="C515" s="1">
        <f>28*64</f>
        <v>1792</v>
      </c>
      <c r="D515" s="2">
        <f t="shared" si="417"/>
        <v>0</v>
      </c>
      <c r="E515" s="1">
        <v>0</v>
      </c>
      <c r="F515" s="2">
        <f t="shared" si="418"/>
        <v>0</v>
      </c>
      <c r="G515" s="1">
        <v>0</v>
      </c>
      <c r="H515" s="2">
        <f t="shared" si="419"/>
        <v>0.78125</v>
      </c>
      <c r="I515" s="1">
        <v>14</v>
      </c>
      <c r="J515" s="2">
        <f t="shared" si="420"/>
        <v>0.234375</v>
      </c>
      <c r="K515" s="1">
        <f>+E515+G515+I515</f>
        <v>14</v>
      </c>
      <c r="L515" s="3">
        <f t="shared" si="421"/>
        <v>0.78125</v>
      </c>
      <c r="M515" s="24">
        <f t="shared" si="422"/>
        <v>7812.5</v>
      </c>
      <c r="N515" s="25">
        <f t="shared" si="423"/>
        <v>3.9175590162365048</v>
      </c>
      <c r="O515" s="95"/>
    </row>
    <row r="516" spans="1:15" ht="16.5" thickBot="1" x14ac:dyDescent="0.3">
      <c r="A516" s="145"/>
      <c r="B516" s="65" t="s">
        <v>18</v>
      </c>
      <c r="C516" s="10">
        <f>SUM(C511:C515)</f>
        <v>7400</v>
      </c>
      <c r="D516" s="11">
        <f t="shared" si="417"/>
        <v>0</v>
      </c>
      <c r="E516" s="10">
        <f>SUM(E511:E515)</f>
        <v>0</v>
      </c>
      <c r="F516" s="11">
        <f t="shared" si="418"/>
        <v>0</v>
      </c>
      <c r="G516" s="10">
        <f>SUM(G511:G515)</f>
        <v>0</v>
      </c>
      <c r="H516" s="73">
        <f t="shared" si="419"/>
        <v>0.98648648648648651</v>
      </c>
      <c r="I516" s="10">
        <f>SUM(I511:I515)</f>
        <v>73</v>
      </c>
      <c r="J516" s="11">
        <f t="shared" si="420"/>
        <v>0.29594594594594592</v>
      </c>
      <c r="K516" s="10">
        <f>SUM(K511:K515)</f>
        <v>73</v>
      </c>
      <c r="L516" s="12">
        <f t="shared" si="421"/>
        <v>0.98648648648648651</v>
      </c>
      <c r="M516" s="15">
        <f t="shared" si="422"/>
        <v>9864.864864864865</v>
      </c>
      <c r="N516" s="13">
        <f t="shared" si="423"/>
        <v>3.8314483658300826</v>
      </c>
      <c r="O516" s="96"/>
    </row>
    <row r="517" spans="1:15" x14ac:dyDescent="0.25">
      <c r="A517" s="144" t="s">
        <v>371</v>
      </c>
      <c r="B517" s="82" t="s">
        <v>365</v>
      </c>
      <c r="C517" s="1">
        <f>59*8</f>
        <v>472</v>
      </c>
      <c r="D517" s="2">
        <f t="shared" si="417"/>
        <v>0</v>
      </c>
      <c r="E517" s="1">
        <v>0</v>
      </c>
      <c r="F517" s="2">
        <f t="shared" si="418"/>
        <v>0</v>
      </c>
      <c r="G517" s="1">
        <v>0</v>
      </c>
      <c r="H517" s="2">
        <f t="shared" si="419"/>
        <v>1.6949152542372881</v>
      </c>
      <c r="I517" s="1">
        <v>8</v>
      </c>
      <c r="J517" s="2">
        <f t="shared" si="420"/>
        <v>0.50847457627118642</v>
      </c>
      <c r="K517" s="1">
        <f t="shared" ref="K517:K523" si="424">+E517+G517+I517</f>
        <v>8</v>
      </c>
      <c r="L517" s="3">
        <f t="shared" si="421"/>
        <v>1.6949152542372881</v>
      </c>
      <c r="M517" s="24">
        <f t="shared" si="422"/>
        <v>16949.152542372882</v>
      </c>
      <c r="N517" s="25">
        <f t="shared" si="423"/>
        <v>3.6212793024540031</v>
      </c>
      <c r="O517" s="95"/>
    </row>
    <row r="518" spans="1:15" x14ac:dyDescent="0.25">
      <c r="A518" s="144"/>
      <c r="B518" s="82" t="s">
        <v>192</v>
      </c>
      <c r="C518" s="1">
        <f>3*64</f>
        <v>192</v>
      </c>
      <c r="D518" s="2">
        <f t="shared" ref="D518:D525" si="425">E518/C518*100</f>
        <v>0</v>
      </c>
      <c r="E518" s="1">
        <v>0</v>
      </c>
      <c r="F518" s="2">
        <f t="shared" ref="F518:F525" si="426">+G518/C518*100</f>
        <v>0</v>
      </c>
      <c r="G518" s="1">
        <v>0</v>
      </c>
      <c r="H518" s="2">
        <f t="shared" ref="H518:H525" si="427">+I518/C518*100</f>
        <v>1.0416666666666665</v>
      </c>
      <c r="I518" s="1">
        <v>2</v>
      </c>
      <c r="J518" s="2">
        <f t="shared" ref="J518:J525" si="428">(1*D518)+(0.65*F518)+(0.3*H518)</f>
        <v>0.31249999999999994</v>
      </c>
      <c r="K518" s="1">
        <f t="shared" si="424"/>
        <v>2</v>
      </c>
      <c r="L518" s="3">
        <f t="shared" ref="L518:L525" si="429">K518/C518*100</f>
        <v>1.0416666666666665</v>
      </c>
      <c r="M518" s="24">
        <f t="shared" ref="M518:M525" si="430">L518*10000</f>
        <v>10416.666666666666</v>
      </c>
      <c r="N518" s="25">
        <f t="shared" ref="N518:N525" si="431">(NORMSINV(1-M518/1000000))+1.5</f>
        <v>3.8109913382574203</v>
      </c>
      <c r="O518" s="95"/>
    </row>
    <row r="519" spans="1:15" ht="45" x14ac:dyDescent="0.25">
      <c r="A519" s="144"/>
      <c r="B519" s="82" t="s">
        <v>264</v>
      </c>
      <c r="C519" s="1">
        <f>12*64</f>
        <v>768</v>
      </c>
      <c r="D519" s="2">
        <f>E519/C519*100</f>
        <v>0</v>
      </c>
      <c r="E519" s="1">
        <v>0</v>
      </c>
      <c r="F519" s="2">
        <f>+G519/C519*100</f>
        <v>0</v>
      </c>
      <c r="G519" s="1">
        <v>0</v>
      </c>
      <c r="H519" s="2">
        <f>+I519/C519*100</f>
        <v>12.369791666666668</v>
      </c>
      <c r="I519" s="1">
        <v>95</v>
      </c>
      <c r="J519" s="2">
        <f>(1*D519)+(0.65*F519)+(0.3*H519)</f>
        <v>3.7109375</v>
      </c>
      <c r="K519" s="1">
        <f>+E519+G519+I519</f>
        <v>95</v>
      </c>
      <c r="L519" s="3">
        <f>K519/C519*100</f>
        <v>12.369791666666668</v>
      </c>
      <c r="M519" s="24">
        <f>L519*10000</f>
        <v>123697.91666666667</v>
      </c>
      <c r="N519" s="25">
        <f>(NORMSINV(1-M519/1000000))+1.5</f>
        <v>2.6566978379539754</v>
      </c>
      <c r="O519" s="95" t="s">
        <v>374</v>
      </c>
    </row>
    <row r="520" spans="1:15" x14ac:dyDescent="0.25">
      <c r="A520" s="144"/>
      <c r="B520" s="82" t="s">
        <v>367</v>
      </c>
      <c r="C520" s="1">
        <f>6*64</f>
        <v>384</v>
      </c>
      <c r="D520" s="2">
        <f t="shared" si="425"/>
        <v>0</v>
      </c>
      <c r="E520" s="1">
        <v>0</v>
      </c>
      <c r="F520" s="2">
        <f t="shared" si="426"/>
        <v>0</v>
      </c>
      <c r="G520" s="1">
        <v>0</v>
      </c>
      <c r="H520" s="2">
        <f t="shared" si="427"/>
        <v>0.52083333333333326</v>
      </c>
      <c r="I520" s="1">
        <v>2</v>
      </c>
      <c r="J520" s="2">
        <f t="shared" si="428"/>
        <v>0.15624999999999997</v>
      </c>
      <c r="K520" s="1">
        <f t="shared" si="424"/>
        <v>2</v>
      </c>
      <c r="L520" s="3">
        <f t="shared" si="429"/>
        <v>0.52083333333333326</v>
      </c>
      <c r="M520" s="24">
        <f t="shared" si="430"/>
        <v>5208.333333333333</v>
      </c>
      <c r="N520" s="25">
        <f t="shared" si="431"/>
        <v>4.0616819349340219</v>
      </c>
      <c r="O520" s="95"/>
    </row>
    <row r="521" spans="1:15" x14ac:dyDescent="0.25">
      <c r="A521" s="144"/>
      <c r="B521" s="82" t="s">
        <v>359</v>
      </c>
      <c r="C521" s="1">
        <f>2*64</f>
        <v>128</v>
      </c>
      <c r="D521" s="2">
        <f>E521/C521*100</f>
        <v>0</v>
      </c>
      <c r="E521" s="1">
        <v>0</v>
      </c>
      <c r="F521" s="2">
        <f>+G521/C521*100</f>
        <v>0</v>
      </c>
      <c r="G521" s="1">
        <v>0</v>
      </c>
      <c r="H521" s="2">
        <f>+I521/C521*100</f>
        <v>4.6875</v>
      </c>
      <c r="I521" s="1">
        <v>6</v>
      </c>
      <c r="J521" s="2">
        <f>(1*D521)+(0.65*F521)+(0.3*H521)</f>
        <v>1.40625</v>
      </c>
      <c r="K521" s="1">
        <f>+E521+G521+I521</f>
        <v>6</v>
      </c>
      <c r="L521" s="3">
        <f>K521/C521*100</f>
        <v>4.6875</v>
      </c>
      <c r="M521" s="24">
        <f>L521*10000</f>
        <v>46875</v>
      </c>
      <c r="N521" s="25">
        <f>(NORMSINV(1-M521/1000000))+1.5</f>
        <v>3.1759397227734434</v>
      </c>
      <c r="O521" s="95"/>
    </row>
    <row r="522" spans="1:15" x14ac:dyDescent="0.25">
      <c r="A522" s="144"/>
      <c r="B522" s="82" t="s">
        <v>184</v>
      </c>
      <c r="C522" s="1">
        <f>12*64</f>
        <v>768</v>
      </c>
      <c r="D522" s="2">
        <f t="shared" si="425"/>
        <v>0</v>
      </c>
      <c r="E522" s="1">
        <v>0</v>
      </c>
      <c r="F522" s="2">
        <f t="shared" si="426"/>
        <v>0</v>
      </c>
      <c r="G522" s="1">
        <v>0</v>
      </c>
      <c r="H522" s="2">
        <f t="shared" si="427"/>
        <v>1.0416666666666665</v>
      </c>
      <c r="I522" s="1">
        <v>8</v>
      </c>
      <c r="J522" s="2">
        <f t="shared" si="428"/>
        <v>0.31249999999999994</v>
      </c>
      <c r="K522" s="1">
        <f t="shared" si="424"/>
        <v>8</v>
      </c>
      <c r="L522" s="3">
        <f t="shared" si="429"/>
        <v>1.0416666666666665</v>
      </c>
      <c r="M522" s="24">
        <f t="shared" si="430"/>
        <v>10416.666666666666</v>
      </c>
      <c r="N522" s="25">
        <f t="shared" si="431"/>
        <v>3.8109913382574203</v>
      </c>
      <c r="O522" s="95"/>
    </row>
    <row r="523" spans="1:15" x14ac:dyDescent="0.25">
      <c r="A523" s="144"/>
      <c r="B523" s="82" t="s">
        <v>45</v>
      </c>
      <c r="C523" s="1">
        <f>24*64</f>
        <v>1536</v>
      </c>
      <c r="D523" s="2">
        <f t="shared" si="425"/>
        <v>0</v>
      </c>
      <c r="E523" s="1">
        <v>0</v>
      </c>
      <c r="F523" s="2">
        <f t="shared" si="426"/>
        <v>0</v>
      </c>
      <c r="G523" s="1">
        <v>0</v>
      </c>
      <c r="H523" s="2">
        <f t="shared" si="427"/>
        <v>0.91145833333333337</v>
      </c>
      <c r="I523" s="1">
        <v>14</v>
      </c>
      <c r="J523" s="2">
        <f t="shared" si="428"/>
        <v>0.2734375</v>
      </c>
      <c r="K523" s="1">
        <f t="shared" si="424"/>
        <v>14</v>
      </c>
      <c r="L523" s="3">
        <f t="shared" si="429"/>
        <v>0.91145833333333337</v>
      </c>
      <c r="M523" s="24">
        <f t="shared" si="430"/>
        <v>9114.5833333333339</v>
      </c>
      <c r="N523" s="25">
        <f t="shared" si="431"/>
        <v>3.8609300911383335</v>
      </c>
      <c r="O523" s="95"/>
    </row>
    <row r="524" spans="1:15" ht="16.5" thickBot="1" x14ac:dyDescent="0.3">
      <c r="A524" s="145"/>
      <c r="B524" s="65" t="s">
        <v>18</v>
      </c>
      <c r="C524" s="10">
        <f>SUM(C517:C523)</f>
        <v>4248</v>
      </c>
      <c r="D524" s="11">
        <f t="shared" si="425"/>
        <v>0</v>
      </c>
      <c r="E524" s="10">
        <f>SUM(E517:E523)</f>
        <v>0</v>
      </c>
      <c r="F524" s="11">
        <f t="shared" si="426"/>
        <v>0</v>
      </c>
      <c r="G524" s="10">
        <f>SUM(G517:G523)</f>
        <v>0</v>
      </c>
      <c r="H524" s="73">
        <f t="shared" si="427"/>
        <v>3.1779661016949152</v>
      </c>
      <c r="I524" s="10">
        <f>SUM(I517:I523)</f>
        <v>135</v>
      </c>
      <c r="J524" s="11">
        <f t="shared" si="428"/>
        <v>0.95338983050847448</v>
      </c>
      <c r="K524" s="10">
        <f>SUM(K517:K523)</f>
        <v>135</v>
      </c>
      <c r="L524" s="12">
        <f t="shared" si="429"/>
        <v>3.1779661016949152</v>
      </c>
      <c r="M524" s="15">
        <f t="shared" si="430"/>
        <v>31779.661016949151</v>
      </c>
      <c r="N524" s="13">
        <f t="shared" si="431"/>
        <v>3.3552584954978184</v>
      </c>
      <c r="O524" s="96"/>
    </row>
    <row r="525" spans="1:15" x14ac:dyDescent="0.25">
      <c r="A525" s="144" t="s">
        <v>375</v>
      </c>
      <c r="B525" s="82" t="s">
        <v>365</v>
      </c>
      <c r="C525" s="1">
        <f>44*8</f>
        <v>352</v>
      </c>
      <c r="D525" s="2">
        <f t="shared" si="425"/>
        <v>0</v>
      </c>
      <c r="E525" s="1">
        <v>0</v>
      </c>
      <c r="F525" s="2">
        <f t="shared" si="426"/>
        <v>0</v>
      </c>
      <c r="G525" s="1">
        <v>0</v>
      </c>
      <c r="H525" s="2">
        <f t="shared" si="427"/>
        <v>1.7045454545454544</v>
      </c>
      <c r="I525" s="1">
        <v>6</v>
      </c>
      <c r="J525" s="2">
        <f t="shared" si="428"/>
        <v>0.51136363636363624</v>
      </c>
      <c r="K525" s="1">
        <f>+E525+G525+I525</f>
        <v>6</v>
      </c>
      <c r="L525" s="3">
        <f t="shared" si="429"/>
        <v>1.7045454545454544</v>
      </c>
      <c r="M525" s="24">
        <f t="shared" si="430"/>
        <v>17045.454545454544</v>
      </c>
      <c r="N525" s="25">
        <f t="shared" si="431"/>
        <v>3.618994768287743</v>
      </c>
      <c r="O525" s="95"/>
    </row>
    <row r="526" spans="1:15" x14ac:dyDescent="0.25">
      <c r="A526" s="144"/>
      <c r="B526" s="82" t="s">
        <v>264</v>
      </c>
      <c r="C526" s="1">
        <f>29*64</f>
        <v>1856</v>
      </c>
      <c r="D526" s="2">
        <f t="shared" ref="D526:D532" si="432">E526/C526*100</f>
        <v>0</v>
      </c>
      <c r="E526" s="1">
        <v>0</v>
      </c>
      <c r="F526" s="2">
        <f t="shared" ref="F526:F532" si="433">+G526/C526*100</f>
        <v>0</v>
      </c>
      <c r="G526" s="1">
        <v>0</v>
      </c>
      <c r="H526" s="2">
        <f t="shared" ref="H526:H532" si="434">+I526/C526*100</f>
        <v>0.86206896551724133</v>
      </c>
      <c r="I526" s="1">
        <v>16</v>
      </c>
      <c r="J526" s="2">
        <f t="shared" ref="J526:J532" si="435">(1*D526)+(0.65*F526)+(0.3*H526)</f>
        <v>0.25862068965517238</v>
      </c>
      <c r="K526" s="1">
        <f>+E526+G526+I526</f>
        <v>16</v>
      </c>
      <c r="L526" s="3">
        <f t="shared" ref="L526:L532" si="436">K526/C526*100</f>
        <v>0.86206896551724133</v>
      </c>
      <c r="M526" s="24">
        <f t="shared" ref="M526:M532" si="437">L526*10000</f>
        <v>8620.689655172413</v>
      </c>
      <c r="N526" s="25">
        <f t="shared" ref="N526:N531" si="438">(NORMSINV(1-M526/1000000))+1.5</f>
        <v>3.8815194699704829</v>
      </c>
      <c r="O526" s="95"/>
    </row>
    <row r="527" spans="1:15" x14ac:dyDescent="0.25">
      <c r="A527" s="144"/>
      <c r="B527" s="82" t="s">
        <v>367</v>
      </c>
      <c r="C527" s="1">
        <f>11*64</f>
        <v>704</v>
      </c>
      <c r="D527" s="2">
        <f t="shared" si="432"/>
        <v>0</v>
      </c>
      <c r="E527" s="1">
        <v>0</v>
      </c>
      <c r="F527" s="2">
        <f t="shared" si="433"/>
        <v>0</v>
      </c>
      <c r="G527" s="1">
        <v>0</v>
      </c>
      <c r="H527" s="2">
        <f t="shared" si="434"/>
        <v>1.1363636363636365</v>
      </c>
      <c r="I527" s="1">
        <v>8</v>
      </c>
      <c r="J527" s="2">
        <f t="shared" si="435"/>
        <v>0.34090909090909094</v>
      </c>
      <c r="K527" s="1">
        <f>+E527+G527+I527</f>
        <v>8</v>
      </c>
      <c r="L527" s="3">
        <f t="shared" si="436"/>
        <v>1.1363636363636365</v>
      </c>
      <c r="M527" s="24">
        <f t="shared" si="437"/>
        <v>11363.636363636364</v>
      </c>
      <c r="N527" s="25">
        <f t="shared" si="438"/>
        <v>3.7779883330287345</v>
      </c>
      <c r="O527" s="95"/>
    </row>
    <row r="528" spans="1:15" x14ac:dyDescent="0.25">
      <c r="A528" s="144"/>
      <c r="B528" s="82" t="s">
        <v>184</v>
      </c>
      <c r="C528" s="1">
        <f>13*64</f>
        <v>832</v>
      </c>
      <c r="D528" s="2">
        <f t="shared" si="432"/>
        <v>0</v>
      </c>
      <c r="E528" s="1">
        <v>0</v>
      </c>
      <c r="F528" s="2">
        <f t="shared" si="433"/>
        <v>0</v>
      </c>
      <c r="G528" s="1">
        <v>0</v>
      </c>
      <c r="H528" s="2">
        <f t="shared" si="434"/>
        <v>1.4423076923076923</v>
      </c>
      <c r="I528" s="1">
        <v>12</v>
      </c>
      <c r="J528" s="2">
        <f t="shared" si="435"/>
        <v>0.43269230769230765</v>
      </c>
      <c r="K528" s="1">
        <f>+E528+G528+I528</f>
        <v>12</v>
      </c>
      <c r="L528" s="3">
        <f t="shared" si="436"/>
        <v>1.4423076923076923</v>
      </c>
      <c r="M528" s="24">
        <f t="shared" si="437"/>
        <v>14423.076923076924</v>
      </c>
      <c r="N528" s="25">
        <f t="shared" si="438"/>
        <v>3.685582639921225</v>
      </c>
      <c r="O528" s="95"/>
    </row>
    <row r="529" spans="1:15" x14ac:dyDescent="0.25">
      <c r="A529" s="144"/>
      <c r="B529" s="82" t="s">
        <v>45</v>
      </c>
      <c r="C529" s="1">
        <f>29*64</f>
        <v>1856</v>
      </c>
      <c r="D529" s="2">
        <f t="shared" si="432"/>
        <v>0</v>
      </c>
      <c r="E529" s="1">
        <v>0</v>
      </c>
      <c r="F529" s="2">
        <f t="shared" si="433"/>
        <v>0</v>
      </c>
      <c r="G529" s="1">
        <v>0</v>
      </c>
      <c r="H529" s="2">
        <f t="shared" si="434"/>
        <v>0.96982758620689657</v>
      </c>
      <c r="I529" s="1">
        <v>18</v>
      </c>
      <c r="J529" s="2">
        <f t="shared" si="435"/>
        <v>0.29094827586206895</v>
      </c>
      <c r="K529" s="1">
        <f>+E529+G529+I529</f>
        <v>18</v>
      </c>
      <c r="L529" s="3">
        <f t="shared" si="436"/>
        <v>0.96982758620689657</v>
      </c>
      <c r="M529" s="24">
        <f t="shared" si="437"/>
        <v>9698.2758620689656</v>
      </c>
      <c r="N529" s="25">
        <f t="shared" si="438"/>
        <v>3.8378206923546148</v>
      </c>
      <c r="O529" s="95"/>
    </row>
    <row r="530" spans="1:15" ht="16.5" thickBot="1" x14ac:dyDescent="0.3">
      <c r="A530" s="145"/>
      <c r="B530" s="65" t="s">
        <v>18</v>
      </c>
      <c r="C530" s="10">
        <f>SUM(C525:C529)</f>
        <v>5600</v>
      </c>
      <c r="D530" s="11">
        <f t="shared" si="432"/>
        <v>0</v>
      </c>
      <c r="E530" s="10">
        <f>SUM(E525:E529)</f>
        <v>0</v>
      </c>
      <c r="F530" s="11">
        <f t="shared" si="433"/>
        <v>0</v>
      </c>
      <c r="G530" s="10">
        <f>SUM(G525:G529)</f>
        <v>0</v>
      </c>
      <c r="H530" s="73">
        <f t="shared" si="434"/>
        <v>1.0714285714285714</v>
      </c>
      <c r="I530" s="10">
        <f>SUM(I525:I529)</f>
        <v>60</v>
      </c>
      <c r="J530" s="11">
        <f t="shared" si="435"/>
        <v>0.3214285714285714</v>
      </c>
      <c r="K530" s="10">
        <f>SUM(K525:K529)</f>
        <v>60</v>
      </c>
      <c r="L530" s="12">
        <f t="shared" si="436"/>
        <v>1.0714285714285714</v>
      </c>
      <c r="M530" s="15">
        <f t="shared" si="437"/>
        <v>10714.285714285714</v>
      </c>
      <c r="N530" s="13">
        <f t="shared" si="438"/>
        <v>3.8003469557278784</v>
      </c>
      <c r="O530" s="96"/>
    </row>
    <row r="531" spans="1:15" x14ac:dyDescent="0.25">
      <c r="A531" s="144" t="s">
        <v>378</v>
      </c>
      <c r="B531" s="82" t="s">
        <v>365</v>
      </c>
      <c r="C531" s="1">
        <f>43*8</f>
        <v>344</v>
      </c>
      <c r="D531" s="2">
        <f t="shared" si="432"/>
        <v>0</v>
      </c>
      <c r="E531" s="1">
        <v>0</v>
      </c>
      <c r="F531" s="2">
        <f t="shared" si="433"/>
        <v>0</v>
      </c>
      <c r="G531" s="1">
        <v>0</v>
      </c>
      <c r="H531" s="2">
        <f t="shared" si="434"/>
        <v>0.87209302325581395</v>
      </c>
      <c r="I531" s="1">
        <v>3</v>
      </c>
      <c r="J531" s="2">
        <f t="shared" si="435"/>
        <v>0.26162790697674415</v>
      </c>
      <c r="K531" s="1">
        <f t="shared" ref="K531:K537" si="439">+E531+G531+I531</f>
        <v>3</v>
      </c>
      <c r="L531" s="3">
        <f t="shared" si="436"/>
        <v>0.87209302325581395</v>
      </c>
      <c r="M531" s="24">
        <f t="shared" si="437"/>
        <v>8720.9302325581393</v>
      </c>
      <c r="N531" s="25">
        <f t="shared" si="438"/>
        <v>3.8772584917652404</v>
      </c>
      <c r="O531" s="95"/>
    </row>
    <row r="532" spans="1:15" x14ac:dyDescent="0.25">
      <c r="A532" s="144"/>
      <c r="B532" s="64" t="s">
        <v>376</v>
      </c>
      <c r="C532" s="1">
        <f>57*8</f>
        <v>456</v>
      </c>
      <c r="D532" s="62">
        <f t="shared" si="432"/>
        <v>0</v>
      </c>
      <c r="E532" s="1">
        <v>0</v>
      </c>
      <c r="F532" s="2">
        <f t="shared" si="433"/>
        <v>0</v>
      </c>
      <c r="G532" s="1">
        <v>0</v>
      </c>
      <c r="H532" s="2">
        <f t="shared" si="434"/>
        <v>0.8771929824561403</v>
      </c>
      <c r="I532" s="1">
        <v>4</v>
      </c>
      <c r="J532" s="2">
        <f t="shared" si="435"/>
        <v>0.26315789473684209</v>
      </c>
      <c r="K532" s="1">
        <f t="shared" si="439"/>
        <v>4</v>
      </c>
      <c r="L532" s="3">
        <f t="shared" si="436"/>
        <v>0.8771929824561403</v>
      </c>
      <c r="M532" s="9">
        <f t="shared" si="437"/>
        <v>8771.9298245614027</v>
      </c>
      <c r="N532" s="25">
        <f>(NORMSINV(1-M532/1000000))+1.5</f>
        <v>3.8751070841947692</v>
      </c>
      <c r="O532" s="72"/>
    </row>
    <row r="533" spans="1:15" x14ac:dyDescent="0.25">
      <c r="A533" s="144"/>
      <c r="B533" s="82" t="s">
        <v>264</v>
      </c>
      <c r="C533" s="1">
        <f>12*64</f>
        <v>768</v>
      </c>
      <c r="D533" s="2">
        <f t="shared" ref="D533:D540" si="440">E533/C533*100</f>
        <v>0</v>
      </c>
      <c r="E533" s="1">
        <v>0</v>
      </c>
      <c r="F533" s="2">
        <f t="shared" ref="F533:F540" si="441">+G533/C533*100</f>
        <v>0</v>
      </c>
      <c r="G533" s="1">
        <v>0</v>
      </c>
      <c r="H533" s="2">
        <f t="shared" ref="H533:H540" si="442">+I533/C533*100</f>
        <v>1.0416666666666665</v>
      </c>
      <c r="I533" s="1">
        <v>8</v>
      </c>
      <c r="J533" s="2">
        <f t="shared" ref="J533:J540" si="443">(1*D533)+(0.65*F533)+(0.3*H533)</f>
        <v>0.31249999999999994</v>
      </c>
      <c r="K533" s="1">
        <f t="shared" si="439"/>
        <v>8</v>
      </c>
      <c r="L533" s="3">
        <f t="shared" ref="L533:L540" si="444">K533/C533*100</f>
        <v>1.0416666666666665</v>
      </c>
      <c r="M533" s="24">
        <f t="shared" ref="M533:M540" si="445">L533*10000</f>
        <v>10416.666666666666</v>
      </c>
      <c r="N533" s="25">
        <f t="shared" ref="N533:N539" si="446">(NORMSINV(1-M533/1000000))+1.5</f>
        <v>3.8109913382574203</v>
      </c>
      <c r="O533" s="95"/>
    </row>
    <row r="534" spans="1:15" x14ac:dyDescent="0.25">
      <c r="A534" s="144"/>
      <c r="B534" s="82" t="s">
        <v>66</v>
      </c>
      <c r="C534" s="1">
        <f>4*64</f>
        <v>256</v>
      </c>
      <c r="D534" s="2">
        <f>E534/C534*100</f>
        <v>0</v>
      </c>
      <c r="E534" s="1">
        <v>0</v>
      </c>
      <c r="F534" s="2">
        <f>+G534/C534*100</f>
        <v>0</v>
      </c>
      <c r="G534" s="1">
        <v>0</v>
      </c>
      <c r="H534" s="2">
        <f>+I534/C534*100</f>
        <v>3.125</v>
      </c>
      <c r="I534" s="1">
        <v>8</v>
      </c>
      <c r="J534" s="2">
        <f>(1*D534)+(0.65*F534)+(0.3*H534)</f>
        <v>0.9375</v>
      </c>
      <c r="K534" s="1">
        <f>+E534+G534+I534</f>
        <v>8</v>
      </c>
      <c r="L534" s="3">
        <f>K534/C534*100</f>
        <v>3.125</v>
      </c>
      <c r="M534" s="24">
        <f>L534*10000</f>
        <v>31250</v>
      </c>
      <c r="N534" s="25">
        <f>(NORMSINV(1-M534/1000000))+1.5</f>
        <v>3.3627318674216511</v>
      </c>
      <c r="O534" s="95"/>
    </row>
    <row r="535" spans="1:15" x14ac:dyDescent="0.25">
      <c r="A535" s="144"/>
      <c r="B535" s="82" t="s">
        <v>381</v>
      </c>
      <c r="C535" s="1">
        <f>79*8</f>
        <v>632</v>
      </c>
      <c r="D535" s="2">
        <f t="shared" si="440"/>
        <v>0</v>
      </c>
      <c r="E535" s="1">
        <v>0</v>
      </c>
      <c r="F535" s="2">
        <f t="shared" si="441"/>
        <v>0</v>
      </c>
      <c r="G535" s="1">
        <v>0</v>
      </c>
      <c r="H535" s="2">
        <f t="shared" si="442"/>
        <v>2.2151898734177213</v>
      </c>
      <c r="I535" s="1">
        <v>14</v>
      </c>
      <c r="J535" s="2">
        <f t="shared" si="443"/>
        <v>0.66455696202531633</v>
      </c>
      <c r="K535" s="1">
        <f t="shared" si="439"/>
        <v>14</v>
      </c>
      <c r="L535" s="3">
        <f t="shared" si="444"/>
        <v>2.2151898734177213</v>
      </c>
      <c r="M535" s="24">
        <f t="shared" si="445"/>
        <v>22151.898734177212</v>
      </c>
      <c r="N535" s="25">
        <f t="shared" si="446"/>
        <v>3.5112050985617396</v>
      </c>
      <c r="O535" s="95"/>
    </row>
    <row r="536" spans="1:15" x14ac:dyDescent="0.25">
      <c r="A536" s="144"/>
      <c r="B536" s="82" t="s">
        <v>184</v>
      </c>
      <c r="C536" s="1">
        <f>11*64</f>
        <v>704</v>
      </c>
      <c r="D536" s="2">
        <f t="shared" si="440"/>
        <v>0</v>
      </c>
      <c r="E536" s="1">
        <v>0</v>
      </c>
      <c r="F536" s="2">
        <f t="shared" si="441"/>
        <v>0</v>
      </c>
      <c r="G536" s="1">
        <v>0</v>
      </c>
      <c r="H536" s="2">
        <f t="shared" si="442"/>
        <v>1.1363636363636365</v>
      </c>
      <c r="I536" s="1">
        <v>8</v>
      </c>
      <c r="J536" s="2">
        <f t="shared" si="443"/>
        <v>0.34090909090909094</v>
      </c>
      <c r="K536" s="1">
        <f t="shared" si="439"/>
        <v>8</v>
      </c>
      <c r="L536" s="3">
        <f t="shared" si="444"/>
        <v>1.1363636363636365</v>
      </c>
      <c r="M536" s="24">
        <f t="shared" si="445"/>
        <v>11363.636363636364</v>
      </c>
      <c r="N536" s="25">
        <f t="shared" si="446"/>
        <v>3.7779883330287345</v>
      </c>
      <c r="O536" s="95"/>
    </row>
    <row r="537" spans="1:15" x14ac:dyDescent="0.25">
      <c r="A537" s="144"/>
      <c r="B537" s="82" t="s">
        <v>45</v>
      </c>
      <c r="C537" s="1">
        <f>24*64</f>
        <v>1536</v>
      </c>
      <c r="D537" s="2">
        <f t="shared" si="440"/>
        <v>0</v>
      </c>
      <c r="E537" s="1">
        <v>0</v>
      </c>
      <c r="F537" s="2">
        <f t="shared" si="441"/>
        <v>0</v>
      </c>
      <c r="G537" s="1">
        <v>0</v>
      </c>
      <c r="H537" s="2">
        <f t="shared" si="442"/>
        <v>1.1067708333333335</v>
      </c>
      <c r="I537" s="1">
        <v>17</v>
      </c>
      <c r="J537" s="2">
        <f t="shared" si="443"/>
        <v>0.33203125000000006</v>
      </c>
      <c r="K537" s="1">
        <f t="shared" si="439"/>
        <v>17</v>
      </c>
      <c r="L537" s="3">
        <f t="shared" si="444"/>
        <v>1.1067708333333335</v>
      </c>
      <c r="M537" s="24">
        <f t="shared" si="445"/>
        <v>11067.708333333334</v>
      </c>
      <c r="N537" s="25">
        <f t="shared" si="446"/>
        <v>3.7880361385427097</v>
      </c>
      <c r="O537" s="95"/>
    </row>
    <row r="538" spans="1:15" ht="16.5" thickBot="1" x14ac:dyDescent="0.3">
      <c r="A538" s="145"/>
      <c r="B538" s="65" t="s">
        <v>18</v>
      </c>
      <c r="C538" s="10">
        <f>SUM(C531:C537)</f>
        <v>4696</v>
      </c>
      <c r="D538" s="11">
        <f t="shared" si="440"/>
        <v>0</v>
      </c>
      <c r="E538" s="10">
        <f>SUM(E531:E537)</f>
        <v>0</v>
      </c>
      <c r="F538" s="11">
        <f t="shared" si="441"/>
        <v>0</v>
      </c>
      <c r="G538" s="10">
        <f>SUM(G531:G537)</f>
        <v>0</v>
      </c>
      <c r="H538" s="73">
        <f t="shared" si="442"/>
        <v>1.3202725724020443</v>
      </c>
      <c r="I538" s="10">
        <f>SUM(I531:I537)</f>
        <v>62</v>
      </c>
      <c r="J538" s="11">
        <f t="shared" si="443"/>
        <v>0.39608177172061326</v>
      </c>
      <c r="K538" s="10">
        <f>SUM(K531:K537)</f>
        <v>62</v>
      </c>
      <c r="L538" s="12">
        <f t="shared" si="444"/>
        <v>1.3202725724020443</v>
      </c>
      <c r="M538" s="15">
        <f t="shared" si="445"/>
        <v>13202.725724020444</v>
      </c>
      <c r="N538" s="13">
        <f t="shared" si="446"/>
        <v>3.72019621048107</v>
      </c>
      <c r="O538" s="96"/>
    </row>
    <row r="539" spans="1:15" x14ac:dyDescent="0.25">
      <c r="A539" s="144" t="s">
        <v>382</v>
      </c>
      <c r="B539" s="82" t="s">
        <v>365</v>
      </c>
      <c r="C539" s="1">
        <f>63*8</f>
        <v>504</v>
      </c>
      <c r="D539" s="2">
        <f t="shared" si="440"/>
        <v>0</v>
      </c>
      <c r="E539" s="1">
        <v>0</v>
      </c>
      <c r="F539" s="2">
        <f t="shared" si="441"/>
        <v>0</v>
      </c>
      <c r="G539" s="1">
        <v>0</v>
      </c>
      <c r="H539" s="2">
        <f t="shared" si="442"/>
        <v>1.3888888888888888</v>
      </c>
      <c r="I539" s="1">
        <v>7</v>
      </c>
      <c r="J539" s="2">
        <f t="shared" si="443"/>
        <v>0.41666666666666663</v>
      </c>
      <c r="K539" s="1">
        <f t="shared" ref="K539:K545" si="447">+E539+G539+I539</f>
        <v>7</v>
      </c>
      <c r="L539" s="3">
        <f t="shared" si="444"/>
        <v>1.3888888888888888</v>
      </c>
      <c r="M539" s="24">
        <f t="shared" si="445"/>
        <v>13888.888888888889</v>
      </c>
      <c r="N539" s="25">
        <f t="shared" si="446"/>
        <v>3.7004105812100336</v>
      </c>
      <c r="O539" s="95"/>
    </row>
    <row r="540" spans="1:15" x14ac:dyDescent="0.25">
      <c r="A540" s="144"/>
      <c r="B540" s="64" t="s">
        <v>376</v>
      </c>
      <c r="C540" s="1">
        <f>46*8</f>
        <v>368</v>
      </c>
      <c r="D540" s="62">
        <f t="shared" si="440"/>
        <v>0</v>
      </c>
      <c r="E540" s="1">
        <v>0</v>
      </c>
      <c r="F540" s="2">
        <f t="shared" si="441"/>
        <v>0</v>
      </c>
      <c r="G540" s="1">
        <v>0</v>
      </c>
      <c r="H540" s="2">
        <f t="shared" si="442"/>
        <v>1.3586956521739131</v>
      </c>
      <c r="I540" s="1">
        <v>5</v>
      </c>
      <c r="J540" s="2">
        <f t="shared" si="443"/>
        <v>0.40760869565217389</v>
      </c>
      <c r="K540" s="1">
        <f t="shared" si="447"/>
        <v>5</v>
      </c>
      <c r="L540" s="3">
        <f t="shared" si="444"/>
        <v>1.3586956521739131</v>
      </c>
      <c r="M540" s="9">
        <f t="shared" si="445"/>
        <v>13586.95652173913</v>
      </c>
      <c r="N540" s="25">
        <f>(NORMSINV(1-M540/1000000))+1.5</f>
        <v>3.7090104646050785</v>
      </c>
      <c r="O540" s="72"/>
    </row>
    <row r="541" spans="1:15" x14ac:dyDescent="0.25">
      <c r="A541" s="144"/>
      <c r="B541" s="82" t="s">
        <v>196</v>
      </c>
      <c r="C541" s="1">
        <f>4*64</f>
        <v>256</v>
      </c>
      <c r="D541" s="2">
        <f t="shared" ref="D541:D555" si="448">E541/C541*100</f>
        <v>0</v>
      </c>
      <c r="E541" s="1">
        <v>0</v>
      </c>
      <c r="F541" s="2">
        <f t="shared" ref="F541:F555" si="449">+G541/C541*100</f>
        <v>0</v>
      </c>
      <c r="G541" s="1">
        <v>0</v>
      </c>
      <c r="H541" s="2">
        <f t="shared" ref="H541:H555" si="450">+I541/C541*100</f>
        <v>1.171875</v>
      </c>
      <c r="I541" s="1">
        <v>3</v>
      </c>
      <c r="J541" s="2">
        <f t="shared" ref="J541:J555" si="451">(1*D541)+(0.65*F541)+(0.3*H541)</f>
        <v>0.3515625</v>
      </c>
      <c r="K541" s="1">
        <f t="shared" si="447"/>
        <v>3</v>
      </c>
      <c r="L541" s="3">
        <f t="shared" ref="L541:L555" si="452">K541/C541*100</f>
        <v>1.171875</v>
      </c>
      <c r="M541" s="24">
        <f t="shared" ref="M541:M555" si="453">L541*10000</f>
        <v>11718.75</v>
      </c>
      <c r="N541" s="25">
        <f t="shared" ref="N541:N547" si="454">(NORMSINV(1-M541/1000000))+1.5</f>
        <v>3.7662268092096522</v>
      </c>
      <c r="O541" s="95"/>
    </row>
    <row r="542" spans="1:15" x14ac:dyDescent="0.25">
      <c r="A542" s="144"/>
      <c r="B542" s="82" t="s">
        <v>66</v>
      </c>
      <c r="C542" s="1">
        <f>17*64</f>
        <v>1088</v>
      </c>
      <c r="D542" s="2">
        <f t="shared" si="448"/>
        <v>0</v>
      </c>
      <c r="E542" s="1">
        <v>0</v>
      </c>
      <c r="F542" s="2">
        <f t="shared" si="449"/>
        <v>0</v>
      </c>
      <c r="G542" s="1">
        <v>0</v>
      </c>
      <c r="H542" s="2">
        <f t="shared" si="450"/>
        <v>1.2867647058823528</v>
      </c>
      <c r="I542" s="1">
        <v>14</v>
      </c>
      <c r="J542" s="2">
        <f t="shared" si="451"/>
        <v>0.38602941176470584</v>
      </c>
      <c r="K542" s="1">
        <f t="shared" si="447"/>
        <v>14</v>
      </c>
      <c r="L542" s="3">
        <f t="shared" si="452"/>
        <v>1.2867647058823528</v>
      </c>
      <c r="M542" s="24">
        <f t="shared" si="453"/>
        <v>12867.647058823528</v>
      </c>
      <c r="N542" s="25">
        <f t="shared" si="454"/>
        <v>3.7301830341055897</v>
      </c>
      <c r="O542" s="95"/>
    </row>
    <row r="543" spans="1:15" x14ac:dyDescent="0.25">
      <c r="A543" s="144"/>
      <c r="B543" s="82" t="s">
        <v>381</v>
      </c>
      <c r="C543" s="1">
        <f>91*8</f>
        <v>728</v>
      </c>
      <c r="D543" s="2">
        <f t="shared" si="448"/>
        <v>0</v>
      </c>
      <c r="E543" s="1">
        <v>0</v>
      </c>
      <c r="F543" s="2">
        <f t="shared" si="449"/>
        <v>0</v>
      </c>
      <c r="G543" s="1">
        <v>0</v>
      </c>
      <c r="H543" s="2">
        <f t="shared" si="450"/>
        <v>0.82417582417582425</v>
      </c>
      <c r="I543" s="1">
        <v>6</v>
      </c>
      <c r="J543" s="2">
        <f t="shared" si="451"/>
        <v>0.24725274725274726</v>
      </c>
      <c r="K543" s="1">
        <f t="shared" si="447"/>
        <v>6</v>
      </c>
      <c r="L543" s="3">
        <f t="shared" si="452"/>
        <v>0.82417582417582425</v>
      </c>
      <c r="M543" s="24">
        <f t="shared" si="453"/>
        <v>8241.7582417582416</v>
      </c>
      <c r="N543" s="25">
        <f t="shared" si="454"/>
        <v>3.8980299705146422</v>
      </c>
      <c r="O543" s="95"/>
    </row>
    <row r="544" spans="1:15" x14ac:dyDescent="0.25">
      <c r="A544" s="144"/>
      <c r="B544" s="82" t="s">
        <v>184</v>
      </c>
      <c r="C544" s="1">
        <f>18*64</f>
        <v>1152</v>
      </c>
      <c r="D544" s="2">
        <f t="shared" si="448"/>
        <v>0</v>
      </c>
      <c r="E544" s="1">
        <v>0</v>
      </c>
      <c r="F544" s="2">
        <f t="shared" si="449"/>
        <v>0</v>
      </c>
      <c r="G544" s="1">
        <v>0</v>
      </c>
      <c r="H544" s="2">
        <f t="shared" si="450"/>
        <v>1.1284722222222221</v>
      </c>
      <c r="I544" s="1">
        <v>13</v>
      </c>
      <c r="J544" s="2">
        <f t="shared" si="451"/>
        <v>0.33854166666666663</v>
      </c>
      <c r="K544" s="1">
        <f t="shared" si="447"/>
        <v>13</v>
      </c>
      <c r="L544" s="3">
        <f t="shared" si="452"/>
        <v>1.1284722222222221</v>
      </c>
      <c r="M544" s="24">
        <f t="shared" si="453"/>
        <v>11284.722222222221</v>
      </c>
      <c r="N544" s="25">
        <f t="shared" si="454"/>
        <v>3.7806452994757134</v>
      </c>
      <c r="O544" s="95"/>
    </row>
    <row r="545" spans="1:15" x14ac:dyDescent="0.25">
      <c r="A545" s="144"/>
      <c r="B545" s="82" t="s">
        <v>45</v>
      </c>
      <c r="C545" s="1">
        <f>23*64</f>
        <v>1472</v>
      </c>
      <c r="D545" s="2">
        <f t="shared" si="448"/>
        <v>0</v>
      </c>
      <c r="E545" s="1">
        <v>0</v>
      </c>
      <c r="F545" s="2">
        <f t="shared" si="449"/>
        <v>0</v>
      </c>
      <c r="G545" s="1">
        <v>0</v>
      </c>
      <c r="H545" s="2">
        <f t="shared" si="450"/>
        <v>1.4266304347826086</v>
      </c>
      <c r="I545" s="1">
        <v>21</v>
      </c>
      <c r="J545" s="2">
        <f t="shared" si="451"/>
        <v>0.42798913043478259</v>
      </c>
      <c r="K545" s="1">
        <f t="shared" si="447"/>
        <v>21</v>
      </c>
      <c r="L545" s="3">
        <f t="shared" si="452"/>
        <v>1.4266304347826086</v>
      </c>
      <c r="M545" s="24">
        <f t="shared" si="453"/>
        <v>14266.304347826086</v>
      </c>
      <c r="N545" s="25">
        <f t="shared" si="454"/>
        <v>3.6898845782562257</v>
      </c>
      <c r="O545" s="95"/>
    </row>
    <row r="546" spans="1:15" ht="16.5" thickBot="1" x14ac:dyDescent="0.3">
      <c r="A546" s="145"/>
      <c r="B546" s="65" t="s">
        <v>18</v>
      </c>
      <c r="C546" s="10">
        <f>SUM(C539:C545)</f>
        <v>5568</v>
      </c>
      <c r="D546" s="11">
        <f t="shared" si="448"/>
        <v>0</v>
      </c>
      <c r="E546" s="10">
        <f>SUM(E539:E545)</f>
        <v>0</v>
      </c>
      <c r="F546" s="11">
        <f t="shared" si="449"/>
        <v>0</v>
      </c>
      <c r="G546" s="10">
        <f>SUM(G539:G545)</f>
        <v>0</v>
      </c>
      <c r="H546" s="73">
        <f t="shared" si="450"/>
        <v>1.2392241379310345</v>
      </c>
      <c r="I546" s="10">
        <f>SUM(I539:I545)</f>
        <v>69</v>
      </c>
      <c r="J546" s="11">
        <f t="shared" si="451"/>
        <v>0.37176724137931033</v>
      </c>
      <c r="K546" s="10">
        <f>SUM(K539:K545)</f>
        <v>69</v>
      </c>
      <c r="L546" s="12">
        <f t="shared" si="452"/>
        <v>1.2392241379310345</v>
      </c>
      <c r="M546" s="15">
        <f t="shared" si="453"/>
        <v>12392.241379310344</v>
      </c>
      <c r="N546" s="13">
        <f t="shared" si="454"/>
        <v>3.7447453836669489</v>
      </c>
      <c r="O546" s="96"/>
    </row>
    <row r="547" spans="1:15" x14ac:dyDescent="0.25">
      <c r="A547" s="144" t="s">
        <v>383</v>
      </c>
      <c r="B547" s="82" t="s">
        <v>365</v>
      </c>
      <c r="C547" s="1">
        <f>37*8</f>
        <v>296</v>
      </c>
      <c r="D547" s="2">
        <f t="shared" si="448"/>
        <v>0</v>
      </c>
      <c r="E547" s="1">
        <v>0</v>
      </c>
      <c r="F547" s="2">
        <f t="shared" si="449"/>
        <v>0</v>
      </c>
      <c r="G547" s="1">
        <v>0</v>
      </c>
      <c r="H547" s="2">
        <f t="shared" si="450"/>
        <v>1.0135135135135136</v>
      </c>
      <c r="I547" s="1">
        <v>3</v>
      </c>
      <c r="J547" s="2">
        <f t="shared" si="451"/>
        <v>0.30405405405405406</v>
      </c>
      <c r="K547" s="1">
        <f t="shared" ref="K547:K554" si="455">+E547+G547+I547</f>
        <v>3</v>
      </c>
      <c r="L547" s="3">
        <f t="shared" si="452"/>
        <v>1.0135135135135136</v>
      </c>
      <c r="M547" s="24">
        <f t="shared" si="453"/>
        <v>10135.135135135137</v>
      </c>
      <c r="N547" s="25">
        <f t="shared" si="454"/>
        <v>3.8213071936150338</v>
      </c>
      <c r="O547" s="95"/>
    </row>
    <row r="548" spans="1:15" x14ac:dyDescent="0.25">
      <c r="A548" s="144"/>
      <c r="B548" s="64" t="s">
        <v>384</v>
      </c>
      <c r="C548" s="1">
        <f>93*8</f>
        <v>744</v>
      </c>
      <c r="D548" s="62">
        <f t="shared" si="448"/>
        <v>0</v>
      </c>
      <c r="E548" s="1">
        <v>0</v>
      </c>
      <c r="F548" s="2">
        <f t="shared" si="449"/>
        <v>0</v>
      </c>
      <c r="G548" s="1">
        <v>0</v>
      </c>
      <c r="H548" s="2">
        <f t="shared" si="450"/>
        <v>0.80645161290322576</v>
      </c>
      <c r="I548" s="1">
        <v>6</v>
      </c>
      <c r="J548" s="2">
        <f t="shared" si="451"/>
        <v>0.24193548387096772</v>
      </c>
      <c r="K548" s="1">
        <f t="shared" si="455"/>
        <v>6</v>
      </c>
      <c r="L548" s="3">
        <f t="shared" si="452"/>
        <v>0.80645161290322576</v>
      </c>
      <c r="M548" s="9">
        <f t="shared" si="453"/>
        <v>8064.5161290322576</v>
      </c>
      <c r="N548" s="25">
        <f>(NORMSINV(1-M548/1000000))+1.5</f>
        <v>3.905982614630743</v>
      </c>
      <c r="O548" s="72"/>
    </row>
    <row r="549" spans="1:15" x14ac:dyDescent="0.25">
      <c r="A549" s="144"/>
      <c r="B549" s="82" t="s">
        <v>196</v>
      </c>
      <c r="C549" s="1">
        <f>11*64</f>
        <v>704</v>
      </c>
      <c r="D549" s="2">
        <f t="shared" si="448"/>
        <v>0</v>
      </c>
      <c r="E549" s="1">
        <v>0</v>
      </c>
      <c r="F549" s="2">
        <f t="shared" si="449"/>
        <v>0</v>
      </c>
      <c r="G549" s="1">
        <v>0</v>
      </c>
      <c r="H549" s="2">
        <f t="shared" si="450"/>
        <v>0.99431818181818177</v>
      </c>
      <c r="I549" s="1">
        <v>7</v>
      </c>
      <c r="J549" s="2">
        <f t="shared" si="451"/>
        <v>0.29829545454545453</v>
      </c>
      <c r="K549" s="1">
        <f t="shared" si="455"/>
        <v>7</v>
      </c>
      <c r="L549" s="3">
        <f t="shared" si="452"/>
        <v>0.99431818181818177</v>
      </c>
      <c r="M549" s="24">
        <f t="shared" si="453"/>
        <v>9943.181818181818</v>
      </c>
      <c r="N549" s="25">
        <f t="shared" ref="N549:N556" si="456">(NORMSINV(1-M549/1000000))+1.5</f>
        <v>3.8284850225164595</v>
      </c>
      <c r="O549" s="95"/>
    </row>
    <row r="550" spans="1:15" x14ac:dyDescent="0.25">
      <c r="A550" s="144"/>
      <c r="B550" s="82" t="s">
        <v>56</v>
      </c>
      <c r="C550" s="1">
        <f>14*64</f>
        <v>896</v>
      </c>
      <c r="D550" s="2">
        <f t="shared" si="448"/>
        <v>0</v>
      </c>
      <c r="E550" s="1">
        <v>0</v>
      </c>
      <c r="F550" s="2">
        <f t="shared" si="449"/>
        <v>0</v>
      </c>
      <c r="G550" s="1">
        <v>0</v>
      </c>
      <c r="H550" s="2">
        <f t="shared" si="450"/>
        <v>0.89285714285714279</v>
      </c>
      <c r="I550" s="1">
        <v>8</v>
      </c>
      <c r="J550" s="2">
        <f t="shared" si="451"/>
        <v>0.26785714285714285</v>
      </c>
      <c r="K550" s="1">
        <f t="shared" si="455"/>
        <v>8</v>
      </c>
      <c r="L550" s="3">
        <f t="shared" si="452"/>
        <v>0.89285714285714279</v>
      </c>
      <c r="M550" s="24">
        <f t="shared" si="453"/>
        <v>8928.5714285714275</v>
      </c>
      <c r="N550" s="25">
        <f t="shared" si="456"/>
        <v>3.8685670592678738</v>
      </c>
      <c r="O550" s="95"/>
    </row>
    <row r="551" spans="1:15" x14ac:dyDescent="0.25">
      <c r="A551" s="144"/>
      <c r="B551" s="82" t="s">
        <v>66</v>
      </c>
      <c r="C551" s="1">
        <f>4*64</f>
        <v>256</v>
      </c>
      <c r="D551" s="2">
        <f>E551/C551*100</f>
        <v>0</v>
      </c>
      <c r="E551" s="1">
        <v>0</v>
      </c>
      <c r="F551" s="2">
        <f>+G551/C551*100</f>
        <v>0</v>
      </c>
      <c r="G551" s="1">
        <v>0</v>
      </c>
      <c r="H551" s="2">
        <f>+I551/C551*100</f>
        <v>0.78125</v>
      </c>
      <c r="I551" s="1">
        <v>2</v>
      </c>
      <c r="J551" s="2">
        <f>(1*D551)+(0.65*F551)+(0.3*H551)</f>
        <v>0.234375</v>
      </c>
      <c r="K551" s="1">
        <f>+E551+G551+I551</f>
        <v>2</v>
      </c>
      <c r="L551" s="3">
        <f>K551/C551*100</f>
        <v>0.78125</v>
      </c>
      <c r="M551" s="24">
        <f>L551*10000</f>
        <v>7812.5</v>
      </c>
      <c r="N551" s="25">
        <f>(NORMSINV(1-M551/1000000))+1.5</f>
        <v>3.9175590162365048</v>
      </c>
      <c r="O551" s="95"/>
    </row>
    <row r="552" spans="1:15" x14ac:dyDescent="0.25">
      <c r="A552" s="144"/>
      <c r="B552" s="82" t="s">
        <v>381</v>
      </c>
      <c r="C552" s="1">
        <f>16*8</f>
        <v>128</v>
      </c>
      <c r="D552" s="2">
        <f t="shared" si="448"/>
        <v>0</v>
      </c>
      <c r="E552" s="1">
        <v>0</v>
      </c>
      <c r="F552" s="2">
        <f t="shared" si="449"/>
        <v>0</v>
      </c>
      <c r="G552" s="1">
        <v>0</v>
      </c>
      <c r="H552" s="2">
        <f t="shared" si="450"/>
        <v>0</v>
      </c>
      <c r="I552" s="1">
        <v>0</v>
      </c>
      <c r="J552" s="2">
        <f t="shared" si="451"/>
        <v>0</v>
      </c>
      <c r="K552" s="1">
        <f t="shared" si="455"/>
        <v>0</v>
      </c>
      <c r="L552" s="3">
        <f t="shared" si="452"/>
        <v>0</v>
      </c>
      <c r="M552" s="24">
        <f t="shared" si="453"/>
        <v>0</v>
      </c>
      <c r="N552" s="25" t="e">
        <f t="shared" si="456"/>
        <v>#NUM!</v>
      </c>
      <c r="O552" s="95"/>
    </row>
    <row r="553" spans="1:15" x14ac:dyDescent="0.25">
      <c r="A553" s="144"/>
      <c r="B553" s="82" t="s">
        <v>184</v>
      </c>
      <c r="C553" s="1">
        <f>22*64</f>
        <v>1408</v>
      </c>
      <c r="D553" s="2">
        <f t="shared" si="448"/>
        <v>0</v>
      </c>
      <c r="E553" s="1">
        <v>0</v>
      </c>
      <c r="F553" s="2">
        <f t="shared" si="449"/>
        <v>0</v>
      </c>
      <c r="G553" s="1">
        <v>0</v>
      </c>
      <c r="H553" s="2">
        <f t="shared" si="450"/>
        <v>0.78125</v>
      </c>
      <c r="I553" s="1">
        <v>11</v>
      </c>
      <c r="J553" s="2">
        <f t="shared" si="451"/>
        <v>0.234375</v>
      </c>
      <c r="K553" s="1">
        <f t="shared" si="455"/>
        <v>11</v>
      </c>
      <c r="L553" s="3">
        <f t="shared" si="452"/>
        <v>0.78125</v>
      </c>
      <c r="M553" s="24">
        <f t="shared" si="453"/>
        <v>7812.5</v>
      </c>
      <c r="N553" s="25">
        <f t="shared" si="456"/>
        <v>3.9175590162365048</v>
      </c>
      <c r="O553" s="95"/>
    </row>
    <row r="554" spans="1:15" x14ac:dyDescent="0.25">
      <c r="A554" s="144"/>
      <c r="B554" s="82" t="s">
        <v>45</v>
      </c>
      <c r="C554" s="1">
        <f>21*64</f>
        <v>1344</v>
      </c>
      <c r="D554" s="2">
        <f t="shared" si="448"/>
        <v>0</v>
      </c>
      <c r="E554" s="1">
        <v>0</v>
      </c>
      <c r="F554" s="2">
        <f t="shared" si="449"/>
        <v>0</v>
      </c>
      <c r="G554" s="1">
        <v>0</v>
      </c>
      <c r="H554" s="2">
        <f t="shared" si="450"/>
        <v>1.1160714285714286</v>
      </c>
      <c r="I554" s="1">
        <v>15</v>
      </c>
      <c r="J554" s="2">
        <f t="shared" si="451"/>
        <v>0.33482142857142855</v>
      </c>
      <c r="K554" s="1">
        <f t="shared" si="455"/>
        <v>15</v>
      </c>
      <c r="L554" s="3">
        <f t="shared" si="452"/>
        <v>1.1160714285714286</v>
      </c>
      <c r="M554" s="24">
        <f t="shared" si="453"/>
        <v>11160.714285714286</v>
      </c>
      <c r="N554" s="25">
        <f t="shared" si="456"/>
        <v>3.7848533435419447</v>
      </c>
      <c r="O554" s="95"/>
    </row>
    <row r="555" spans="1:15" ht="16.5" thickBot="1" x14ac:dyDescent="0.3">
      <c r="A555" s="145"/>
      <c r="B555" s="65" t="s">
        <v>18</v>
      </c>
      <c r="C555" s="10">
        <f>SUM(C547:C554)</f>
        <v>5776</v>
      </c>
      <c r="D555" s="11">
        <f t="shared" si="448"/>
        <v>0</v>
      </c>
      <c r="E555" s="10">
        <f>SUM(E547:E554)</f>
        <v>0</v>
      </c>
      <c r="F555" s="11">
        <f t="shared" si="449"/>
        <v>0</v>
      </c>
      <c r="G555" s="10">
        <f>SUM(G547:G554)</f>
        <v>0</v>
      </c>
      <c r="H555" s="73">
        <f t="shared" si="450"/>
        <v>0.90027700831024937</v>
      </c>
      <c r="I555" s="10">
        <f>SUM(I547:I554)</f>
        <v>52</v>
      </c>
      <c r="J555" s="11">
        <f t="shared" si="451"/>
        <v>0.27008310249307482</v>
      </c>
      <c r="K555" s="10">
        <f>SUM(K547:K554)</f>
        <v>52</v>
      </c>
      <c r="L555" s="12">
        <f t="shared" si="452"/>
        <v>0.90027700831024937</v>
      </c>
      <c r="M555" s="15">
        <f t="shared" si="453"/>
        <v>9002.770083102494</v>
      </c>
      <c r="N555" s="13">
        <f t="shared" si="456"/>
        <v>3.8655041773340129</v>
      </c>
      <c r="O555" s="96"/>
    </row>
    <row r="556" spans="1:15" x14ac:dyDescent="0.25">
      <c r="A556" s="144" t="s">
        <v>386</v>
      </c>
      <c r="B556" s="82" t="s">
        <v>365</v>
      </c>
      <c r="C556" s="1">
        <f>54*8</f>
        <v>432</v>
      </c>
      <c r="D556" s="2">
        <f t="shared" ref="D556:D562" si="457">E556/C556*100</f>
        <v>0</v>
      </c>
      <c r="E556" s="1">
        <v>0</v>
      </c>
      <c r="F556" s="2">
        <f t="shared" ref="F556:F562" si="458">+G556/C556*100</f>
        <v>0</v>
      </c>
      <c r="G556" s="1">
        <v>0</v>
      </c>
      <c r="H556" s="2">
        <f t="shared" ref="H556:H562" si="459">+I556/C556*100</f>
        <v>0.69444444444444442</v>
      </c>
      <c r="I556" s="1">
        <v>3</v>
      </c>
      <c r="J556" s="2">
        <f t="shared" ref="J556:J562" si="460">(1*D556)+(0.65*F556)+(0.3*H556)</f>
        <v>0.20833333333333331</v>
      </c>
      <c r="K556" s="1">
        <f t="shared" ref="K556:K561" si="461">+E556+G556+I556</f>
        <v>3</v>
      </c>
      <c r="L556" s="3">
        <f t="shared" ref="L556:L562" si="462">K556/C556*100</f>
        <v>0.69444444444444442</v>
      </c>
      <c r="M556" s="24">
        <f t="shared" ref="M556:M562" si="463">L556*10000</f>
        <v>6944.4444444444443</v>
      </c>
      <c r="N556" s="25">
        <f t="shared" si="456"/>
        <v>3.9601243375600035</v>
      </c>
      <c r="O556" s="95"/>
    </row>
    <row r="557" spans="1:15" x14ac:dyDescent="0.25">
      <c r="A557" s="144"/>
      <c r="B557" s="64" t="s">
        <v>384</v>
      </c>
      <c r="C557" s="1">
        <f>30*8</f>
        <v>240</v>
      </c>
      <c r="D557" s="62">
        <f t="shared" si="457"/>
        <v>0</v>
      </c>
      <c r="E557" s="1">
        <v>0</v>
      </c>
      <c r="F557" s="2">
        <f t="shared" si="458"/>
        <v>0</v>
      </c>
      <c r="G557" s="1">
        <v>0</v>
      </c>
      <c r="H557" s="2">
        <f t="shared" si="459"/>
        <v>1.6666666666666667</v>
      </c>
      <c r="I557" s="1">
        <v>4</v>
      </c>
      <c r="J557" s="2">
        <f t="shared" si="460"/>
        <v>0.5</v>
      </c>
      <c r="K557" s="1">
        <f t="shared" si="461"/>
        <v>4</v>
      </c>
      <c r="L557" s="3">
        <f t="shared" si="462"/>
        <v>1.6666666666666667</v>
      </c>
      <c r="M557" s="9">
        <f t="shared" si="463"/>
        <v>16666.666666666668</v>
      </c>
      <c r="N557" s="25">
        <f>(NORMSINV(1-M557/1000000))+1.5</f>
        <v>3.628045234184984</v>
      </c>
      <c r="O557" s="72"/>
    </row>
    <row r="558" spans="1:15" x14ac:dyDescent="0.25">
      <c r="A558" s="144"/>
      <c r="B558" s="82" t="s">
        <v>56</v>
      </c>
      <c r="C558" s="1">
        <f>28*64</f>
        <v>1792</v>
      </c>
      <c r="D558" s="2">
        <f t="shared" si="457"/>
        <v>0</v>
      </c>
      <c r="E558" s="1">
        <v>0</v>
      </c>
      <c r="F558" s="2">
        <f t="shared" si="458"/>
        <v>0</v>
      </c>
      <c r="G558" s="1">
        <v>0</v>
      </c>
      <c r="H558" s="2">
        <f t="shared" si="459"/>
        <v>1.0044642857142858</v>
      </c>
      <c r="I558" s="1">
        <v>18</v>
      </c>
      <c r="J558" s="2">
        <f t="shared" si="460"/>
        <v>0.30133928571428575</v>
      </c>
      <c r="K558" s="1">
        <f t="shared" si="461"/>
        <v>18</v>
      </c>
      <c r="L558" s="3">
        <f t="shared" si="462"/>
        <v>1.0044642857142858</v>
      </c>
      <c r="M558" s="24">
        <f t="shared" si="463"/>
        <v>10044.642857142859</v>
      </c>
      <c r="N558" s="25">
        <f t="shared" ref="N558:N563" si="464">(NORMSINV(1-M558/1000000))+1.5</f>
        <v>3.8246761088441428</v>
      </c>
      <c r="O558" s="95"/>
    </row>
    <row r="559" spans="1:15" x14ac:dyDescent="0.25">
      <c r="A559" s="144"/>
      <c r="B559" s="82" t="s">
        <v>66</v>
      </c>
      <c r="C559" s="1">
        <f>23*64</f>
        <v>1472</v>
      </c>
      <c r="D559" s="2">
        <f t="shared" si="457"/>
        <v>0</v>
      </c>
      <c r="E559" s="1">
        <v>0</v>
      </c>
      <c r="F559" s="2">
        <f t="shared" si="458"/>
        <v>0</v>
      </c>
      <c r="G559" s="1">
        <v>0</v>
      </c>
      <c r="H559" s="2">
        <f t="shared" si="459"/>
        <v>1.4945652173913044</v>
      </c>
      <c r="I559" s="1">
        <v>22</v>
      </c>
      <c r="J559" s="2">
        <f t="shared" si="460"/>
        <v>0.4483695652173913</v>
      </c>
      <c r="K559" s="1">
        <f t="shared" si="461"/>
        <v>22</v>
      </c>
      <c r="L559" s="3">
        <f t="shared" si="462"/>
        <v>1.4945652173913044</v>
      </c>
      <c r="M559" s="24">
        <f t="shared" si="463"/>
        <v>14945.652173913044</v>
      </c>
      <c r="N559" s="25">
        <f t="shared" si="464"/>
        <v>3.671527716614873</v>
      </c>
      <c r="O559" s="95"/>
    </row>
    <row r="560" spans="1:15" x14ac:dyDescent="0.25">
      <c r="A560" s="144"/>
      <c r="B560" s="82" t="s">
        <v>381</v>
      </c>
      <c r="C560" s="1">
        <f>63*8</f>
        <v>504</v>
      </c>
      <c r="D560" s="2">
        <f t="shared" si="457"/>
        <v>0</v>
      </c>
      <c r="E560" s="1">
        <v>0</v>
      </c>
      <c r="F560" s="2">
        <f t="shared" si="458"/>
        <v>0</v>
      </c>
      <c r="G560" s="1">
        <v>0</v>
      </c>
      <c r="H560" s="2">
        <f t="shared" si="459"/>
        <v>1.1904761904761905</v>
      </c>
      <c r="I560" s="1">
        <v>6</v>
      </c>
      <c r="J560" s="2">
        <f t="shared" si="460"/>
        <v>0.35714285714285715</v>
      </c>
      <c r="K560" s="1">
        <f t="shared" si="461"/>
        <v>6</v>
      </c>
      <c r="L560" s="3">
        <f t="shared" si="462"/>
        <v>1.1904761904761905</v>
      </c>
      <c r="M560" s="24">
        <f t="shared" si="463"/>
        <v>11904.761904761905</v>
      </c>
      <c r="N560" s="25">
        <f t="shared" si="464"/>
        <v>3.7601889913293762</v>
      </c>
      <c r="O560" s="95"/>
    </row>
    <row r="561" spans="1:15" x14ac:dyDescent="0.25">
      <c r="A561" s="144"/>
      <c r="B561" s="82" t="s">
        <v>184</v>
      </c>
      <c r="C561" s="1">
        <f>16*64</f>
        <v>1024</v>
      </c>
      <c r="D561" s="2">
        <f t="shared" si="457"/>
        <v>0</v>
      </c>
      <c r="E561" s="1">
        <v>0</v>
      </c>
      <c r="F561" s="2">
        <f t="shared" si="458"/>
        <v>0</v>
      </c>
      <c r="G561" s="1">
        <v>0</v>
      </c>
      <c r="H561" s="2">
        <f t="shared" si="459"/>
        <v>1.26953125</v>
      </c>
      <c r="I561" s="1">
        <v>13</v>
      </c>
      <c r="J561" s="2">
        <f t="shared" si="460"/>
        <v>0.380859375</v>
      </c>
      <c r="K561" s="1">
        <f t="shared" si="461"/>
        <v>13</v>
      </c>
      <c r="L561" s="3">
        <f t="shared" si="462"/>
        <v>1.26953125</v>
      </c>
      <c r="M561" s="24">
        <f t="shared" si="463"/>
        <v>12695.3125</v>
      </c>
      <c r="N561" s="25">
        <f t="shared" si="464"/>
        <v>3.735407243556323</v>
      </c>
      <c r="O561" s="95"/>
    </row>
    <row r="562" spans="1:15" ht="16.5" thickBot="1" x14ac:dyDescent="0.3">
      <c r="A562" s="145"/>
      <c r="B562" s="65" t="s">
        <v>18</v>
      </c>
      <c r="C562" s="10">
        <f>SUM(C556:C561)</f>
        <v>5464</v>
      </c>
      <c r="D562" s="11">
        <f t="shared" si="457"/>
        <v>0</v>
      </c>
      <c r="E562" s="10">
        <f>SUM(E556:E561)</f>
        <v>0</v>
      </c>
      <c r="F562" s="11">
        <f t="shared" si="458"/>
        <v>0</v>
      </c>
      <c r="G562" s="10">
        <f>SUM(G556:G561)</f>
        <v>0</v>
      </c>
      <c r="H562" s="73">
        <f t="shared" si="459"/>
        <v>1.2079062957540263</v>
      </c>
      <c r="I562" s="10">
        <f>SUM(I556:I561)</f>
        <v>66</v>
      </c>
      <c r="J562" s="11">
        <f t="shared" si="460"/>
        <v>0.3623718887262079</v>
      </c>
      <c r="K562" s="10">
        <f>SUM(K556:K561)</f>
        <v>66</v>
      </c>
      <c r="L562" s="12">
        <f t="shared" si="462"/>
        <v>1.2079062957540263</v>
      </c>
      <c r="M562" s="15">
        <f t="shared" si="463"/>
        <v>12079.062957540264</v>
      </c>
      <c r="N562" s="13">
        <f t="shared" si="464"/>
        <v>3.7546051181318894</v>
      </c>
      <c r="O562" s="96"/>
    </row>
    <row r="563" spans="1:15" x14ac:dyDescent="0.25">
      <c r="A563" s="144" t="s">
        <v>388</v>
      </c>
      <c r="B563" s="82" t="s">
        <v>365</v>
      </c>
      <c r="C563" s="1">
        <f>64*8</f>
        <v>512</v>
      </c>
      <c r="D563" s="2">
        <f t="shared" ref="D563:D570" si="465">E563/C563*100</f>
        <v>0</v>
      </c>
      <c r="E563" s="1">
        <v>0</v>
      </c>
      <c r="F563" s="2">
        <f t="shared" ref="F563:F570" si="466">+G563/C563*100</f>
        <v>0</v>
      </c>
      <c r="G563" s="1">
        <v>0</v>
      </c>
      <c r="H563" s="2">
        <f t="shared" ref="H563:H570" si="467">+I563/C563*100</f>
        <v>0.78125</v>
      </c>
      <c r="I563" s="1">
        <v>4</v>
      </c>
      <c r="J563" s="2">
        <f t="shared" ref="J563:J570" si="468">(1*D563)+(0.65*F563)+(0.3*H563)</f>
        <v>0.234375</v>
      </c>
      <c r="K563" s="1">
        <f t="shared" ref="K563:K569" si="469">+E563+G563+I563</f>
        <v>4</v>
      </c>
      <c r="L563" s="3">
        <f t="shared" ref="L563:L570" si="470">K563/C563*100</f>
        <v>0.78125</v>
      </c>
      <c r="M563" s="24">
        <f t="shared" ref="M563:M570" si="471">L563*10000</f>
        <v>7812.5</v>
      </c>
      <c r="N563" s="25">
        <f t="shared" si="464"/>
        <v>3.9175590162365048</v>
      </c>
      <c r="O563" s="95"/>
    </row>
    <row r="564" spans="1:15" x14ac:dyDescent="0.25">
      <c r="A564" s="144"/>
      <c r="B564" s="82" t="s">
        <v>56</v>
      </c>
      <c r="C564" s="1">
        <f>23*64</f>
        <v>1472</v>
      </c>
      <c r="D564" s="2">
        <f t="shared" si="465"/>
        <v>0</v>
      </c>
      <c r="E564" s="1">
        <v>0</v>
      </c>
      <c r="F564" s="2">
        <f t="shared" si="466"/>
        <v>0</v>
      </c>
      <c r="G564" s="1">
        <v>0</v>
      </c>
      <c r="H564" s="2">
        <f t="shared" si="467"/>
        <v>0.95108695652173925</v>
      </c>
      <c r="I564" s="1">
        <v>14</v>
      </c>
      <c r="J564" s="2">
        <f t="shared" si="468"/>
        <v>0.28532608695652178</v>
      </c>
      <c r="K564" s="1">
        <f t="shared" si="469"/>
        <v>14</v>
      </c>
      <c r="L564" s="3">
        <f t="shared" si="470"/>
        <v>0.95108695652173925</v>
      </c>
      <c r="M564" s="24">
        <f t="shared" si="471"/>
        <v>9510.8695652173919</v>
      </c>
      <c r="N564" s="25">
        <f t="shared" ref="N564:N571" si="472">(NORMSINV(1-M564/1000000))+1.5</f>
        <v>3.8451046624051841</v>
      </c>
      <c r="O564" s="95"/>
    </row>
    <row r="565" spans="1:15" x14ac:dyDescent="0.25">
      <c r="A565" s="144"/>
      <c r="B565" s="82" t="s">
        <v>390</v>
      </c>
      <c r="C565" s="1">
        <f>101*8</f>
        <v>808</v>
      </c>
      <c r="D565" s="2">
        <f t="shared" si="465"/>
        <v>0</v>
      </c>
      <c r="E565" s="1">
        <v>0</v>
      </c>
      <c r="F565" s="2">
        <f t="shared" si="466"/>
        <v>0</v>
      </c>
      <c r="G565" s="1">
        <v>0</v>
      </c>
      <c r="H565" s="2">
        <f t="shared" si="467"/>
        <v>1.2376237623762376</v>
      </c>
      <c r="I565" s="1">
        <v>10</v>
      </c>
      <c r="J565" s="2">
        <f t="shared" si="468"/>
        <v>0.37128712871287128</v>
      </c>
      <c r="K565" s="1">
        <f t="shared" si="469"/>
        <v>10</v>
      </c>
      <c r="L565" s="3">
        <f t="shared" si="470"/>
        <v>1.2376237623762376</v>
      </c>
      <c r="M565" s="24">
        <f t="shared" si="471"/>
        <v>12376.237623762376</v>
      </c>
      <c r="N565" s="25">
        <f t="shared" si="472"/>
        <v>3.7452439628648997</v>
      </c>
      <c r="O565" s="95"/>
    </row>
    <row r="566" spans="1:15" x14ac:dyDescent="0.25">
      <c r="A566" s="144"/>
      <c r="B566" s="82" t="s">
        <v>184</v>
      </c>
      <c r="C566" s="1">
        <f>8*64</f>
        <v>512</v>
      </c>
      <c r="D566" s="2">
        <f>E566/C566*100</f>
        <v>0</v>
      </c>
      <c r="E566" s="1">
        <v>0</v>
      </c>
      <c r="F566" s="2">
        <f>+G566/C566*100</f>
        <v>0</v>
      </c>
      <c r="G566" s="1">
        <v>0</v>
      </c>
      <c r="H566" s="2">
        <f>+I566/C566*100</f>
        <v>1.171875</v>
      </c>
      <c r="I566" s="1">
        <v>6</v>
      </c>
      <c r="J566" s="2">
        <f>(1*D566)+(0.65*F566)+(0.3*H566)</f>
        <v>0.3515625</v>
      </c>
      <c r="K566" s="1">
        <f>+E566+G566+I566</f>
        <v>6</v>
      </c>
      <c r="L566" s="3">
        <f>K566/C566*100</f>
        <v>1.171875</v>
      </c>
      <c r="M566" s="24">
        <f>L566*10000</f>
        <v>11718.75</v>
      </c>
      <c r="N566" s="25">
        <f>(NORMSINV(1-M566/1000000))+1.5</f>
        <v>3.7662268092096522</v>
      </c>
      <c r="O566" s="95"/>
    </row>
    <row r="567" spans="1:15" x14ac:dyDescent="0.25">
      <c r="A567" s="144"/>
      <c r="B567" s="82" t="s">
        <v>391</v>
      </c>
      <c r="C567" s="1">
        <f>2*64</f>
        <v>128</v>
      </c>
      <c r="D567" s="2">
        <f>E567/C567*100</f>
        <v>0</v>
      </c>
      <c r="E567" s="1">
        <v>0</v>
      </c>
      <c r="F567" s="2">
        <f>+G567/C567*100</f>
        <v>0</v>
      </c>
      <c r="G567" s="1">
        <v>0</v>
      </c>
      <c r="H567" s="2">
        <f>+I567/C567*100</f>
        <v>0</v>
      </c>
      <c r="I567" s="1">
        <v>0</v>
      </c>
      <c r="J567" s="2">
        <f>(1*D567)+(0.65*F567)+(0.3*H567)</f>
        <v>0</v>
      </c>
      <c r="K567" s="1">
        <f>+E567+G567+I567</f>
        <v>0</v>
      </c>
      <c r="L567" s="3">
        <f>K567/C567*100</f>
        <v>0</v>
      </c>
      <c r="M567" s="24">
        <f>L567*10000</f>
        <v>0</v>
      </c>
      <c r="N567" s="25" t="e">
        <f>(NORMSINV(1-M567/1000000))+1.5</f>
        <v>#NUM!</v>
      </c>
      <c r="O567" s="95"/>
    </row>
    <row r="568" spans="1:15" x14ac:dyDescent="0.25">
      <c r="A568" s="144"/>
      <c r="B568" s="82" t="s">
        <v>53</v>
      </c>
      <c r="C568" s="1">
        <f>2*64</f>
        <v>128</v>
      </c>
      <c r="D568" s="2">
        <f>E568/C568*100</f>
        <v>0</v>
      </c>
      <c r="E568" s="1">
        <v>0</v>
      </c>
      <c r="F568" s="2">
        <f>+G568/C568*100</f>
        <v>0</v>
      </c>
      <c r="G568" s="1">
        <v>0</v>
      </c>
      <c r="H568" s="2">
        <f>+I568/C568*100</f>
        <v>0</v>
      </c>
      <c r="I568" s="1">
        <v>0</v>
      </c>
      <c r="J568" s="2">
        <f>(1*D568)+(0.65*F568)+(0.3*H568)</f>
        <v>0</v>
      </c>
      <c r="K568" s="1">
        <f>+E568+G568+I568</f>
        <v>0</v>
      </c>
      <c r="L568" s="3">
        <f>K568/C568*100</f>
        <v>0</v>
      </c>
      <c r="M568" s="24">
        <f>L568*10000</f>
        <v>0</v>
      </c>
      <c r="N568" s="25" t="e">
        <f>(NORMSINV(1-M568/1000000))+1.5</f>
        <v>#NUM!</v>
      </c>
      <c r="O568" s="95"/>
    </row>
    <row r="569" spans="1:15" x14ac:dyDescent="0.25">
      <c r="A569" s="144"/>
      <c r="B569" s="82" t="s">
        <v>45</v>
      </c>
      <c r="C569" s="1">
        <f>13*64</f>
        <v>832</v>
      </c>
      <c r="D569" s="2">
        <f t="shared" si="465"/>
        <v>0</v>
      </c>
      <c r="E569" s="1">
        <v>0</v>
      </c>
      <c r="F569" s="2">
        <f t="shared" si="466"/>
        <v>0</v>
      </c>
      <c r="G569" s="1">
        <v>0</v>
      </c>
      <c r="H569" s="2">
        <f t="shared" si="467"/>
        <v>0.96153846153846156</v>
      </c>
      <c r="I569" s="1">
        <v>8</v>
      </c>
      <c r="J569" s="2">
        <f t="shared" si="468"/>
        <v>0.28846153846153844</v>
      </c>
      <c r="K569" s="1">
        <f t="shared" si="469"/>
        <v>8</v>
      </c>
      <c r="L569" s="3">
        <f t="shared" si="470"/>
        <v>0.96153846153846156</v>
      </c>
      <c r="M569" s="24">
        <f t="shared" si="471"/>
        <v>9615.3846153846152</v>
      </c>
      <c r="N569" s="25">
        <f t="shared" si="472"/>
        <v>3.8410271376304492</v>
      </c>
      <c r="O569" s="95"/>
    </row>
    <row r="570" spans="1:15" ht="16.5" thickBot="1" x14ac:dyDescent="0.3">
      <c r="A570" s="145"/>
      <c r="B570" s="65" t="s">
        <v>18</v>
      </c>
      <c r="C570" s="10">
        <f>SUM(C563:C569)</f>
        <v>4392</v>
      </c>
      <c r="D570" s="11">
        <f t="shared" si="465"/>
        <v>0</v>
      </c>
      <c r="E570" s="10">
        <f>SUM(E563:E569)</f>
        <v>0</v>
      </c>
      <c r="F570" s="11">
        <f t="shared" si="466"/>
        <v>0</v>
      </c>
      <c r="G570" s="10">
        <f>SUM(G563:G569)</f>
        <v>0</v>
      </c>
      <c r="H570" s="73">
        <f t="shared" si="467"/>
        <v>0.95628415300546454</v>
      </c>
      <c r="I570" s="10">
        <f>SUM(I563:I569)</f>
        <v>42</v>
      </c>
      <c r="J570" s="11">
        <f t="shared" si="468"/>
        <v>0.28688524590163933</v>
      </c>
      <c r="K570" s="10">
        <f>SUM(K563:K569)</f>
        <v>42</v>
      </c>
      <c r="L570" s="12">
        <f t="shared" si="470"/>
        <v>0.95628415300546454</v>
      </c>
      <c r="M570" s="15">
        <f t="shared" si="471"/>
        <v>9562.8415300546458</v>
      </c>
      <c r="N570" s="13">
        <f t="shared" si="472"/>
        <v>3.8430721713347094</v>
      </c>
      <c r="O570" s="96"/>
    </row>
    <row r="571" spans="1:15" x14ac:dyDescent="0.25">
      <c r="A571" s="144" t="s">
        <v>392</v>
      </c>
      <c r="B571" s="82" t="s">
        <v>365</v>
      </c>
      <c r="C571" s="1">
        <f>57*8</f>
        <v>456</v>
      </c>
      <c r="D571" s="2">
        <f t="shared" ref="D571:D576" si="473">E571/C571*100</f>
        <v>0</v>
      </c>
      <c r="E571" s="1">
        <v>0</v>
      </c>
      <c r="F571" s="2">
        <f t="shared" ref="F571:F576" si="474">+G571/C571*100</f>
        <v>0</v>
      </c>
      <c r="G571" s="1">
        <v>0</v>
      </c>
      <c r="H571" s="2">
        <f t="shared" ref="H571:H576" si="475">+I571/C571*100</f>
        <v>0.8771929824561403</v>
      </c>
      <c r="I571" s="1">
        <v>4</v>
      </c>
      <c r="J571" s="2">
        <f t="shared" ref="J571:J576" si="476">(1*D571)+(0.65*F571)+(0.3*H571)</f>
        <v>0.26315789473684209</v>
      </c>
      <c r="K571" s="1">
        <f>+E571+G571+I571</f>
        <v>4</v>
      </c>
      <c r="L571" s="3">
        <f t="shared" ref="L571:L576" si="477">K571/C571*100</f>
        <v>0.8771929824561403</v>
      </c>
      <c r="M571" s="24">
        <f t="shared" ref="M571:M576" si="478">L571*10000</f>
        <v>8771.9298245614027</v>
      </c>
      <c r="N571" s="25">
        <f t="shared" si="472"/>
        <v>3.8751070841947692</v>
      </c>
      <c r="O571" s="95"/>
    </row>
    <row r="572" spans="1:15" x14ac:dyDescent="0.25">
      <c r="A572" s="144"/>
      <c r="B572" s="82" t="s">
        <v>56</v>
      </c>
      <c r="C572" s="1">
        <f>24*64</f>
        <v>1536</v>
      </c>
      <c r="D572" s="2">
        <f t="shared" si="473"/>
        <v>0</v>
      </c>
      <c r="E572" s="1">
        <v>0</v>
      </c>
      <c r="F572" s="2">
        <f t="shared" si="474"/>
        <v>0</v>
      </c>
      <c r="G572" s="1">
        <v>0</v>
      </c>
      <c r="H572" s="2">
        <f t="shared" si="475"/>
        <v>0.91145833333333337</v>
      </c>
      <c r="I572" s="1">
        <v>14</v>
      </c>
      <c r="J572" s="2">
        <f t="shared" si="476"/>
        <v>0.2734375</v>
      </c>
      <c r="K572" s="1">
        <f>+E572+G572+I572</f>
        <v>14</v>
      </c>
      <c r="L572" s="3">
        <f t="shared" si="477"/>
        <v>0.91145833333333337</v>
      </c>
      <c r="M572" s="24">
        <f t="shared" si="478"/>
        <v>9114.5833333333339</v>
      </c>
      <c r="N572" s="25">
        <f t="shared" ref="N572:N578" si="479">(NORMSINV(1-M572/1000000))+1.5</f>
        <v>3.8609300911383335</v>
      </c>
      <c r="O572" s="95"/>
    </row>
    <row r="573" spans="1:15" x14ac:dyDescent="0.25">
      <c r="A573" s="144"/>
      <c r="B573" s="82" t="s">
        <v>390</v>
      </c>
      <c r="C573" s="1">
        <f>50*8</f>
        <v>400</v>
      </c>
      <c r="D573" s="2">
        <f t="shared" si="473"/>
        <v>0</v>
      </c>
      <c r="E573" s="1">
        <v>0</v>
      </c>
      <c r="F573" s="2">
        <f t="shared" si="474"/>
        <v>0</v>
      </c>
      <c r="G573" s="1">
        <v>0</v>
      </c>
      <c r="H573" s="2">
        <f t="shared" si="475"/>
        <v>1</v>
      </c>
      <c r="I573" s="1">
        <v>4</v>
      </c>
      <c r="J573" s="2">
        <f t="shared" si="476"/>
        <v>0.3</v>
      </c>
      <c r="K573" s="1">
        <f>+E573+G573+I573</f>
        <v>4</v>
      </c>
      <c r="L573" s="3">
        <f t="shared" si="477"/>
        <v>1</v>
      </c>
      <c r="M573" s="24">
        <f t="shared" si="478"/>
        <v>10000</v>
      </c>
      <c r="N573" s="25">
        <f t="shared" si="479"/>
        <v>3.8263478740408408</v>
      </c>
      <c r="O573" s="95"/>
    </row>
    <row r="574" spans="1:15" x14ac:dyDescent="0.25">
      <c r="A574" s="144"/>
      <c r="B574" s="82" t="s">
        <v>391</v>
      </c>
      <c r="C574" s="1">
        <f>16*64</f>
        <v>1024</v>
      </c>
      <c r="D574" s="2">
        <f t="shared" si="473"/>
        <v>0</v>
      </c>
      <c r="E574" s="1">
        <v>0</v>
      </c>
      <c r="F574" s="2">
        <f t="shared" si="474"/>
        <v>0</v>
      </c>
      <c r="G574" s="1">
        <v>0</v>
      </c>
      <c r="H574" s="2">
        <f t="shared" si="475"/>
        <v>0.87890625</v>
      </c>
      <c r="I574" s="1">
        <v>9</v>
      </c>
      <c r="J574" s="2">
        <f t="shared" si="476"/>
        <v>0.263671875</v>
      </c>
      <c r="K574" s="1">
        <f>+E574+G574+I574</f>
        <v>9</v>
      </c>
      <c r="L574" s="3">
        <f t="shared" si="477"/>
        <v>0.87890625</v>
      </c>
      <c r="M574" s="24">
        <f t="shared" si="478"/>
        <v>8789.0625</v>
      </c>
      <c r="N574" s="25">
        <f t="shared" si="479"/>
        <v>3.874386806053931</v>
      </c>
      <c r="O574" s="95"/>
    </row>
    <row r="575" spans="1:15" x14ac:dyDescent="0.25">
      <c r="A575" s="144"/>
      <c r="B575" s="82" t="s">
        <v>45</v>
      </c>
      <c r="C575" s="1">
        <f>20*64</f>
        <v>1280</v>
      </c>
      <c r="D575" s="2">
        <f t="shared" si="473"/>
        <v>0</v>
      </c>
      <c r="E575" s="1">
        <v>0</v>
      </c>
      <c r="F575" s="2">
        <f t="shared" si="474"/>
        <v>0</v>
      </c>
      <c r="G575" s="1">
        <v>0</v>
      </c>
      <c r="H575" s="2">
        <f t="shared" si="475"/>
        <v>1.015625</v>
      </c>
      <c r="I575" s="1">
        <v>13</v>
      </c>
      <c r="J575" s="2">
        <f t="shared" si="476"/>
        <v>0.3046875</v>
      </c>
      <c r="K575" s="1">
        <f>+E575+G575+I575</f>
        <v>13</v>
      </c>
      <c r="L575" s="3">
        <f t="shared" si="477"/>
        <v>1.015625</v>
      </c>
      <c r="M575" s="24">
        <f t="shared" si="478"/>
        <v>10156.25</v>
      </c>
      <c r="N575" s="25">
        <f t="shared" si="479"/>
        <v>3.8205248912297582</v>
      </c>
      <c r="O575" s="95"/>
    </row>
    <row r="576" spans="1:15" ht="16.5" thickBot="1" x14ac:dyDescent="0.3">
      <c r="A576" s="145"/>
      <c r="B576" s="65" t="s">
        <v>18</v>
      </c>
      <c r="C576" s="10">
        <f>SUM(C571:C575)</f>
        <v>4696</v>
      </c>
      <c r="D576" s="11">
        <f t="shared" si="473"/>
        <v>0</v>
      </c>
      <c r="E576" s="10">
        <f>SUM(E571:E575)</f>
        <v>0</v>
      </c>
      <c r="F576" s="11">
        <f t="shared" si="474"/>
        <v>0</v>
      </c>
      <c r="G576" s="10">
        <f>SUM(G571:G575)</f>
        <v>0</v>
      </c>
      <c r="H576" s="73">
        <f t="shared" si="475"/>
        <v>0.9369676320272573</v>
      </c>
      <c r="I576" s="10">
        <f>SUM(I571:I575)</f>
        <v>44</v>
      </c>
      <c r="J576" s="11">
        <f t="shared" si="476"/>
        <v>0.28109028960817717</v>
      </c>
      <c r="K576" s="10">
        <f>SUM(K571:K575)</f>
        <v>44</v>
      </c>
      <c r="L576" s="12">
        <f t="shared" si="477"/>
        <v>0.9369676320272573</v>
      </c>
      <c r="M576" s="15">
        <f t="shared" si="478"/>
        <v>9369.6763202725724</v>
      </c>
      <c r="N576" s="13">
        <f t="shared" si="479"/>
        <v>3.8506758106645149</v>
      </c>
      <c r="O576" s="96"/>
    </row>
    <row r="577" spans="1:15" x14ac:dyDescent="0.25">
      <c r="A577" s="144" t="s">
        <v>393</v>
      </c>
      <c r="B577" s="82" t="s">
        <v>365</v>
      </c>
      <c r="C577" s="1">
        <f>53*8</f>
        <v>424</v>
      </c>
      <c r="D577" s="2">
        <f t="shared" ref="D577:D583" si="480">E577/C577*100</f>
        <v>0</v>
      </c>
      <c r="E577" s="1">
        <v>0</v>
      </c>
      <c r="F577" s="2">
        <f t="shared" ref="F577:F583" si="481">+G577/C577*100</f>
        <v>0</v>
      </c>
      <c r="G577" s="1">
        <v>0</v>
      </c>
      <c r="H577" s="2">
        <f t="shared" ref="H577:H583" si="482">+I577/C577*100</f>
        <v>1.4150943396226416</v>
      </c>
      <c r="I577" s="1">
        <v>6</v>
      </c>
      <c r="J577" s="2">
        <f t="shared" ref="J577:J583" si="483">(1*D577)+(0.65*F577)+(0.3*H577)</f>
        <v>0.42452830188679247</v>
      </c>
      <c r="K577" s="1">
        <f t="shared" ref="K577:K582" si="484">+E577+G577+I577</f>
        <v>6</v>
      </c>
      <c r="L577" s="3">
        <f t="shared" ref="L577:L583" si="485">K577/C577*100</f>
        <v>1.4150943396226416</v>
      </c>
      <c r="M577" s="24">
        <f t="shared" ref="M577:M583" si="486">L577*10000</f>
        <v>14150.943396226416</v>
      </c>
      <c r="N577" s="25">
        <f t="shared" si="479"/>
        <v>3.6930762369589223</v>
      </c>
      <c r="O577" s="95"/>
    </row>
    <row r="578" spans="1:15" x14ac:dyDescent="0.25">
      <c r="A578" s="144"/>
      <c r="B578" s="82" t="s">
        <v>396</v>
      </c>
      <c r="C578" s="1">
        <f>6*8</f>
        <v>48</v>
      </c>
      <c r="D578" s="2">
        <f>E578/C578*100</f>
        <v>0</v>
      </c>
      <c r="E578" s="1">
        <v>0</v>
      </c>
      <c r="F578" s="2">
        <f>+G578/C578*100</f>
        <v>0</v>
      </c>
      <c r="G578" s="1">
        <v>0</v>
      </c>
      <c r="H578" s="2">
        <f>+I578/C578*100</f>
        <v>2.083333333333333</v>
      </c>
      <c r="I578" s="1">
        <v>1</v>
      </c>
      <c r="J578" s="2">
        <f>(1*D578)+(0.65*F578)+(0.3*H578)</f>
        <v>0.62499999999999989</v>
      </c>
      <c r="K578" s="1">
        <f>+E578+G578+I578</f>
        <v>1</v>
      </c>
      <c r="L578" s="3">
        <f>K578/C578*100</f>
        <v>2.083333333333333</v>
      </c>
      <c r="M578" s="24">
        <f>L578*10000</f>
        <v>20833.333333333332</v>
      </c>
      <c r="N578" s="25">
        <f t="shared" si="479"/>
        <v>3.5368341317013874</v>
      </c>
      <c r="O578" s="95"/>
    </row>
    <row r="579" spans="1:15" x14ac:dyDescent="0.25">
      <c r="A579" s="144"/>
      <c r="B579" s="82" t="s">
        <v>401</v>
      </c>
      <c r="C579" s="1">
        <f>18*8</f>
        <v>144</v>
      </c>
      <c r="D579" s="2">
        <f>E579/C579*100</f>
        <v>0</v>
      </c>
      <c r="E579" s="1">
        <v>0</v>
      </c>
      <c r="F579" s="2">
        <f>+G579/C579*100</f>
        <v>0</v>
      </c>
      <c r="G579" s="1">
        <v>0</v>
      </c>
      <c r="H579" s="2">
        <f>+I579/C579*100</f>
        <v>2.7777777777777777</v>
      </c>
      <c r="I579" s="1">
        <v>4</v>
      </c>
      <c r="J579" s="2">
        <f>(1*D579)+(0.65*F579)+(0.3*H579)</f>
        <v>0.83333333333333326</v>
      </c>
      <c r="K579" s="1">
        <f>+E579+G579+I579</f>
        <v>4</v>
      </c>
      <c r="L579" s="3">
        <f>K579/C579*100</f>
        <v>2.7777777777777777</v>
      </c>
      <c r="M579" s="24">
        <f>L579*10000</f>
        <v>27777.777777777777</v>
      </c>
      <c r="N579" s="25">
        <f>(NORMSINV(1-M579/1000000))+1.5</f>
        <v>3.4145058250555569</v>
      </c>
      <c r="O579" s="95"/>
    </row>
    <row r="580" spans="1:15" x14ac:dyDescent="0.25">
      <c r="A580" s="144"/>
      <c r="B580" s="82" t="s">
        <v>56</v>
      </c>
      <c r="C580" s="1">
        <f>24*64</f>
        <v>1536</v>
      </c>
      <c r="D580" s="2">
        <f t="shared" si="480"/>
        <v>0</v>
      </c>
      <c r="E580" s="1">
        <v>0</v>
      </c>
      <c r="F580" s="2">
        <f t="shared" si="481"/>
        <v>0</v>
      </c>
      <c r="G580" s="1">
        <v>0</v>
      </c>
      <c r="H580" s="2">
        <f t="shared" si="482"/>
        <v>0.9765625</v>
      </c>
      <c r="I580" s="1">
        <v>15</v>
      </c>
      <c r="J580" s="2">
        <f t="shared" si="483"/>
        <v>0.29296875</v>
      </c>
      <c r="K580" s="1">
        <f t="shared" si="484"/>
        <v>15</v>
      </c>
      <c r="L580" s="3">
        <f t="shared" si="485"/>
        <v>0.9765625</v>
      </c>
      <c r="M580" s="24">
        <f t="shared" si="486"/>
        <v>9765.625</v>
      </c>
      <c r="N580" s="25">
        <f t="shared" ref="N580:N587" si="487">(NORMSINV(1-M580/1000000))+1.5</f>
        <v>3.8352330400688128</v>
      </c>
      <c r="O580" s="95"/>
    </row>
    <row r="581" spans="1:15" x14ac:dyDescent="0.25">
      <c r="A581" s="144"/>
      <c r="B581" s="82" t="s">
        <v>391</v>
      </c>
      <c r="C581" s="1">
        <f>16*64</f>
        <v>1024</v>
      </c>
      <c r="D581" s="2">
        <f t="shared" si="480"/>
        <v>0</v>
      </c>
      <c r="E581" s="1">
        <v>0</v>
      </c>
      <c r="F581" s="2">
        <f t="shared" si="481"/>
        <v>0</v>
      </c>
      <c r="G581" s="1">
        <v>0</v>
      </c>
      <c r="H581" s="2">
        <f t="shared" si="482"/>
        <v>0.68359375</v>
      </c>
      <c r="I581" s="1">
        <v>7</v>
      </c>
      <c r="J581" s="2">
        <f t="shared" si="483"/>
        <v>0.205078125</v>
      </c>
      <c r="K581" s="1">
        <f t="shared" si="484"/>
        <v>7</v>
      </c>
      <c r="L581" s="3">
        <f t="shared" si="485"/>
        <v>0.68359375</v>
      </c>
      <c r="M581" s="24">
        <f t="shared" si="486"/>
        <v>6835.9375</v>
      </c>
      <c r="N581" s="25">
        <f t="shared" si="487"/>
        <v>3.9657708956964952</v>
      </c>
      <c r="O581" s="95"/>
    </row>
    <row r="582" spans="1:15" x14ac:dyDescent="0.25">
      <c r="A582" s="144"/>
      <c r="B582" s="82" t="s">
        <v>45</v>
      </c>
      <c r="C582" s="1">
        <f>6*64</f>
        <v>384</v>
      </c>
      <c r="D582" s="2">
        <f t="shared" si="480"/>
        <v>0</v>
      </c>
      <c r="E582" s="1">
        <v>0</v>
      </c>
      <c r="F582" s="2">
        <f t="shared" si="481"/>
        <v>0</v>
      </c>
      <c r="G582" s="1">
        <v>0</v>
      </c>
      <c r="H582" s="2">
        <f t="shared" si="482"/>
        <v>1.3020833333333335</v>
      </c>
      <c r="I582" s="1">
        <v>5</v>
      </c>
      <c r="J582" s="2">
        <f t="shared" si="483"/>
        <v>0.39062500000000006</v>
      </c>
      <c r="K582" s="1">
        <f t="shared" si="484"/>
        <v>5</v>
      </c>
      <c r="L582" s="3">
        <f t="shared" si="485"/>
        <v>1.3020833333333335</v>
      </c>
      <c r="M582" s="24">
        <f t="shared" si="486"/>
        <v>13020.833333333334</v>
      </c>
      <c r="N582" s="25">
        <f t="shared" si="487"/>
        <v>3.7255898502637632</v>
      </c>
      <c r="O582" s="95"/>
    </row>
    <row r="583" spans="1:15" ht="16.5" thickBot="1" x14ac:dyDescent="0.3">
      <c r="A583" s="145"/>
      <c r="B583" s="65" t="s">
        <v>18</v>
      </c>
      <c r="C583" s="10">
        <f>SUM(C577:C582)</f>
        <v>3560</v>
      </c>
      <c r="D583" s="11">
        <f t="shared" si="480"/>
        <v>0</v>
      </c>
      <c r="E583" s="10">
        <f>SUM(E577:E582)</f>
        <v>0</v>
      </c>
      <c r="F583" s="11">
        <f t="shared" si="481"/>
        <v>0</v>
      </c>
      <c r="G583" s="10">
        <f>SUM(G577:G582)</f>
        <v>0</v>
      </c>
      <c r="H583" s="73">
        <f t="shared" si="482"/>
        <v>1.0674157303370786</v>
      </c>
      <c r="I583" s="10">
        <f>SUM(I577:I582)</f>
        <v>38</v>
      </c>
      <c r="J583" s="11">
        <f t="shared" si="483"/>
        <v>0.32022471910112354</v>
      </c>
      <c r="K583" s="10">
        <f>SUM(K577:K582)</f>
        <v>38</v>
      </c>
      <c r="L583" s="12">
        <f t="shared" si="485"/>
        <v>1.0674157303370786</v>
      </c>
      <c r="M583" s="15">
        <f t="shared" si="486"/>
        <v>10674.157303370786</v>
      </c>
      <c r="N583" s="13">
        <f t="shared" si="487"/>
        <v>3.8017670156993706</v>
      </c>
      <c r="O583" s="96"/>
    </row>
    <row r="584" spans="1:15" x14ac:dyDescent="0.25">
      <c r="A584" s="144" t="s">
        <v>397</v>
      </c>
      <c r="B584" s="82" t="s">
        <v>365</v>
      </c>
      <c r="C584" s="1">
        <f>62*8</f>
        <v>496</v>
      </c>
      <c r="D584" s="2">
        <f t="shared" ref="D584:D597" si="488">E584/C584*100</f>
        <v>0</v>
      </c>
      <c r="E584" s="1">
        <v>0</v>
      </c>
      <c r="F584" s="2">
        <f t="shared" ref="F584:F597" si="489">+G584/C584*100</f>
        <v>0</v>
      </c>
      <c r="G584" s="1">
        <v>0</v>
      </c>
      <c r="H584" s="2">
        <f t="shared" ref="H584:H597" si="490">+I584/C584*100</f>
        <v>1.6129032258064515</v>
      </c>
      <c r="I584" s="1">
        <v>8</v>
      </c>
      <c r="J584" s="2">
        <f t="shared" ref="J584:J597" si="491">(1*D584)+(0.65*F584)+(0.3*H584)</f>
        <v>0.48387096774193544</v>
      </c>
      <c r="K584" s="1">
        <f t="shared" ref="K584:K590" si="492">+E584+G584+I584</f>
        <v>8</v>
      </c>
      <c r="L584" s="3">
        <f t="shared" ref="L584:L597" si="493">K584/C584*100</f>
        <v>1.6129032258064515</v>
      </c>
      <c r="M584" s="24">
        <f t="shared" ref="M584:M597" si="494">L584*10000</f>
        <v>16129.032258064515</v>
      </c>
      <c r="N584" s="25">
        <f t="shared" si="487"/>
        <v>3.6411981209720183</v>
      </c>
      <c r="O584" s="95"/>
    </row>
    <row r="585" spans="1:15" x14ac:dyDescent="0.25">
      <c r="A585" s="144"/>
      <c r="B585" s="82" t="s">
        <v>403</v>
      </c>
      <c r="C585" s="1">
        <f>3*64</f>
        <v>192</v>
      </c>
      <c r="D585" s="2">
        <f t="shared" si="488"/>
        <v>0</v>
      </c>
      <c r="E585" s="1">
        <v>0</v>
      </c>
      <c r="F585" s="2">
        <f t="shared" si="489"/>
        <v>0</v>
      </c>
      <c r="G585" s="1">
        <v>0</v>
      </c>
      <c r="H585" s="2">
        <f t="shared" si="490"/>
        <v>0.52083333333333326</v>
      </c>
      <c r="I585" s="1">
        <v>1</v>
      </c>
      <c r="J585" s="2">
        <f t="shared" si="491"/>
        <v>0.15624999999999997</v>
      </c>
      <c r="K585" s="1">
        <f t="shared" si="492"/>
        <v>1</v>
      </c>
      <c r="L585" s="3">
        <f t="shared" si="493"/>
        <v>0.52083333333333326</v>
      </c>
      <c r="M585" s="24">
        <f t="shared" si="494"/>
        <v>5208.333333333333</v>
      </c>
      <c r="N585" s="25">
        <f t="shared" si="487"/>
        <v>4.0616819349340219</v>
      </c>
      <c r="O585" s="95"/>
    </row>
    <row r="586" spans="1:15" x14ac:dyDescent="0.25">
      <c r="A586" s="144"/>
      <c r="B586" s="82" t="s">
        <v>401</v>
      </c>
      <c r="C586" s="1">
        <f>4*8</f>
        <v>32</v>
      </c>
      <c r="D586" s="2">
        <f t="shared" si="488"/>
        <v>0</v>
      </c>
      <c r="E586" s="1">
        <v>0</v>
      </c>
      <c r="F586" s="2">
        <f t="shared" si="489"/>
        <v>0</v>
      </c>
      <c r="G586" s="1">
        <v>0</v>
      </c>
      <c r="H586" s="2">
        <f t="shared" si="490"/>
        <v>3.125</v>
      </c>
      <c r="I586" s="1">
        <v>1</v>
      </c>
      <c r="J586" s="2">
        <f t="shared" si="491"/>
        <v>0.9375</v>
      </c>
      <c r="K586" s="1">
        <f t="shared" si="492"/>
        <v>1</v>
      </c>
      <c r="L586" s="3">
        <f t="shared" si="493"/>
        <v>3.125</v>
      </c>
      <c r="M586" s="24">
        <f t="shared" si="494"/>
        <v>31250</v>
      </c>
      <c r="N586" s="25">
        <f t="shared" si="487"/>
        <v>3.3627318674216511</v>
      </c>
      <c r="O586" s="95"/>
    </row>
    <row r="587" spans="1:15" ht="30" x14ac:dyDescent="0.25">
      <c r="A587" s="144"/>
      <c r="B587" s="82" t="s">
        <v>56</v>
      </c>
      <c r="C587" s="1">
        <f>8*64</f>
        <v>512</v>
      </c>
      <c r="D587" s="2">
        <f>E587/C587*100</f>
        <v>0.390625</v>
      </c>
      <c r="E587" s="1">
        <v>2</v>
      </c>
      <c r="F587" s="2">
        <f>+G587/C587*100</f>
        <v>0</v>
      </c>
      <c r="G587" s="1">
        <v>0</v>
      </c>
      <c r="H587" s="2">
        <f>+I587/C587*100</f>
        <v>0.9765625</v>
      </c>
      <c r="I587" s="1">
        <v>5</v>
      </c>
      <c r="J587" s="2">
        <f>(1*D587)+(0.65*F587)+(0.3*H587)</f>
        <v>0.68359375</v>
      </c>
      <c r="K587" s="1">
        <f>+E587+G587+I587</f>
        <v>7</v>
      </c>
      <c r="L587" s="3">
        <f>K587/C587*100</f>
        <v>1.3671875</v>
      </c>
      <c r="M587" s="24">
        <f>L587*10000</f>
        <v>13671.875</v>
      </c>
      <c r="N587" s="25">
        <f t="shared" si="487"/>
        <v>3.7065752165371291</v>
      </c>
      <c r="O587" s="95" t="s">
        <v>402</v>
      </c>
    </row>
    <row r="588" spans="1:15" x14ac:dyDescent="0.25">
      <c r="A588" s="144"/>
      <c r="B588" s="82" t="s">
        <v>69</v>
      </c>
      <c r="C588" s="1">
        <f>9*8</f>
        <v>72</v>
      </c>
      <c r="D588" s="2">
        <f t="shared" si="488"/>
        <v>0</v>
      </c>
      <c r="E588" s="1">
        <v>0</v>
      </c>
      <c r="F588" s="2">
        <f t="shared" si="489"/>
        <v>0</v>
      </c>
      <c r="G588" s="1">
        <v>0</v>
      </c>
      <c r="H588" s="2">
        <f t="shared" si="490"/>
        <v>2.7777777777777777</v>
      </c>
      <c r="I588" s="1">
        <v>2</v>
      </c>
      <c r="J588" s="2">
        <f t="shared" si="491"/>
        <v>0.83333333333333326</v>
      </c>
      <c r="K588" s="1">
        <f t="shared" si="492"/>
        <v>2</v>
      </c>
      <c r="L588" s="3">
        <f t="shared" si="493"/>
        <v>2.7777777777777777</v>
      </c>
      <c r="M588" s="24">
        <f t="shared" si="494"/>
        <v>27777.777777777777</v>
      </c>
      <c r="N588" s="25">
        <f t="shared" ref="N588:N597" si="495">(NORMSINV(1-M588/1000000))+1.5</f>
        <v>3.4145058250555569</v>
      </c>
      <c r="O588" s="95"/>
    </row>
    <row r="589" spans="1:15" x14ac:dyDescent="0.25">
      <c r="A589" s="144"/>
      <c r="B589" s="82" t="s">
        <v>391</v>
      </c>
      <c r="C589" s="1">
        <f>14*64</f>
        <v>896</v>
      </c>
      <c r="D589" s="2">
        <f t="shared" si="488"/>
        <v>0</v>
      </c>
      <c r="E589" s="1">
        <v>0</v>
      </c>
      <c r="F589" s="2">
        <f t="shared" si="489"/>
        <v>0</v>
      </c>
      <c r="G589" s="1">
        <v>0</v>
      </c>
      <c r="H589" s="2">
        <f t="shared" si="490"/>
        <v>0.78125</v>
      </c>
      <c r="I589" s="1">
        <v>7</v>
      </c>
      <c r="J589" s="2">
        <f t="shared" si="491"/>
        <v>0.234375</v>
      </c>
      <c r="K589" s="1">
        <f t="shared" si="492"/>
        <v>7</v>
      </c>
      <c r="L589" s="3">
        <f t="shared" si="493"/>
        <v>0.78125</v>
      </c>
      <c r="M589" s="24">
        <f t="shared" si="494"/>
        <v>7812.5</v>
      </c>
      <c r="N589" s="25">
        <f t="shared" si="495"/>
        <v>3.9175590162365048</v>
      </c>
      <c r="O589" s="95"/>
    </row>
    <row r="590" spans="1:15" x14ac:dyDescent="0.25">
      <c r="A590" s="144"/>
      <c r="B590" s="82" t="s">
        <v>45</v>
      </c>
      <c r="C590" s="1">
        <f>4*64</f>
        <v>256</v>
      </c>
      <c r="D590" s="2">
        <f t="shared" si="488"/>
        <v>0</v>
      </c>
      <c r="E590" s="1">
        <v>0</v>
      </c>
      <c r="F590" s="2">
        <f t="shared" si="489"/>
        <v>0</v>
      </c>
      <c r="G590" s="1">
        <v>0</v>
      </c>
      <c r="H590" s="2">
        <f t="shared" si="490"/>
        <v>0.78125</v>
      </c>
      <c r="I590" s="1">
        <v>2</v>
      </c>
      <c r="J590" s="2">
        <f t="shared" si="491"/>
        <v>0.234375</v>
      </c>
      <c r="K590" s="1">
        <f t="shared" si="492"/>
        <v>2</v>
      </c>
      <c r="L590" s="3">
        <f t="shared" si="493"/>
        <v>0.78125</v>
      </c>
      <c r="M590" s="24">
        <f t="shared" si="494"/>
        <v>7812.5</v>
      </c>
      <c r="N590" s="25">
        <f t="shared" si="495"/>
        <v>3.9175590162365048</v>
      </c>
      <c r="O590" s="95"/>
    </row>
    <row r="591" spans="1:15" ht="16.5" thickBot="1" x14ac:dyDescent="0.3">
      <c r="A591" s="145"/>
      <c r="B591" s="65" t="s">
        <v>18</v>
      </c>
      <c r="C591" s="10">
        <f>SUM(C584:C590)</f>
        <v>2456</v>
      </c>
      <c r="D591" s="11">
        <f t="shared" si="488"/>
        <v>8.1433224755700334E-2</v>
      </c>
      <c r="E591" s="10">
        <f>SUM(E584:E590)</f>
        <v>2</v>
      </c>
      <c r="F591" s="11">
        <f t="shared" si="489"/>
        <v>0</v>
      </c>
      <c r="G591" s="10">
        <f>SUM(G584:G590)</f>
        <v>0</v>
      </c>
      <c r="H591" s="73">
        <f t="shared" si="490"/>
        <v>1.0586319218241043</v>
      </c>
      <c r="I591" s="10">
        <f>SUM(I584:I590)</f>
        <v>26</v>
      </c>
      <c r="J591" s="11">
        <f t="shared" si="491"/>
        <v>0.39902280130293155</v>
      </c>
      <c r="K591" s="10">
        <f>SUM(K584:K590)</f>
        <v>28</v>
      </c>
      <c r="L591" s="12">
        <f t="shared" si="493"/>
        <v>1.1400651465798046</v>
      </c>
      <c r="M591" s="15">
        <f t="shared" si="494"/>
        <v>11400.651465798046</v>
      </c>
      <c r="N591" s="13">
        <f t="shared" si="495"/>
        <v>3.7767475887848243</v>
      </c>
      <c r="O591" s="96"/>
    </row>
    <row r="592" spans="1:15" ht="30" x14ac:dyDescent="0.25">
      <c r="A592" s="144" t="s">
        <v>404</v>
      </c>
      <c r="B592" s="82" t="s">
        <v>365</v>
      </c>
      <c r="C592" s="1">
        <f>84*8</f>
        <v>672</v>
      </c>
      <c r="D592" s="2">
        <f t="shared" si="488"/>
        <v>0</v>
      </c>
      <c r="E592" s="1">
        <v>0</v>
      </c>
      <c r="F592" s="2">
        <f t="shared" si="489"/>
        <v>0</v>
      </c>
      <c r="G592" s="1">
        <v>0</v>
      </c>
      <c r="H592" s="2">
        <f t="shared" si="490"/>
        <v>1.0416666666666665</v>
      </c>
      <c r="I592" s="1">
        <v>7</v>
      </c>
      <c r="J592" s="2">
        <f t="shared" si="491"/>
        <v>0.31249999999999994</v>
      </c>
      <c r="K592" s="1">
        <f t="shared" ref="K592:K597" si="496">+E592+G592+I592</f>
        <v>7</v>
      </c>
      <c r="L592" s="3">
        <f t="shared" si="493"/>
        <v>1.0416666666666665</v>
      </c>
      <c r="M592" s="24">
        <f t="shared" si="494"/>
        <v>10416.666666666666</v>
      </c>
      <c r="N592" s="25">
        <f t="shared" si="495"/>
        <v>3.8109913382574203</v>
      </c>
      <c r="O592" s="95" t="s">
        <v>410</v>
      </c>
    </row>
    <row r="593" spans="1:15" x14ac:dyDescent="0.25">
      <c r="A593" s="144"/>
      <c r="B593" s="82" t="s">
        <v>403</v>
      </c>
      <c r="C593" s="1">
        <f>240*8</f>
        <v>1920</v>
      </c>
      <c r="D593" s="2">
        <f t="shared" si="488"/>
        <v>0</v>
      </c>
      <c r="E593" s="1">
        <v>0</v>
      </c>
      <c r="F593" s="2">
        <f t="shared" si="489"/>
        <v>0</v>
      </c>
      <c r="G593" s="1">
        <v>0</v>
      </c>
      <c r="H593" s="2">
        <f t="shared" si="490"/>
        <v>0.625</v>
      </c>
      <c r="I593" s="1">
        <v>12</v>
      </c>
      <c r="J593" s="2">
        <f t="shared" si="491"/>
        <v>0.1875</v>
      </c>
      <c r="K593" s="1">
        <f t="shared" si="496"/>
        <v>12</v>
      </c>
      <c r="L593" s="3">
        <f t="shared" si="493"/>
        <v>0.625</v>
      </c>
      <c r="M593" s="24">
        <f t="shared" si="494"/>
        <v>6250</v>
      </c>
      <c r="N593" s="25">
        <f t="shared" si="495"/>
        <v>3.9977054744123737</v>
      </c>
      <c r="O593" s="95"/>
    </row>
    <row r="594" spans="1:15" x14ac:dyDescent="0.25">
      <c r="A594" s="144"/>
      <c r="B594" s="82" t="s">
        <v>406</v>
      </c>
      <c r="C594" s="1">
        <f>24*8</f>
        <v>192</v>
      </c>
      <c r="D594" s="2">
        <f t="shared" si="488"/>
        <v>0</v>
      </c>
      <c r="E594" s="1">
        <v>0</v>
      </c>
      <c r="F594" s="2">
        <f t="shared" si="489"/>
        <v>0</v>
      </c>
      <c r="G594" s="1">
        <v>0</v>
      </c>
      <c r="H594" s="2">
        <f t="shared" si="490"/>
        <v>0.52083333333333326</v>
      </c>
      <c r="I594" s="1">
        <v>1</v>
      </c>
      <c r="J594" s="2">
        <f t="shared" si="491"/>
        <v>0.15624999999999997</v>
      </c>
      <c r="K594" s="1">
        <f t="shared" si="496"/>
        <v>1</v>
      </c>
      <c r="L594" s="3">
        <f t="shared" si="493"/>
        <v>0.52083333333333326</v>
      </c>
      <c r="M594" s="24">
        <f t="shared" si="494"/>
        <v>5208.333333333333</v>
      </c>
      <c r="N594" s="25">
        <f t="shared" si="495"/>
        <v>4.0616819349340219</v>
      </c>
      <c r="O594" s="95"/>
    </row>
    <row r="595" spans="1:15" x14ac:dyDescent="0.25">
      <c r="A595" s="144"/>
      <c r="B595" s="82" t="s">
        <v>353</v>
      </c>
      <c r="C595" s="1">
        <f>8*140</f>
        <v>1120</v>
      </c>
      <c r="D595" s="2">
        <f t="shared" si="488"/>
        <v>0</v>
      </c>
      <c r="E595" s="1">
        <v>0</v>
      </c>
      <c r="F595" s="2">
        <f t="shared" si="489"/>
        <v>0</v>
      </c>
      <c r="G595" s="1">
        <v>0</v>
      </c>
      <c r="H595" s="2">
        <f t="shared" si="490"/>
        <v>0.7142857142857143</v>
      </c>
      <c r="I595" s="1">
        <v>8</v>
      </c>
      <c r="J595" s="2">
        <f t="shared" si="491"/>
        <v>0.21428571428571427</v>
      </c>
      <c r="K595" s="1">
        <f t="shared" si="496"/>
        <v>8</v>
      </c>
      <c r="L595" s="3">
        <f t="shared" si="493"/>
        <v>0.7142857142857143</v>
      </c>
      <c r="M595" s="24">
        <f t="shared" si="494"/>
        <v>7142.8571428571431</v>
      </c>
      <c r="N595" s="25">
        <f t="shared" si="495"/>
        <v>3.9499976606027292</v>
      </c>
      <c r="O595" s="95"/>
    </row>
    <row r="596" spans="1:15" x14ac:dyDescent="0.25">
      <c r="A596" s="144"/>
      <c r="B596" s="82" t="s">
        <v>391</v>
      </c>
      <c r="C596" s="1">
        <f>8*204</f>
        <v>1632</v>
      </c>
      <c r="D596" s="2">
        <f t="shared" si="488"/>
        <v>0</v>
      </c>
      <c r="E596" s="1">
        <v>0</v>
      </c>
      <c r="F596" s="2">
        <f t="shared" si="489"/>
        <v>0</v>
      </c>
      <c r="G596" s="1">
        <v>0</v>
      </c>
      <c r="H596" s="2">
        <f t="shared" si="490"/>
        <v>0.49019607843137253</v>
      </c>
      <c r="I596" s="1">
        <v>8</v>
      </c>
      <c r="J596" s="2">
        <f t="shared" si="491"/>
        <v>0.14705882352941174</v>
      </c>
      <c r="K596" s="1">
        <f t="shared" si="496"/>
        <v>8</v>
      </c>
      <c r="L596" s="3">
        <f t="shared" si="493"/>
        <v>0.49019607843137253</v>
      </c>
      <c r="M596" s="24">
        <f t="shared" si="494"/>
        <v>4901.9607843137255</v>
      </c>
      <c r="N596" s="25">
        <f t="shared" si="495"/>
        <v>4.0826694108367843</v>
      </c>
      <c r="O596" s="95"/>
    </row>
    <row r="597" spans="1:15" ht="30" x14ac:dyDescent="0.25">
      <c r="A597" s="144"/>
      <c r="B597" s="82" t="s">
        <v>45</v>
      </c>
      <c r="C597" s="1">
        <f>180*8</f>
        <v>1440</v>
      </c>
      <c r="D597" s="2">
        <f t="shared" si="488"/>
        <v>0</v>
      </c>
      <c r="E597" s="1">
        <v>0</v>
      </c>
      <c r="F597" s="2">
        <f t="shared" si="489"/>
        <v>0</v>
      </c>
      <c r="G597" s="1">
        <v>0</v>
      </c>
      <c r="H597" s="2">
        <f t="shared" si="490"/>
        <v>0.69444444444444442</v>
      </c>
      <c r="I597" s="1">
        <v>10</v>
      </c>
      <c r="J597" s="2">
        <f t="shared" si="491"/>
        <v>0.20833333333333331</v>
      </c>
      <c r="K597" s="1">
        <f t="shared" si="496"/>
        <v>10</v>
      </c>
      <c r="L597" s="3">
        <f t="shared" si="493"/>
        <v>0.69444444444444442</v>
      </c>
      <c r="M597" s="24">
        <f t="shared" si="494"/>
        <v>6944.4444444444443</v>
      </c>
      <c r="N597" s="25">
        <f t="shared" si="495"/>
        <v>3.9601243375600035</v>
      </c>
      <c r="O597" s="95" t="s">
        <v>411</v>
      </c>
    </row>
    <row r="598" spans="1:15" ht="16.5" thickBot="1" x14ac:dyDescent="0.3">
      <c r="A598" s="145"/>
      <c r="B598" s="65" t="s">
        <v>18</v>
      </c>
      <c r="C598" s="10">
        <f>SUM(C592:C597)</f>
        <v>6976</v>
      </c>
      <c r="D598" s="11">
        <f>E598/C598*100</f>
        <v>0</v>
      </c>
      <c r="E598" s="10">
        <f>SUM(E592:E597)</f>
        <v>0</v>
      </c>
      <c r="F598" s="11">
        <f>+G598/C598*100</f>
        <v>0</v>
      </c>
      <c r="G598" s="10">
        <f>SUM(G592:G597)</f>
        <v>0</v>
      </c>
      <c r="H598" s="73">
        <f>+I598/C598*100</f>
        <v>0.65940366972477071</v>
      </c>
      <c r="I598" s="10">
        <f>SUM(I592:I597)</f>
        <v>46</v>
      </c>
      <c r="J598" s="11">
        <f>(1*D598)+(0.65*F598)+(0.3*H598)</f>
        <v>0.19782110091743121</v>
      </c>
      <c r="K598" s="10">
        <f>SUM(K592:K597)</f>
        <v>46</v>
      </c>
      <c r="L598" s="12">
        <f>K598/C598*100</f>
        <v>0.65940366972477071</v>
      </c>
      <c r="M598" s="15">
        <f>L598*10000</f>
        <v>6594.0366972477068</v>
      </c>
      <c r="N598" s="13">
        <f t="shared" ref="N598:N605" si="497">(NORMSINV(1-M598/1000000))+1.5</f>
        <v>3.9786497609662881</v>
      </c>
      <c r="O598" s="96"/>
    </row>
    <row r="599" spans="1:15" x14ac:dyDescent="0.25">
      <c r="A599" s="144" t="s">
        <v>405</v>
      </c>
      <c r="B599" s="82" t="s">
        <v>365</v>
      </c>
      <c r="C599" s="1">
        <f>53*8</f>
        <v>424</v>
      </c>
      <c r="D599" s="2">
        <f t="shared" ref="D599:D604" si="498">E599/C599*100</f>
        <v>0</v>
      </c>
      <c r="E599" s="1">
        <v>0</v>
      </c>
      <c r="F599" s="2">
        <f t="shared" ref="F599:F604" si="499">+G599/C599*100</f>
        <v>0</v>
      </c>
      <c r="G599" s="1">
        <v>0</v>
      </c>
      <c r="H599" s="2">
        <f t="shared" ref="H599:H604" si="500">+I599/C599*100</f>
        <v>0.70754716981132082</v>
      </c>
      <c r="I599" s="1">
        <v>3</v>
      </c>
      <c r="J599" s="2">
        <f t="shared" ref="J599:J604" si="501">(1*D599)+(0.65*F599)+(0.3*H599)</f>
        <v>0.21226415094339623</v>
      </c>
      <c r="K599" s="1">
        <f>+E599+G599+I599</f>
        <v>3</v>
      </c>
      <c r="L599" s="3">
        <f t="shared" ref="L599:L604" si="502">K599/C599*100</f>
        <v>0.70754716981132082</v>
      </c>
      <c r="M599" s="24">
        <f t="shared" ref="M599:M604" si="503">L599*10000</f>
        <v>7075.4716981132078</v>
      </c>
      <c r="N599" s="25">
        <f t="shared" si="497"/>
        <v>3.9534087584195197</v>
      </c>
      <c r="O599" s="95"/>
    </row>
    <row r="600" spans="1:15" x14ac:dyDescent="0.25">
      <c r="A600" s="144"/>
      <c r="B600" s="82" t="s">
        <v>406</v>
      </c>
      <c r="C600" s="1">
        <f>15*64</f>
        <v>960</v>
      </c>
      <c r="D600" s="2">
        <f t="shared" si="498"/>
        <v>0</v>
      </c>
      <c r="E600" s="1">
        <v>0</v>
      </c>
      <c r="F600" s="2">
        <f t="shared" si="499"/>
        <v>0</v>
      </c>
      <c r="G600" s="1">
        <v>0</v>
      </c>
      <c r="H600" s="2">
        <f t="shared" si="500"/>
        <v>0.52083333333333326</v>
      </c>
      <c r="I600" s="1">
        <v>5</v>
      </c>
      <c r="J600" s="2">
        <f t="shared" si="501"/>
        <v>0.15624999999999997</v>
      </c>
      <c r="K600" s="1">
        <f>+E600+G600+I600</f>
        <v>5</v>
      </c>
      <c r="L600" s="3">
        <f t="shared" si="502"/>
        <v>0.52083333333333326</v>
      </c>
      <c r="M600" s="24">
        <f t="shared" si="503"/>
        <v>5208.333333333333</v>
      </c>
      <c r="N600" s="25">
        <f t="shared" si="497"/>
        <v>4.0616819349340219</v>
      </c>
      <c r="O600" s="95"/>
    </row>
    <row r="601" spans="1:15" x14ac:dyDescent="0.25">
      <c r="A601" s="144"/>
      <c r="B601" s="82" t="s">
        <v>69</v>
      </c>
      <c r="C601" s="1">
        <f>84*8</f>
        <v>672</v>
      </c>
      <c r="D601" s="2">
        <f t="shared" si="498"/>
        <v>0</v>
      </c>
      <c r="E601" s="1">
        <v>0</v>
      </c>
      <c r="F601" s="2">
        <f t="shared" si="499"/>
        <v>0</v>
      </c>
      <c r="G601" s="1">
        <v>0</v>
      </c>
      <c r="H601" s="2">
        <f t="shared" si="500"/>
        <v>0.74404761904761896</v>
      </c>
      <c r="I601" s="1">
        <v>5</v>
      </c>
      <c r="J601" s="2">
        <f t="shared" si="501"/>
        <v>0.22321428571428567</v>
      </c>
      <c r="K601" s="1">
        <f>+E601+G601+I601</f>
        <v>5</v>
      </c>
      <c r="L601" s="3">
        <f t="shared" si="502"/>
        <v>0.74404761904761896</v>
      </c>
      <c r="M601" s="24">
        <f t="shared" si="503"/>
        <v>7440.4761904761899</v>
      </c>
      <c r="N601" s="25">
        <f t="shared" si="497"/>
        <v>3.9352634122527559</v>
      </c>
      <c r="O601" s="95"/>
    </row>
    <row r="602" spans="1:15" hidden="1" x14ac:dyDescent="0.25">
      <c r="A602" s="144"/>
      <c r="B602" s="82" t="s">
        <v>391</v>
      </c>
      <c r="C602" s="1">
        <f>16*64</f>
        <v>1024</v>
      </c>
      <c r="D602" s="2">
        <f t="shared" si="498"/>
        <v>0</v>
      </c>
      <c r="E602" s="1">
        <v>0</v>
      </c>
      <c r="F602" s="2">
        <f t="shared" si="499"/>
        <v>0</v>
      </c>
      <c r="G602" s="1">
        <v>0</v>
      </c>
      <c r="H602" s="2">
        <f t="shared" si="500"/>
        <v>0.48828125</v>
      </c>
      <c r="I602" s="1">
        <v>5</v>
      </c>
      <c r="J602" s="2">
        <f t="shared" si="501"/>
        <v>0.146484375</v>
      </c>
      <c r="K602" s="1">
        <f>+E602+G602+I602</f>
        <v>5</v>
      </c>
      <c r="L602" s="3">
        <f t="shared" si="502"/>
        <v>0.48828125</v>
      </c>
      <c r="M602" s="24">
        <f t="shared" si="503"/>
        <v>4882.8125</v>
      </c>
      <c r="N602" s="25">
        <f t="shared" si="497"/>
        <v>4.0840195805994783</v>
      </c>
      <c r="O602" s="95"/>
    </row>
    <row r="603" spans="1:15" hidden="1" x14ac:dyDescent="0.25">
      <c r="A603" s="144"/>
      <c r="B603" s="82" t="s">
        <v>45</v>
      </c>
      <c r="C603" s="1">
        <f>32*64</f>
        <v>2048</v>
      </c>
      <c r="D603" s="2">
        <f t="shared" si="498"/>
        <v>0</v>
      </c>
      <c r="E603" s="1">
        <v>0</v>
      </c>
      <c r="F603" s="2">
        <f t="shared" si="499"/>
        <v>0</v>
      </c>
      <c r="G603" s="1">
        <v>0</v>
      </c>
      <c r="H603" s="2">
        <f t="shared" si="500"/>
        <v>0.48828125</v>
      </c>
      <c r="I603" s="1">
        <v>10</v>
      </c>
      <c r="J603" s="2">
        <f t="shared" si="501"/>
        <v>0.146484375</v>
      </c>
      <c r="K603" s="1">
        <f>+E603+G603+I603</f>
        <v>10</v>
      </c>
      <c r="L603" s="3">
        <f t="shared" si="502"/>
        <v>0.48828125</v>
      </c>
      <c r="M603" s="24">
        <f t="shared" si="503"/>
        <v>4882.8125</v>
      </c>
      <c r="N603" s="25">
        <f t="shared" si="497"/>
        <v>4.0840195805994783</v>
      </c>
      <c r="O603" s="95"/>
    </row>
    <row r="604" spans="1:15" ht="16.5" hidden="1" thickBot="1" x14ac:dyDescent="0.3">
      <c r="A604" s="145"/>
      <c r="B604" s="65" t="s">
        <v>18</v>
      </c>
      <c r="C604" s="10">
        <f>SUM(C599:C603)</f>
        <v>5128</v>
      </c>
      <c r="D604" s="11">
        <f t="shared" si="498"/>
        <v>0</v>
      </c>
      <c r="E604" s="10">
        <f>SUM(E599:E603)</f>
        <v>0</v>
      </c>
      <c r="F604" s="11">
        <f t="shared" si="499"/>
        <v>0</v>
      </c>
      <c r="G604" s="10">
        <f>SUM(G599:G603)</f>
        <v>0</v>
      </c>
      <c r="H604" s="73">
        <f t="shared" si="500"/>
        <v>0.54602184087363492</v>
      </c>
      <c r="I604" s="10">
        <f>SUM(I599:I603)</f>
        <v>28</v>
      </c>
      <c r="J604" s="11">
        <f t="shared" si="501"/>
        <v>0.16380655226209048</v>
      </c>
      <c r="K604" s="10">
        <f>SUM(K599:K603)</f>
        <v>28</v>
      </c>
      <c r="L604" s="12">
        <f t="shared" si="502"/>
        <v>0.54602184087363492</v>
      </c>
      <c r="M604" s="15">
        <f t="shared" si="503"/>
        <v>5460.2184087363494</v>
      </c>
      <c r="N604" s="13">
        <f t="shared" si="497"/>
        <v>4.0452345182211795</v>
      </c>
      <c r="O604" s="96"/>
    </row>
    <row r="605" spans="1:15" hidden="1" x14ac:dyDescent="0.25">
      <c r="A605" s="144" t="s">
        <v>407</v>
      </c>
      <c r="B605" s="82" t="s">
        <v>409</v>
      </c>
      <c r="C605" s="1">
        <f>55*8</f>
        <v>440</v>
      </c>
      <c r="D605" s="2">
        <f t="shared" ref="D605:D610" si="504">E605/C605*100</f>
        <v>0</v>
      </c>
      <c r="E605" s="1">
        <v>0</v>
      </c>
      <c r="F605" s="2">
        <f t="shared" ref="F605:F610" si="505">+G605/C605*100</f>
        <v>0</v>
      </c>
      <c r="G605" s="1">
        <v>0</v>
      </c>
      <c r="H605" s="2">
        <f t="shared" ref="H605:H610" si="506">+I605/C605*100</f>
        <v>2.5</v>
      </c>
      <c r="I605" s="1">
        <v>11</v>
      </c>
      <c r="J605" s="2">
        <f t="shared" ref="J605:J610" si="507">(1*D605)+(0.65*F605)+(0.3*H605)</f>
        <v>0.75</v>
      </c>
      <c r="K605" s="1">
        <f>+E605+G605+I605</f>
        <v>11</v>
      </c>
      <c r="L605" s="3">
        <f t="shared" ref="L605:L610" si="508">K605/C605*100</f>
        <v>2.5</v>
      </c>
      <c r="M605" s="24">
        <f t="shared" ref="M605:M610" si="509">L605*10000</f>
        <v>25000</v>
      </c>
      <c r="N605" s="25">
        <f t="shared" si="497"/>
        <v>3.4599639845400536</v>
      </c>
      <c r="O605" s="95"/>
    </row>
    <row r="606" spans="1:15" hidden="1" x14ac:dyDescent="0.25">
      <c r="A606" s="144"/>
      <c r="B606" s="82" t="s">
        <v>69</v>
      </c>
      <c r="C606" s="1">
        <f>43*8</f>
        <v>344</v>
      </c>
      <c r="D606" s="2">
        <f t="shared" si="504"/>
        <v>0</v>
      </c>
      <c r="E606" s="1">
        <v>0</v>
      </c>
      <c r="F606" s="2">
        <f t="shared" si="505"/>
        <v>0</v>
      </c>
      <c r="G606" s="1">
        <v>0</v>
      </c>
      <c r="H606" s="2">
        <f t="shared" si="506"/>
        <v>0.58139534883720934</v>
      </c>
      <c r="I606" s="1">
        <v>2</v>
      </c>
      <c r="J606" s="2">
        <f t="shared" si="507"/>
        <v>0.1744186046511628</v>
      </c>
      <c r="K606" s="1">
        <f>+E606+G606+I606</f>
        <v>2</v>
      </c>
      <c r="L606" s="3">
        <f t="shared" si="508"/>
        <v>0.58139534883720934</v>
      </c>
      <c r="M606" s="24">
        <f t="shared" si="509"/>
        <v>5813.9534883720935</v>
      </c>
      <c r="N606" s="25">
        <f t="shared" ref="N606:N611" si="510">(NORMSINV(1-M606/1000000))+1.5</f>
        <v>4.0232398240230589</v>
      </c>
      <c r="O606" s="95"/>
    </row>
    <row r="607" spans="1:15" hidden="1" x14ac:dyDescent="0.25">
      <c r="A607" s="144"/>
      <c r="B607" s="82" t="s">
        <v>391</v>
      </c>
      <c r="C607" s="1">
        <f>17*64</f>
        <v>1088</v>
      </c>
      <c r="D607" s="2">
        <f t="shared" si="504"/>
        <v>0</v>
      </c>
      <c r="E607" s="1">
        <v>0</v>
      </c>
      <c r="F607" s="2">
        <f t="shared" si="505"/>
        <v>0</v>
      </c>
      <c r="G607" s="1">
        <v>0</v>
      </c>
      <c r="H607" s="2">
        <f t="shared" si="506"/>
        <v>0.64338235294117641</v>
      </c>
      <c r="I607" s="1">
        <v>7</v>
      </c>
      <c r="J607" s="2">
        <f t="shared" si="507"/>
        <v>0.19301470588235292</v>
      </c>
      <c r="K607" s="1">
        <f>+E607+G607+I607</f>
        <v>7</v>
      </c>
      <c r="L607" s="3">
        <f t="shared" si="508"/>
        <v>0.64338235294117641</v>
      </c>
      <c r="M607" s="24">
        <f t="shared" si="509"/>
        <v>6433.823529411764</v>
      </c>
      <c r="N607" s="25">
        <f t="shared" si="510"/>
        <v>3.9874114832603267</v>
      </c>
      <c r="O607" s="95"/>
    </row>
    <row r="608" spans="1:15" hidden="1" x14ac:dyDescent="0.25">
      <c r="A608" s="144"/>
      <c r="B608" s="82" t="s">
        <v>62</v>
      </c>
      <c r="C608" s="1">
        <f>9*64</f>
        <v>576</v>
      </c>
      <c r="D608" s="2">
        <f>E608/C608*100</f>
        <v>0</v>
      </c>
      <c r="E608" s="1">
        <v>0</v>
      </c>
      <c r="F608" s="2">
        <f>+G608/C608*100</f>
        <v>0</v>
      </c>
      <c r="G608" s="1">
        <v>0</v>
      </c>
      <c r="H608" s="2">
        <f>+I608/C608*100</f>
        <v>0.69444444444444442</v>
      </c>
      <c r="I608" s="1">
        <v>4</v>
      </c>
      <c r="J608" s="2">
        <f>(1*D608)+(0.65*F608)+(0.3*H608)</f>
        <v>0.20833333333333331</v>
      </c>
      <c r="K608" s="1">
        <f>+E608+G608+I608</f>
        <v>4</v>
      </c>
      <c r="L608" s="3">
        <f>K608/C608*100</f>
        <v>0.69444444444444442</v>
      </c>
      <c r="M608" s="24">
        <f>L608*10000</f>
        <v>6944.4444444444443</v>
      </c>
      <c r="N608" s="25">
        <f>(NORMSINV(1-M608/1000000))+1.5</f>
        <v>3.9601243375600035</v>
      </c>
      <c r="O608" s="95"/>
    </row>
    <row r="609" spans="1:15" hidden="1" x14ac:dyDescent="0.25">
      <c r="A609" s="144"/>
      <c r="B609" s="82" t="s">
        <v>53</v>
      </c>
      <c r="C609" s="1">
        <f>2*64</f>
        <v>128</v>
      </c>
      <c r="D609" s="2">
        <f t="shared" si="504"/>
        <v>0</v>
      </c>
      <c r="E609" s="1">
        <v>0</v>
      </c>
      <c r="F609" s="2">
        <f t="shared" si="505"/>
        <v>0</v>
      </c>
      <c r="G609" s="1">
        <v>0</v>
      </c>
      <c r="H609" s="2">
        <f t="shared" si="506"/>
        <v>0.78125</v>
      </c>
      <c r="I609" s="1">
        <v>1</v>
      </c>
      <c r="J609" s="2">
        <f t="shared" si="507"/>
        <v>0.234375</v>
      </c>
      <c r="K609" s="1">
        <f>+E609+G609+I609</f>
        <v>1</v>
      </c>
      <c r="L609" s="3">
        <f t="shared" si="508"/>
        <v>0.78125</v>
      </c>
      <c r="M609" s="24">
        <f t="shared" si="509"/>
        <v>7812.5</v>
      </c>
      <c r="N609" s="25">
        <f t="shared" si="510"/>
        <v>3.9175590162365048</v>
      </c>
      <c r="O609" s="95"/>
    </row>
    <row r="610" spans="1:15" ht="16.5" hidden="1" thickBot="1" x14ac:dyDescent="0.3">
      <c r="A610" s="145"/>
      <c r="B610" s="65" t="s">
        <v>18</v>
      </c>
      <c r="C610" s="10">
        <f>SUM(C605:C609)</f>
        <v>2576</v>
      </c>
      <c r="D610" s="11">
        <f t="shared" si="504"/>
        <v>0</v>
      </c>
      <c r="E610" s="10">
        <f>SUM(E605:E609)</f>
        <v>0</v>
      </c>
      <c r="F610" s="11">
        <f t="shared" si="505"/>
        <v>0</v>
      </c>
      <c r="G610" s="10">
        <f>SUM(G605:G609)</f>
        <v>0</v>
      </c>
      <c r="H610" s="73">
        <f t="shared" si="506"/>
        <v>0.9704968944099378</v>
      </c>
      <c r="I610" s="10">
        <f>SUM(I605:I609)</f>
        <v>25</v>
      </c>
      <c r="J610" s="11">
        <f t="shared" si="507"/>
        <v>0.29114906832298132</v>
      </c>
      <c r="K610" s="10">
        <f>SUM(K605:K609)</f>
        <v>25</v>
      </c>
      <c r="L610" s="12">
        <f t="shared" si="508"/>
        <v>0.9704968944099378</v>
      </c>
      <c r="M610" s="15">
        <f t="shared" si="509"/>
        <v>9704.9689440993789</v>
      </c>
      <c r="N610" s="13">
        <f t="shared" si="510"/>
        <v>3.8375628329818152</v>
      </c>
      <c r="O610" s="96"/>
    </row>
    <row r="611" spans="1:15" ht="14.25" hidden="1" customHeight="1" x14ac:dyDescent="0.25">
      <c r="A611" s="144" t="s">
        <v>412</v>
      </c>
      <c r="B611" s="82" t="s">
        <v>413</v>
      </c>
      <c r="C611" s="1">
        <f>51*8</f>
        <v>408</v>
      </c>
      <c r="D611" s="2">
        <f t="shared" ref="D611:D642" si="511">E611/C611*100</f>
        <v>0</v>
      </c>
      <c r="E611" s="1">
        <v>0</v>
      </c>
      <c r="F611" s="2">
        <f t="shared" ref="F611:F642" si="512">+G611/C611*100</f>
        <v>0</v>
      </c>
      <c r="G611" s="1">
        <v>0</v>
      </c>
      <c r="H611" s="2">
        <f t="shared" ref="H611:H642" si="513">+I611/C611*100</f>
        <v>0.73529411764705876</v>
      </c>
      <c r="I611" s="1">
        <v>3</v>
      </c>
      <c r="J611" s="2">
        <f t="shared" ref="J611:J642" si="514">(1*D611)+(0.65*F611)+(0.3*H611)</f>
        <v>0.22058823529411761</v>
      </c>
      <c r="K611" s="1">
        <f>+E611+G611+I611</f>
        <v>3</v>
      </c>
      <c r="L611" s="3">
        <f t="shared" ref="L611:L642" si="515">K611/C611*100</f>
        <v>0.73529411764705876</v>
      </c>
      <c r="M611" s="24">
        <f t="shared" ref="M611:M642" si="516">L611*10000</f>
        <v>7352.9411764705874</v>
      </c>
      <c r="N611" s="25">
        <f t="shared" si="510"/>
        <v>3.9395422638528821</v>
      </c>
      <c r="O611" s="95"/>
    </row>
    <row r="612" spans="1:15" hidden="1" x14ac:dyDescent="0.25">
      <c r="A612" s="144"/>
      <c r="B612" s="82" t="s">
        <v>229</v>
      </c>
      <c r="C612" s="1">
        <f>225*8</f>
        <v>1800</v>
      </c>
      <c r="D612" s="2">
        <f t="shared" si="511"/>
        <v>0</v>
      </c>
      <c r="E612" s="1">
        <v>0</v>
      </c>
      <c r="F612" s="2">
        <f t="shared" si="512"/>
        <v>0</v>
      </c>
      <c r="G612" s="1">
        <v>0</v>
      </c>
      <c r="H612" s="2">
        <f t="shared" si="513"/>
        <v>0.77777777777777779</v>
      </c>
      <c r="I612" s="1">
        <v>14</v>
      </c>
      <c r="J612" s="2">
        <f t="shared" si="514"/>
        <v>0.23333333333333334</v>
      </c>
      <c r="K612" s="1">
        <f>+E612+G612+I612</f>
        <v>14</v>
      </c>
      <c r="L612" s="3">
        <f t="shared" si="515"/>
        <v>0.77777777777777779</v>
      </c>
      <c r="M612" s="24">
        <f t="shared" si="516"/>
        <v>7777.7777777777783</v>
      </c>
      <c r="N612" s="25">
        <f t="shared" ref="N612:N625" si="517">(NORMSINV(1-M612/1000000))+1.5</f>
        <v>3.9191796507248253</v>
      </c>
      <c r="O612" s="95"/>
    </row>
    <row r="613" spans="1:15" hidden="1" x14ac:dyDescent="0.25">
      <c r="A613" s="144"/>
      <c r="B613" s="82" t="s">
        <v>391</v>
      </c>
      <c r="C613" s="1">
        <f>4*64</f>
        <v>256</v>
      </c>
      <c r="D613" s="2">
        <f t="shared" si="511"/>
        <v>0</v>
      </c>
      <c r="E613" s="1">
        <v>0</v>
      </c>
      <c r="F613" s="2">
        <f t="shared" si="512"/>
        <v>0</v>
      </c>
      <c r="G613" s="1">
        <v>0</v>
      </c>
      <c r="H613" s="2">
        <f t="shared" si="513"/>
        <v>0.78125</v>
      </c>
      <c r="I613" s="1">
        <v>2</v>
      </c>
      <c r="J613" s="2">
        <f t="shared" si="514"/>
        <v>0.234375</v>
      </c>
      <c r="K613" s="1">
        <f>+E613+G613+I613</f>
        <v>2</v>
      </c>
      <c r="L613" s="3">
        <f t="shared" si="515"/>
        <v>0.78125</v>
      </c>
      <c r="M613" s="24">
        <f t="shared" si="516"/>
        <v>7812.5</v>
      </c>
      <c r="N613" s="25">
        <f t="shared" si="517"/>
        <v>3.9175590162365048</v>
      </c>
      <c r="O613" s="95"/>
    </row>
    <row r="614" spans="1:15" hidden="1" x14ac:dyDescent="0.25">
      <c r="A614" s="144"/>
      <c r="B614" s="82" t="s">
        <v>53</v>
      </c>
      <c r="C614" s="1">
        <f>2*64</f>
        <v>128</v>
      </c>
      <c r="D614" s="2">
        <f t="shared" si="511"/>
        <v>0</v>
      </c>
      <c r="E614" s="1">
        <v>0</v>
      </c>
      <c r="F614" s="2">
        <f t="shared" si="512"/>
        <v>0</v>
      </c>
      <c r="G614" s="1">
        <v>0</v>
      </c>
      <c r="H614" s="2">
        <f t="shared" si="513"/>
        <v>0.78125</v>
      </c>
      <c r="I614" s="1">
        <v>1</v>
      </c>
      <c r="J614" s="2">
        <f t="shared" si="514"/>
        <v>0.234375</v>
      </c>
      <c r="K614" s="1">
        <f>+E614+G614+I614</f>
        <v>1</v>
      </c>
      <c r="L614" s="3">
        <f t="shared" si="515"/>
        <v>0.78125</v>
      </c>
      <c r="M614" s="24">
        <f t="shared" si="516"/>
        <v>7812.5</v>
      </c>
      <c r="N614" s="25">
        <f t="shared" si="517"/>
        <v>3.9175590162365048</v>
      </c>
      <c r="O614" s="95"/>
    </row>
    <row r="615" spans="1:15" ht="16.5" hidden="1" thickBot="1" x14ac:dyDescent="0.3">
      <c r="A615" s="145"/>
      <c r="B615" s="65" t="s">
        <v>18</v>
      </c>
      <c r="C615" s="10">
        <f>SUM(C611:C614)</f>
        <v>2592</v>
      </c>
      <c r="D615" s="11">
        <f t="shared" si="511"/>
        <v>0</v>
      </c>
      <c r="E615" s="10">
        <f>SUM(E611:E614)</f>
        <v>0</v>
      </c>
      <c r="F615" s="11">
        <f t="shared" si="512"/>
        <v>0</v>
      </c>
      <c r="G615" s="10">
        <f>SUM(G611:G614)</f>
        <v>0</v>
      </c>
      <c r="H615" s="73">
        <f t="shared" si="513"/>
        <v>0.77160493827160492</v>
      </c>
      <c r="I615" s="10">
        <f>SUM(I611:I614)</f>
        <v>20</v>
      </c>
      <c r="J615" s="11">
        <f t="shared" si="514"/>
        <v>0.23148148148148145</v>
      </c>
      <c r="K615" s="10">
        <f>SUM(K611:K614)</f>
        <v>20</v>
      </c>
      <c r="L615" s="12">
        <f t="shared" si="515"/>
        <v>0.77160493827160492</v>
      </c>
      <c r="M615" s="15">
        <f t="shared" si="516"/>
        <v>7716.049382716049</v>
      </c>
      <c r="N615" s="13">
        <f t="shared" si="517"/>
        <v>3.9220765640772677</v>
      </c>
      <c r="O615" s="96"/>
    </row>
    <row r="616" spans="1:15" hidden="1" x14ac:dyDescent="0.25">
      <c r="A616" s="144" t="s">
        <v>416</v>
      </c>
      <c r="B616" s="82" t="s">
        <v>413</v>
      </c>
      <c r="C616" s="1">
        <f>66*8</f>
        <v>528</v>
      </c>
      <c r="D616" s="2">
        <f t="shared" si="511"/>
        <v>0</v>
      </c>
      <c r="E616" s="1">
        <v>0</v>
      </c>
      <c r="F616" s="2">
        <f t="shared" si="512"/>
        <v>0</v>
      </c>
      <c r="G616" s="1">
        <v>0</v>
      </c>
      <c r="H616" s="2">
        <f t="shared" si="513"/>
        <v>1.5151515151515151</v>
      </c>
      <c r="I616" s="1">
        <v>8</v>
      </c>
      <c r="J616" s="2">
        <f t="shared" si="514"/>
        <v>0.45454545454545453</v>
      </c>
      <c r="K616" s="1">
        <f>+E616+G616+I616</f>
        <v>8</v>
      </c>
      <c r="L616" s="3">
        <f t="shared" si="515"/>
        <v>1.5151515151515151</v>
      </c>
      <c r="M616" s="24">
        <f t="shared" si="516"/>
        <v>15151.515151515152</v>
      </c>
      <c r="N616" s="25">
        <f t="shared" si="517"/>
        <v>3.666106752892329</v>
      </c>
      <c r="O616" s="95"/>
    </row>
    <row r="617" spans="1:15" hidden="1" x14ac:dyDescent="0.25">
      <c r="A617" s="144"/>
      <c r="B617" s="82" t="s">
        <v>229</v>
      </c>
      <c r="C617" s="1">
        <f>89*8</f>
        <v>712</v>
      </c>
      <c r="D617" s="2">
        <f t="shared" si="511"/>
        <v>0</v>
      </c>
      <c r="E617" s="1">
        <v>0</v>
      </c>
      <c r="F617" s="2">
        <f t="shared" si="512"/>
        <v>0</v>
      </c>
      <c r="G617" s="1">
        <v>0</v>
      </c>
      <c r="H617" s="2">
        <f t="shared" si="513"/>
        <v>0.84269662921348309</v>
      </c>
      <c r="I617" s="1">
        <v>6</v>
      </c>
      <c r="J617" s="2">
        <f t="shared" si="514"/>
        <v>0.2528089887640449</v>
      </c>
      <c r="K617" s="1">
        <f>+E617+G617+I617</f>
        <v>6</v>
      </c>
      <c r="L617" s="3">
        <f t="shared" si="515"/>
        <v>0.84269662921348309</v>
      </c>
      <c r="M617" s="24">
        <f t="shared" si="516"/>
        <v>8426.9662921348317</v>
      </c>
      <c r="N617" s="25">
        <f t="shared" si="517"/>
        <v>3.8898788225394858</v>
      </c>
      <c r="O617" s="95"/>
    </row>
    <row r="618" spans="1:15" hidden="1" x14ac:dyDescent="0.25">
      <c r="A618" s="144"/>
      <c r="B618" s="82" t="s">
        <v>391</v>
      </c>
      <c r="C618" s="1">
        <f>2*64</f>
        <v>128</v>
      </c>
      <c r="D618" s="2">
        <f t="shared" si="511"/>
        <v>0</v>
      </c>
      <c r="E618" s="1">
        <v>0</v>
      </c>
      <c r="F618" s="2">
        <f t="shared" si="512"/>
        <v>0</v>
      </c>
      <c r="G618" s="1">
        <v>0</v>
      </c>
      <c r="H618" s="2">
        <f t="shared" si="513"/>
        <v>1.5625</v>
      </c>
      <c r="I618" s="1">
        <v>2</v>
      </c>
      <c r="J618" s="2">
        <f t="shared" si="514"/>
        <v>0.46875</v>
      </c>
      <c r="K618" s="1">
        <f>+E618+G618+I618</f>
        <v>2</v>
      </c>
      <c r="L618" s="3">
        <f t="shared" si="515"/>
        <v>1.5625</v>
      </c>
      <c r="M618" s="24">
        <f t="shared" si="516"/>
        <v>15625</v>
      </c>
      <c r="N618" s="25">
        <f t="shared" si="517"/>
        <v>3.6538746940614555</v>
      </c>
      <c r="O618" s="95"/>
    </row>
    <row r="619" spans="1:15" hidden="1" x14ac:dyDescent="0.25">
      <c r="A619" s="144"/>
      <c r="B619" s="82" t="s">
        <v>53</v>
      </c>
      <c r="C619" s="1">
        <f>4*64</f>
        <v>256</v>
      </c>
      <c r="D619" s="2">
        <f t="shared" si="511"/>
        <v>0</v>
      </c>
      <c r="E619" s="1">
        <v>0</v>
      </c>
      <c r="F619" s="2">
        <f t="shared" si="512"/>
        <v>0</v>
      </c>
      <c r="G619" s="1">
        <v>0</v>
      </c>
      <c r="H619" s="2">
        <f t="shared" si="513"/>
        <v>2.34375</v>
      </c>
      <c r="I619" s="1">
        <v>6</v>
      </c>
      <c r="J619" s="2">
        <f t="shared" si="514"/>
        <v>0.703125</v>
      </c>
      <c r="K619" s="1">
        <f>+E619+G619+I619</f>
        <v>6</v>
      </c>
      <c r="L619" s="3">
        <f t="shared" si="515"/>
        <v>2.34375</v>
      </c>
      <c r="M619" s="24">
        <f t="shared" si="516"/>
        <v>23437.5</v>
      </c>
      <c r="N619" s="25">
        <f t="shared" si="517"/>
        <v>3.4874278859298959</v>
      </c>
      <c r="O619" s="95"/>
    </row>
    <row r="620" spans="1:15" ht="16.5" hidden="1" thickBot="1" x14ac:dyDescent="0.3">
      <c r="A620" s="145"/>
      <c r="B620" s="65" t="s">
        <v>18</v>
      </c>
      <c r="C620" s="10">
        <f>SUM(C616:C619)</f>
        <v>1624</v>
      </c>
      <c r="D620" s="11">
        <f t="shared" si="511"/>
        <v>0</v>
      </c>
      <c r="E620" s="10">
        <f>SUM(E616:E619)</f>
        <v>0</v>
      </c>
      <c r="F620" s="11">
        <f t="shared" si="512"/>
        <v>0</v>
      </c>
      <c r="G620" s="10">
        <f>SUM(G616:G619)</f>
        <v>0</v>
      </c>
      <c r="H620" s="73">
        <f t="shared" si="513"/>
        <v>1.354679802955665</v>
      </c>
      <c r="I620" s="10">
        <f>SUM(I616:I619)</f>
        <v>22</v>
      </c>
      <c r="J620" s="11">
        <f t="shared" si="514"/>
        <v>0.40640394088669951</v>
      </c>
      <c r="K620" s="10">
        <f>SUM(K616:K619)</f>
        <v>22</v>
      </c>
      <c r="L620" s="12">
        <f t="shared" si="515"/>
        <v>1.354679802955665</v>
      </c>
      <c r="M620" s="15">
        <f t="shared" si="516"/>
        <v>13546.79802955665</v>
      </c>
      <c r="N620" s="13">
        <f t="shared" si="517"/>
        <v>3.7101666866175607</v>
      </c>
      <c r="O620" s="96"/>
    </row>
    <row r="621" spans="1:15" x14ac:dyDescent="0.25">
      <c r="A621" s="144" t="s">
        <v>417</v>
      </c>
      <c r="B621" s="82" t="s">
        <v>413</v>
      </c>
      <c r="C621" s="1">
        <v>256</v>
      </c>
      <c r="D621" s="2">
        <f t="shared" si="511"/>
        <v>0</v>
      </c>
      <c r="E621" s="1">
        <v>0</v>
      </c>
      <c r="F621" s="2">
        <f t="shared" si="512"/>
        <v>0</v>
      </c>
      <c r="G621" s="1">
        <v>0</v>
      </c>
      <c r="H621" s="2">
        <f t="shared" si="513"/>
        <v>8.203125</v>
      </c>
      <c r="I621" s="1">
        <v>21</v>
      </c>
      <c r="J621" s="2">
        <f t="shared" si="514"/>
        <v>2.4609375</v>
      </c>
      <c r="K621" s="1">
        <f>+E621+G621+I621</f>
        <v>21</v>
      </c>
      <c r="L621" s="3">
        <f t="shared" si="515"/>
        <v>8.203125</v>
      </c>
      <c r="M621" s="24">
        <f t="shared" si="516"/>
        <v>82031.25</v>
      </c>
      <c r="N621" s="25">
        <f t="shared" si="517"/>
        <v>2.8915374879959002</v>
      </c>
      <c r="O621" s="95"/>
    </row>
    <row r="622" spans="1:15" x14ac:dyDescent="0.25">
      <c r="A622" s="144"/>
      <c r="B622" s="82" t="s">
        <v>391</v>
      </c>
      <c r="C622" s="1">
        <v>364</v>
      </c>
      <c r="D622" s="2">
        <f t="shared" si="511"/>
        <v>0</v>
      </c>
      <c r="E622" s="1">
        <v>0</v>
      </c>
      <c r="F622" s="2">
        <f t="shared" si="512"/>
        <v>0</v>
      </c>
      <c r="G622" s="1">
        <v>0</v>
      </c>
      <c r="H622" s="2">
        <f t="shared" si="513"/>
        <v>0.82417582417582425</v>
      </c>
      <c r="I622" s="1">
        <v>3</v>
      </c>
      <c r="J622" s="2">
        <f t="shared" si="514"/>
        <v>0.24725274725274726</v>
      </c>
      <c r="K622" s="1">
        <f>+E622+G622+I622</f>
        <v>3</v>
      </c>
      <c r="L622" s="3">
        <f t="shared" si="515"/>
        <v>0.82417582417582425</v>
      </c>
      <c r="M622" s="24">
        <f t="shared" si="516"/>
        <v>8241.7582417582416</v>
      </c>
      <c r="N622" s="25">
        <f t="shared" si="517"/>
        <v>3.8980299705146422</v>
      </c>
      <c r="O622" s="95"/>
    </row>
    <row r="623" spans="1:15" x14ac:dyDescent="0.25">
      <c r="A623" s="144"/>
      <c r="B623" s="82" t="s">
        <v>53</v>
      </c>
      <c r="C623" s="1">
        <v>640</v>
      </c>
      <c r="D623" s="2">
        <f t="shared" si="511"/>
        <v>0</v>
      </c>
      <c r="E623" s="1">
        <v>0</v>
      </c>
      <c r="F623" s="2">
        <f t="shared" si="512"/>
        <v>0</v>
      </c>
      <c r="G623" s="1">
        <v>0</v>
      </c>
      <c r="H623" s="2">
        <f t="shared" si="513"/>
        <v>0.46875</v>
      </c>
      <c r="I623" s="1">
        <v>3</v>
      </c>
      <c r="J623" s="2">
        <f t="shared" si="514"/>
        <v>0.140625</v>
      </c>
      <c r="K623" s="1">
        <f>+E623+G623+I623</f>
        <v>3</v>
      </c>
      <c r="L623" s="3">
        <f t="shared" si="515"/>
        <v>0.46875</v>
      </c>
      <c r="M623" s="24">
        <f t="shared" si="516"/>
        <v>4687.5</v>
      </c>
      <c r="N623" s="25">
        <f t="shared" si="517"/>
        <v>4.0980677307623044</v>
      </c>
      <c r="O623" s="95"/>
    </row>
    <row r="624" spans="1:15" ht="16.5" thickBot="1" x14ac:dyDescent="0.3">
      <c r="A624" s="145"/>
      <c r="B624" s="65" t="s">
        <v>18</v>
      </c>
      <c r="C624" s="10">
        <f>SUM(C621:C623)</f>
        <v>1260</v>
      </c>
      <c r="D624" s="11">
        <f t="shared" si="511"/>
        <v>0</v>
      </c>
      <c r="E624" s="10">
        <f>SUM(E621:E623)</f>
        <v>0</v>
      </c>
      <c r="F624" s="11">
        <f t="shared" si="512"/>
        <v>0</v>
      </c>
      <c r="G624" s="10">
        <f>SUM(G621:G623)</f>
        <v>0</v>
      </c>
      <c r="H624" s="73">
        <f t="shared" si="513"/>
        <v>2.1428571428571428</v>
      </c>
      <c r="I624" s="10">
        <f>SUM(I621:I623)</f>
        <v>27</v>
      </c>
      <c r="J624" s="11">
        <f t="shared" si="514"/>
        <v>0.64285714285714279</v>
      </c>
      <c r="K624" s="10">
        <f>SUM(K621:K623)</f>
        <v>27</v>
      </c>
      <c r="L624" s="12">
        <f t="shared" si="515"/>
        <v>2.1428571428571428</v>
      </c>
      <c r="M624" s="15">
        <f t="shared" si="516"/>
        <v>21428.571428571428</v>
      </c>
      <c r="N624" s="13">
        <f t="shared" si="517"/>
        <v>3.5250995525245683</v>
      </c>
      <c r="O624" s="96"/>
    </row>
    <row r="625" spans="1:15" x14ac:dyDescent="0.25">
      <c r="A625" s="144" t="s">
        <v>420</v>
      </c>
      <c r="B625" s="82" t="s">
        <v>413</v>
      </c>
      <c r="C625" s="1">
        <v>320</v>
      </c>
      <c r="D625" s="2">
        <f t="shared" si="511"/>
        <v>0</v>
      </c>
      <c r="E625" s="1">
        <v>0</v>
      </c>
      <c r="F625" s="2">
        <f t="shared" si="512"/>
        <v>6.25</v>
      </c>
      <c r="G625" s="1">
        <v>20</v>
      </c>
      <c r="H625" s="2">
        <f t="shared" si="513"/>
        <v>0.9375</v>
      </c>
      <c r="I625" s="1">
        <v>3</v>
      </c>
      <c r="J625" s="2">
        <f t="shared" si="514"/>
        <v>4.34375</v>
      </c>
      <c r="K625" s="1">
        <f>+E625+G625+I625</f>
        <v>23</v>
      </c>
      <c r="L625" s="3">
        <f t="shared" si="515"/>
        <v>7.1874999999999991</v>
      </c>
      <c r="M625" s="24">
        <f t="shared" si="516"/>
        <v>71874.999999999985</v>
      </c>
      <c r="N625" s="25">
        <f t="shared" si="517"/>
        <v>2.9619679236454943</v>
      </c>
      <c r="O625" s="95"/>
    </row>
    <row r="626" spans="1:15" x14ac:dyDescent="0.25">
      <c r="A626" s="144"/>
      <c r="B626" s="82" t="s">
        <v>422</v>
      </c>
      <c r="C626" s="1">
        <v>160</v>
      </c>
      <c r="D626" s="2">
        <f t="shared" si="511"/>
        <v>0</v>
      </c>
      <c r="E626" s="1">
        <v>0</v>
      </c>
      <c r="F626" s="2">
        <f t="shared" si="512"/>
        <v>0</v>
      </c>
      <c r="G626" s="1">
        <v>0</v>
      </c>
      <c r="H626" s="2">
        <f t="shared" si="513"/>
        <v>2.5</v>
      </c>
      <c r="I626" s="1">
        <v>4</v>
      </c>
      <c r="J626" s="2">
        <f t="shared" si="514"/>
        <v>0.75</v>
      </c>
      <c r="K626" s="1">
        <f>+E626+G626+I626</f>
        <v>4</v>
      </c>
      <c r="L626" s="3">
        <f t="shared" si="515"/>
        <v>2.5</v>
      </c>
      <c r="M626" s="24">
        <f t="shared" si="516"/>
        <v>25000</v>
      </c>
      <c r="N626" s="25">
        <f t="shared" ref="N626:N631" si="518">(NORMSINV(1-M626/1000000))+1.5</f>
        <v>3.4599639845400536</v>
      </c>
      <c r="O626" s="95"/>
    </row>
    <row r="627" spans="1:15" x14ac:dyDescent="0.25">
      <c r="A627" s="144"/>
      <c r="B627" s="82" t="s">
        <v>391</v>
      </c>
      <c r="C627" s="1">
        <v>128</v>
      </c>
      <c r="D627" s="2">
        <f t="shared" si="511"/>
        <v>0</v>
      </c>
      <c r="E627" s="1">
        <v>0</v>
      </c>
      <c r="F627" s="2">
        <f t="shared" si="512"/>
        <v>0</v>
      </c>
      <c r="G627" s="1">
        <v>0</v>
      </c>
      <c r="H627" s="2">
        <f t="shared" si="513"/>
        <v>0.78125</v>
      </c>
      <c r="I627" s="1">
        <v>1</v>
      </c>
      <c r="J627" s="2">
        <f t="shared" si="514"/>
        <v>0.234375</v>
      </c>
      <c r="K627" s="1">
        <f>+E627+G627+I627</f>
        <v>1</v>
      </c>
      <c r="L627" s="3">
        <f t="shared" si="515"/>
        <v>0.78125</v>
      </c>
      <c r="M627" s="24">
        <f t="shared" si="516"/>
        <v>7812.5</v>
      </c>
      <c r="N627" s="25">
        <f t="shared" si="518"/>
        <v>3.9175590162365048</v>
      </c>
      <c r="O627" s="95"/>
    </row>
    <row r="628" spans="1:15" ht="16.5" thickBot="1" x14ac:dyDescent="0.3">
      <c r="A628" s="145"/>
      <c r="B628" s="65" t="s">
        <v>18</v>
      </c>
      <c r="C628" s="10">
        <f>SUM(C625:C627)</f>
        <v>608</v>
      </c>
      <c r="D628" s="11">
        <f t="shared" si="511"/>
        <v>0</v>
      </c>
      <c r="E628" s="10">
        <f>SUM(E625:E627)</f>
        <v>0</v>
      </c>
      <c r="F628" s="11">
        <f t="shared" si="512"/>
        <v>3.2894736842105261</v>
      </c>
      <c r="G628" s="10">
        <f>SUM(G625:G627)</f>
        <v>20</v>
      </c>
      <c r="H628" s="73">
        <f t="shared" si="513"/>
        <v>1.3157894736842104</v>
      </c>
      <c r="I628" s="10">
        <f>SUM(I625:I627)</f>
        <v>8</v>
      </c>
      <c r="J628" s="11">
        <f t="shared" si="514"/>
        <v>2.5328947368421053</v>
      </c>
      <c r="K628" s="10">
        <f>SUM(K625:K627)</f>
        <v>28</v>
      </c>
      <c r="L628" s="12">
        <f t="shared" si="515"/>
        <v>4.6052631578947363</v>
      </c>
      <c r="M628" s="15">
        <f t="shared" si="516"/>
        <v>46052.631578947359</v>
      </c>
      <c r="N628" s="13">
        <f t="shared" si="518"/>
        <v>3.1843954831101979</v>
      </c>
      <c r="O628" s="96"/>
    </row>
    <row r="629" spans="1:15" x14ac:dyDescent="0.25">
      <c r="A629" s="144" t="s">
        <v>423</v>
      </c>
      <c r="B629" s="82" t="s">
        <v>413</v>
      </c>
      <c r="C629" s="1">
        <f>104*8</f>
        <v>832</v>
      </c>
      <c r="D629" s="2">
        <f t="shared" si="511"/>
        <v>0</v>
      </c>
      <c r="E629" s="1">
        <v>0</v>
      </c>
      <c r="F629" s="2">
        <f t="shared" si="512"/>
        <v>0</v>
      </c>
      <c r="G629" s="1">
        <v>0</v>
      </c>
      <c r="H629" s="2">
        <f t="shared" si="513"/>
        <v>0.60096153846153855</v>
      </c>
      <c r="I629" s="1">
        <v>5</v>
      </c>
      <c r="J629" s="2">
        <f t="shared" si="514"/>
        <v>0.18028846153846156</v>
      </c>
      <c r="K629" s="1">
        <f>+E629+G629+I629</f>
        <v>5</v>
      </c>
      <c r="L629" s="3">
        <f t="shared" si="515"/>
        <v>0.60096153846153855</v>
      </c>
      <c r="M629" s="24">
        <f t="shared" si="516"/>
        <v>6009.6153846153857</v>
      </c>
      <c r="N629" s="25">
        <f t="shared" si="518"/>
        <v>4.0115792138515012</v>
      </c>
      <c r="O629" s="95"/>
    </row>
    <row r="630" spans="1:15" x14ac:dyDescent="0.25">
      <c r="A630" s="144"/>
      <c r="B630" s="82" t="s">
        <v>428</v>
      </c>
      <c r="C630" s="1">
        <f>25*8</f>
        <v>200</v>
      </c>
      <c r="D630" s="2">
        <f t="shared" si="511"/>
        <v>0</v>
      </c>
      <c r="E630" s="1">
        <v>0</v>
      </c>
      <c r="F630" s="2">
        <f t="shared" si="512"/>
        <v>0</v>
      </c>
      <c r="G630" s="1">
        <v>0</v>
      </c>
      <c r="H630" s="2">
        <f t="shared" si="513"/>
        <v>0.5</v>
      </c>
      <c r="I630" s="1">
        <v>1</v>
      </c>
      <c r="J630" s="2">
        <f t="shared" si="514"/>
        <v>0.15</v>
      </c>
      <c r="K630" s="1">
        <f>+E630+G630+I630</f>
        <v>1</v>
      </c>
      <c r="L630" s="3">
        <f t="shared" si="515"/>
        <v>0.5</v>
      </c>
      <c r="M630" s="24">
        <f t="shared" si="516"/>
        <v>5000</v>
      </c>
      <c r="N630" s="25">
        <f>(NORMSINV(1-M630/1000000))+1.5</f>
        <v>4.0758293035489004</v>
      </c>
      <c r="O630" s="95"/>
    </row>
    <row r="631" spans="1:15" x14ac:dyDescent="0.25">
      <c r="A631" s="144"/>
      <c r="B631" s="82" t="s">
        <v>257</v>
      </c>
      <c r="C631" s="1">
        <f>32*8</f>
        <v>256</v>
      </c>
      <c r="D631" s="2">
        <f t="shared" si="511"/>
        <v>0</v>
      </c>
      <c r="E631" s="1">
        <v>0</v>
      </c>
      <c r="F631" s="2">
        <f t="shared" si="512"/>
        <v>0</v>
      </c>
      <c r="G631" s="1">
        <v>0</v>
      </c>
      <c r="H631" s="2">
        <f t="shared" si="513"/>
        <v>1.171875</v>
      </c>
      <c r="I631" s="1">
        <v>3</v>
      </c>
      <c r="J631" s="2">
        <f t="shared" si="514"/>
        <v>0.3515625</v>
      </c>
      <c r="K631" s="1">
        <f>+E631+G631+I631</f>
        <v>3</v>
      </c>
      <c r="L631" s="3">
        <f t="shared" si="515"/>
        <v>1.171875</v>
      </c>
      <c r="M631" s="24">
        <f t="shared" si="516"/>
        <v>11718.75</v>
      </c>
      <c r="N631" s="25">
        <f t="shared" si="518"/>
        <v>3.7662268092096522</v>
      </c>
      <c r="O631" s="95"/>
    </row>
    <row r="632" spans="1:15" x14ac:dyDescent="0.25">
      <c r="A632" s="144"/>
      <c r="B632" s="82" t="s">
        <v>429</v>
      </c>
      <c r="C632" s="1">
        <f>1*64</f>
        <v>64</v>
      </c>
      <c r="D632" s="2">
        <f t="shared" si="511"/>
        <v>0</v>
      </c>
      <c r="E632" s="1">
        <v>0</v>
      </c>
      <c r="F632" s="2">
        <f t="shared" si="512"/>
        <v>0</v>
      </c>
      <c r="G632" s="1">
        <v>0</v>
      </c>
      <c r="H632" s="2">
        <f t="shared" si="513"/>
        <v>1.5625</v>
      </c>
      <c r="I632" s="1">
        <v>1</v>
      </c>
      <c r="J632" s="2">
        <f t="shared" si="514"/>
        <v>0.46875</v>
      </c>
      <c r="K632" s="1">
        <f>+E632+G632+I632</f>
        <v>1</v>
      </c>
      <c r="L632" s="3">
        <f t="shared" si="515"/>
        <v>1.5625</v>
      </c>
      <c r="M632" s="24">
        <f t="shared" si="516"/>
        <v>15625</v>
      </c>
      <c r="N632" s="25">
        <f t="shared" ref="N632:N642" si="519">(NORMSINV(1-M632/1000000))+1.5</f>
        <v>3.6538746940614555</v>
      </c>
      <c r="O632" s="95"/>
    </row>
    <row r="633" spans="1:15" ht="16.5" thickBot="1" x14ac:dyDescent="0.3">
      <c r="A633" s="145"/>
      <c r="B633" s="65" t="s">
        <v>18</v>
      </c>
      <c r="C633" s="10">
        <f>SUM(C629:C632)</f>
        <v>1352</v>
      </c>
      <c r="D633" s="11">
        <f t="shared" si="511"/>
        <v>0</v>
      </c>
      <c r="E633" s="10">
        <f>SUM(E629:E632)</f>
        <v>0</v>
      </c>
      <c r="F633" s="11">
        <f t="shared" si="512"/>
        <v>0</v>
      </c>
      <c r="G633" s="10">
        <f>SUM(G629:G632)</f>
        <v>0</v>
      </c>
      <c r="H633" s="73">
        <f t="shared" si="513"/>
        <v>0.73964497041420119</v>
      </c>
      <c r="I633" s="10">
        <f>SUM(I629:I632)</f>
        <v>10</v>
      </c>
      <c r="J633" s="11">
        <f t="shared" si="514"/>
        <v>0.22189349112426035</v>
      </c>
      <c r="K633" s="10">
        <f>SUM(K629:K632)</f>
        <v>10</v>
      </c>
      <c r="L633" s="12">
        <f t="shared" si="515"/>
        <v>0.73964497041420119</v>
      </c>
      <c r="M633" s="15">
        <f t="shared" si="516"/>
        <v>7396.4497041420118</v>
      </c>
      <c r="N633" s="13">
        <f t="shared" si="519"/>
        <v>3.9374099193092782</v>
      </c>
      <c r="O633" s="96"/>
    </row>
    <row r="634" spans="1:15" x14ac:dyDescent="0.25">
      <c r="A634" s="144" t="s">
        <v>424</v>
      </c>
      <c r="B634" s="82" t="s">
        <v>413</v>
      </c>
      <c r="C634" s="1">
        <f>104*8</f>
        <v>832</v>
      </c>
      <c r="D634" s="2">
        <f t="shared" si="511"/>
        <v>0</v>
      </c>
      <c r="E634" s="1">
        <v>0</v>
      </c>
      <c r="F634" s="2">
        <f t="shared" si="512"/>
        <v>0</v>
      </c>
      <c r="G634" s="1">
        <v>0</v>
      </c>
      <c r="H634" s="2">
        <f t="shared" si="513"/>
        <v>1.0817307692307692</v>
      </c>
      <c r="I634" s="1">
        <v>9</v>
      </c>
      <c r="J634" s="2">
        <f t="shared" si="514"/>
        <v>0.32451923076923073</v>
      </c>
      <c r="K634" s="1">
        <f>+E634+G634+I634</f>
        <v>9</v>
      </c>
      <c r="L634" s="3">
        <f t="shared" si="515"/>
        <v>1.0817307692307692</v>
      </c>
      <c r="M634" s="24">
        <f t="shared" si="516"/>
        <v>10817.307692307691</v>
      </c>
      <c r="N634" s="25">
        <f t="shared" si="519"/>
        <v>3.7967223192775221</v>
      </c>
      <c r="O634" s="95"/>
    </row>
    <row r="635" spans="1:15" x14ac:dyDescent="0.25">
      <c r="A635" s="144"/>
      <c r="B635" s="82" t="s">
        <v>203</v>
      </c>
      <c r="C635" s="1">
        <f>42*8</f>
        <v>336</v>
      </c>
      <c r="D635" s="2">
        <f t="shared" si="511"/>
        <v>0</v>
      </c>
      <c r="E635" s="1">
        <v>0</v>
      </c>
      <c r="F635" s="2">
        <f t="shared" si="512"/>
        <v>0</v>
      </c>
      <c r="G635" s="1">
        <v>0</v>
      </c>
      <c r="H635" s="2">
        <f t="shared" si="513"/>
        <v>1.4880952380952379</v>
      </c>
      <c r="I635" s="1">
        <v>5</v>
      </c>
      <c r="J635" s="2">
        <f t="shared" si="514"/>
        <v>0.44642857142857134</v>
      </c>
      <c r="K635" s="1">
        <f>+E635+G635+I635</f>
        <v>5</v>
      </c>
      <c r="L635" s="3">
        <f t="shared" si="515"/>
        <v>1.4880952380952379</v>
      </c>
      <c r="M635" s="24">
        <f t="shared" si="516"/>
        <v>14880.95238095238</v>
      </c>
      <c r="N635" s="25">
        <f t="shared" si="519"/>
        <v>3.6732447048384245</v>
      </c>
      <c r="O635" s="95"/>
    </row>
    <row r="636" spans="1:15" ht="16.5" thickBot="1" x14ac:dyDescent="0.3">
      <c r="A636" s="145"/>
      <c r="B636" s="65" t="s">
        <v>18</v>
      </c>
      <c r="C636" s="10">
        <f>SUM(C634:C635)</f>
        <v>1168</v>
      </c>
      <c r="D636" s="11">
        <f t="shared" si="511"/>
        <v>0</v>
      </c>
      <c r="E636" s="10">
        <f>SUM(E634:E635)</f>
        <v>0</v>
      </c>
      <c r="F636" s="11">
        <f t="shared" si="512"/>
        <v>0</v>
      </c>
      <c r="G636" s="10">
        <f>SUM(G634:G635)</f>
        <v>0</v>
      </c>
      <c r="H636" s="73">
        <f t="shared" si="513"/>
        <v>1.1986301369863013</v>
      </c>
      <c r="I636" s="10">
        <f>SUM(I634:I635)</f>
        <v>14</v>
      </c>
      <c r="J636" s="11">
        <f t="shared" si="514"/>
        <v>0.35958904109589035</v>
      </c>
      <c r="K636" s="10">
        <f>SUM(K634:K635)</f>
        <v>14</v>
      </c>
      <c r="L636" s="12">
        <f t="shared" si="515"/>
        <v>1.1986301369863013</v>
      </c>
      <c r="M636" s="15">
        <f t="shared" si="516"/>
        <v>11986.301369863013</v>
      </c>
      <c r="N636" s="13">
        <f t="shared" si="519"/>
        <v>3.7575680453911118</v>
      </c>
      <c r="O636" s="96"/>
    </row>
    <row r="637" spans="1:15" x14ac:dyDescent="0.25">
      <c r="A637" s="144" t="s">
        <v>431</v>
      </c>
      <c r="B637" s="82" t="s">
        <v>413</v>
      </c>
      <c r="C637" s="1">
        <f>115*8</f>
        <v>920</v>
      </c>
      <c r="D637" s="2">
        <f t="shared" si="511"/>
        <v>0</v>
      </c>
      <c r="E637" s="1">
        <v>0</v>
      </c>
      <c r="F637" s="2">
        <f t="shared" si="512"/>
        <v>0</v>
      </c>
      <c r="G637" s="1">
        <v>0</v>
      </c>
      <c r="H637" s="2">
        <f t="shared" si="513"/>
        <v>1.3043478260869565</v>
      </c>
      <c r="I637" s="1">
        <v>12</v>
      </c>
      <c r="J637" s="2">
        <f t="shared" si="514"/>
        <v>0.39130434782608697</v>
      </c>
      <c r="K637" s="1">
        <f>+E637+G637+I637</f>
        <v>12</v>
      </c>
      <c r="L637" s="3">
        <f t="shared" si="515"/>
        <v>1.3043478260869565</v>
      </c>
      <c r="M637" s="24">
        <f t="shared" si="516"/>
        <v>13043.478260869566</v>
      </c>
      <c r="N637" s="25">
        <f t="shared" si="519"/>
        <v>3.7249148262139369</v>
      </c>
      <c r="O637" s="95"/>
    </row>
    <row r="638" spans="1:15" ht="16.5" thickBot="1" x14ac:dyDescent="0.3">
      <c r="A638" s="145"/>
      <c r="B638" s="65" t="s">
        <v>18</v>
      </c>
      <c r="C638" s="10">
        <f>SUM(C637:C637)</f>
        <v>920</v>
      </c>
      <c r="D638" s="11">
        <f t="shared" si="511"/>
        <v>0</v>
      </c>
      <c r="E638" s="10">
        <f>SUM(E637:E637)</f>
        <v>0</v>
      </c>
      <c r="F638" s="11">
        <f t="shared" si="512"/>
        <v>0</v>
      </c>
      <c r="G638" s="10">
        <f>SUM(G637:G637)</f>
        <v>0</v>
      </c>
      <c r="H638" s="73">
        <f t="shared" si="513"/>
        <v>1.3043478260869565</v>
      </c>
      <c r="I638" s="10">
        <f>SUM(I637:I637)</f>
        <v>12</v>
      </c>
      <c r="J638" s="11">
        <f t="shared" si="514"/>
        <v>0.39130434782608697</v>
      </c>
      <c r="K638" s="10">
        <f>SUM(K637:K637)</f>
        <v>12</v>
      </c>
      <c r="L638" s="12">
        <f t="shared" si="515"/>
        <v>1.3043478260869565</v>
      </c>
      <c r="M638" s="15">
        <f t="shared" si="516"/>
        <v>13043.478260869566</v>
      </c>
      <c r="N638" s="13">
        <f t="shared" si="519"/>
        <v>3.7249148262139369</v>
      </c>
      <c r="O638" s="96"/>
    </row>
    <row r="639" spans="1:15" x14ac:dyDescent="0.25">
      <c r="A639" s="144" t="s">
        <v>434</v>
      </c>
      <c r="B639" s="82" t="s">
        <v>413</v>
      </c>
      <c r="C639" s="1">
        <f>138*8</f>
        <v>1104</v>
      </c>
      <c r="D639" s="2">
        <f t="shared" si="511"/>
        <v>0</v>
      </c>
      <c r="E639" s="1">
        <v>0</v>
      </c>
      <c r="F639" s="2">
        <f t="shared" si="512"/>
        <v>0</v>
      </c>
      <c r="G639" s="1">
        <v>0</v>
      </c>
      <c r="H639" s="2">
        <f t="shared" si="513"/>
        <v>0.81521739130434778</v>
      </c>
      <c r="I639" s="1">
        <v>9</v>
      </c>
      <c r="J639" s="2">
        <f t="shared" si="514"/>
        <v>0.24456521739130432</v>
      </c>
      <c r="K639" s="1">
        <f>+E639+G639+I639</f>
        <v>9</v>
      </c>
      <c r="L639" s="3">
        <f t="shared" si="515"/>
        <v>0.81521739130434778</v>
      </c>
      <c r="M639" s="24">
        <f t="shared" si="516"/>
        <v>8152.173913043478</v>
      </c>
      <c r="N639" s="25">
        <f t="shared" si="519"/>
        <v>3.9020305254184109</v>
      </c>
      <c r="O639" s="95"/>
    </row>
    <row r="640" spans="1:15" x14ac:dyDescent="0.25">
      <c r="A640" s="144"/>
      <c r="B640" s="82" t="s">
        <v>429</v>
      </c>
      <c r="C640" s="1">
        <f>2*64</f>
        <v>128</v>
      </c>
      <c r="D640" s="2">
        <f t="shared" si="511"/>
        <v>0</v>
      </c>
      <c r="E640" s="1">
        <v>0</v>
      </c>
      <c r="F640" s="2">
        <f t="shared" si="512"/>
        <v>0</v>
      </c>
      <c r="G640" s="1">
        <v>0</v>
      </c>
      <c r="H640" s="2">
        <f t="shared" si="513"/>
        <v>0.78125</v>
      </c>
      <c r="I640" s="1">
        <v>1</v>
      </c>
      <c r="J640" s="2">
        <f t="shared" si="514"/>
        <v>0.234375</v>
      </c>
      <c r="K640" s="1">
        <f>+E640+G640+I640</f>
        <v>1</v>
      </c>
      <c r="L640" s="3">
        <f t="shared" si="515"/>
        <v>0.78125</v>
      </c>
      <c r="M640" s="24">
        <f t="shared" si="516"/>
        <v>7812.5</v>
      </c>
      <c r="N640" s="25">
        <f t="shared" si="519"/>
        <v>3.9175590162365048</v>
      </c>
      <c r="O640" s="95"/>
    </row>
    <row r="641" spans="1:15" ht="16.5" thickBot="1" x14ac:dyDescent="0.3">
      <c r="A641" s="145"/>
      <c r="B641" s="65" t="s">
        <v>18</v>
      </c>
      <c r="C641" s="10">
        <f>SUM(C639:C640)</f>
        <v>1232</v>
      </c>
      <c r="D641" s="11">
        <f t="shared" si="511"/>
        <v>0</v>
      </c>
      <c r="E641" s="10">
        <f>SUM(E639:E640)</f>
        <v>0</v>
      </c>
      <c r="F641" s="11">
        <f t="shared" si="512"/>
        <v>0</v>
      </c>
      <c r="G641" s="10">
        <f>SUM(G639:G640)</f>
        <v>0</v>
      </c>
      <c r="H641" s="73">
        <f t="shared" si="513"/>
        <v>0.81168831168831157</v>
      </c>
      <c r="I641" s="10">
        <f>SUM(I639:I640)</f>
        <v>10</v>
      </c>
      <c r="J641" s="11">
        <f t="shared" si="514"/>
        <v>0.24350649350649345</v>
      </c>
      <c r="K641" s="10">
        <f>SUM(K639:K640)</f>
        <v>10</v>
      </c>
      <c r="L641" s="12">
        <f t="shared" si="515"/>
        <v>0.81168831168831157</v>
      </c>
      <c r="M641" s="15">
        <f t="shared" si="516"/>
        <v>8116.8831168831157</v>
      </c>
      <c r="N641" s="13">
        <f t="shared" si="519"/>
        <v>3.9036171139057134</v>
      </c>
      <c r="O641" s="96"/>
    </row>
    <row r="642" spans="1:15" x14ac:dyDescent="0.25">
      <c r="A642" s="144" t="s">
        <v>435</v>
      </c>
      <c r="B642" s="82" t="s">
        <v>429</v>
      </c>
      <c r="C642" s="1">
        <f>7*64</f>
        <v>448</v>
      </c>
      <c r="D642" s="2">
        <f t="shared" si="511"/>
        <v>0</v>
      </c>
      <c r="E642" s="1">
        <v>0</v>
      </c>
      <c r="F642" s="2">
        <f t="shared" si="512"/>
        <v>0</v>
      </c>
      <c r="G642" s="1">
        <v>0</v>
      </c>
      <c r="H642" s="2">
        <f t="shared" si="513"/>
        <v>1.5625</v>
      </c>
      <c r="I642" s="1">
        <v>7</v>
      </c>
      <c r="J642" s="2">
        <f t="shared" si="514"/>
        <v>0.46875</v>
      </c>
      <c r="K642" s="1">
        <f>+E642+G642+I642</f>
        <v>7</v>
      </c>
      <c r="L642" s="3">
        <f t="shared" si="515"/>
        <v>1.5625</v>
      </c>
      <c r="M642" s="24">
        <f t="shared" si="516"/>
        <v>15625</v>
      </c>
      <c r="N642" s="25">
        <f t="shared" si="519"/>
        <v>3.6538746940614555</v>
      </c>
      <c r="O642" s="95"/>
    </row>
    <row r="643" spans="1:15" x14ac:dyDescent="0.25">
      <c r="A643" s="144"/>
      <c r="B643" s="82" t="s">
        <v>53</v>
      </c>
      <c r="C643" s="1">
        <f>5*64</f>
        <v>320</v>
      </c>
      <c r="D643" s="2">
        <f t="shared" ref="D643:D648" si="520">E643/C643*100</f>
        <v>0</v>
      </c>
      <c r="E643" s="1">
        <v>0</v>
      </c>
      <c r="F643" s="2">
        <f t="shared" ref="F643:F648" si="521">+G643/C643*100</f>
        <v>0</v>
      </c>
      <c r="G643" s="1">
        <v>0</v>
      </c>
      <c r="H643" s="2">
        <f t="shared" ref="H643:H648" si="522">+I643/C643*100</f>
        <v>0.625</v>
      </c>
      <c r="I643" s="1">
        <v>2</v>
      </c>
      <c r="J643" s="2">
        <f t="shared" ref="J643:J648" si="523">(1*D643)+(0.65*F643)+(0.3*H643)</f>
        <v>0.1875</v>
      </c>
      <c r="K643" s="1">
        <f>+E643+G643+I643</f>
        <v>2</v>
      </c>
      <c r="L643" s="3">
        <f t="shared" ref="L643:L648" si="524">K643/C643*100</f>
        <v>0.625</v>
      </c>
      <c r="M643" s="24">
        <f t="shared" ref="M643:M648" si="525">L643*10000</f>
        <v>6250</v>
      </c>
      <c r="N643" s="25">
        <f t="shared" ref="N643:N648" si="526">(NORMSINV(1-M643/1000000))+1.5</f>
        <v>3.9977054744123737</v>
      </c>
      <c r="O643" s="95"/>
    </row>
    <row r="644" spans="1:15" ht="16.5" thickBot="1" x14ac:dyDescent="0.3">
      <c r="A644" s="145"/>
      <c r="B644" s="65" t="s">
        <v>18</v>
      </c>
      <c r="C644" s="10">
        <f>SUM(C642:C643)</f>
        <v>768</v>
      </c>
      <c r="D644" s="11">
        <f t="shared" si="520"/>
        <v>0</v>
      </c>
      <c r="E644" s="10">
        <f>SUM(E642:E643)</f>
        <v>0</v>
      </c>
      <c r="F644" s="11">
        <f t="shared" si="521"/>
        <v>0</v>
      </c>
      <c r="G644" s="10">
        <f>SUM(G642:G643)</f>
        <v>0</v>
      </c>
      <c r="H644" s="73">
        <f t="shared" si="522"/>
        <v>1.171875</v>
      </c>
      <c r="I644" s="10">
        <f>SUM(I642:I643)</f>
        <v>9</v>
      </c>
      <c r="J644" s="11">
        <f t="shared" si="523"/>
        <v>0.3515625</v>
      </c>
      <c r="K644" s="10">
        <f>SUM(K642:K643)</f>
        <v>9</v>
      </c>
      <c r="L644" s="12">
        <f t="shared" si="524"/>
        <v>1.171875</v>
      </c>
      <c r="M644" s="15">
        <f t="shared" si="525"/>
        <v>11718.75</v>
      </c>
      <c r="N644" s="13">
        <f t="shared" si="526"/>
        <v>3.7662268092096522</v>
      </c>
      <c r="O644" s="96"/>
    </row>
    <row r="645" spans="1:15" x14ac:dyDescent="0.25">
      <c r="A645" s="147" t="s">
        <v>439</v>
      </c>
      <c r="B645" s="82" t="s">
        <v>413</v>
      </c>
      <c r="C645" s="1">
        <f>104*8</f>
        <v>832</v>
      </c>
      <c r="D645" s="2">
        <f t="shared" si="520"/>
        <v>0</v>
      </c>
      <c r="E645" s="1">
        <v>0</v>
      </c>
      <c r="F645" s="2">
        <f t="shared" si="521"/>
        <v>0</v>
      </c>
      <c r="G645" s="1">
        <v>0</v>
      </c>
      <c r="H645" s="2">
        <f t="shared" si="522"/>
        <v>0.96153846153846156</v>
      </c>
      <c r="I645" s="1">
        <v>8</v>
      </c>
      <c r="J645" s="2">
        <f t="shared" si="523"/>
        <v>0.28846153846153844</v>
      </c>
      <c r="K645" s="1">
        <f>+E645+G645+I645</f>
        <v>8</v>
      </c>
      <c r="L645" s="3">
        <f t="shared" si="524"/>
        <v>0.96153846153846156</v>
      </c>
      <c r="M645" s="24">
        <f t="shared" si="525"/>
        <v>9615.3846153846152</v>
      </c>
      <c r="N645" s="25">
        <f t="shared" si="526"/>
        <v>3.8410271376304492</v>
      </c>
      <c r="O645" s="95"/>
    </row>
    <row r="646" spans="1:15" x14ac:dyDescent="0.25">
      <c r="A646" s="144"/>
      <c r="B646" s="82" t="s">
        <v>429</v>
      </c>
      <c r="C646" s="1">
        <f>13*64</f>
        <v>832</v>
      </c>
      <c r="D646" s="2">
        <f t="shared" si="520"/>
        <v>0</v>
      </c>
      <c r="E646" s="1">
        <v>0</v>
      </c>
      <c r="F646" s="2">
        <f t="shared" si="521"/>
        <v>0</v>
      </c>
      <c r="G646" s="1">
        <v>0</v>
      </c>
      <c r="H646" s="2">
        <f t="shared" si="522"/>
        <v>0.96153846153846156</v>
      </c>
      <c r="I646" s="1">
        <v>8</v>
      </c>
      <c r="J646" s="2">
        <f t="shared" si="523"/>
        <v>0.28846153846153844</v>
      </c>
      <c r="K646" s="1">
        <f>+E646+G646+I646</f>
        <v>8</v>
      </c>
      <c r="L646" s="3">
        <f t="shared" si="524"/>
        <v>0.96153846153846156</v>
      </c>
      <c r="M646" s="24">
        <f t="shared" si="525"/>
        <v>9615.3846153846152</v>
      </c>
      <c r="N646" s="25">
        <f t="shared" si="526"/>
        <v>3.8410271376304492</v>
      </c>
      <c r="O646" s="95"/>
    </row>
    <row r="647" spans="1:15" x14ac:dyDescent="0.25">
      <c r="A647" s="144"/>
      <c r="B647" s="82" t="s">
        <v>53</v>
      </c>
      <c r="C647" s="1">
        <f>3*64</f>
        <v>192</v>
      </c>
      <c r="D647" s="2">
        <f t="shared" si="520"/>
        <v>0</v>
      </c>
      <c r="E647" s="1">
        <v>0</v>
      </c>
      <c r="F647" s="2">
        <f t="shared" si="521"/>
        <v>0</v>
      </c>
      <c r="G647" s="1">
        <v>0</v>
      </c>
      <c r="H647" s="2">
        <f t="shared" si="522"/>
        <v>0.52083333333333326</v>
      </c>
      <c r="I647" s="1">
        <v>1</v>
      </c>
      <c r="J647" s="2">
        <f t="shared" si="523"/>
        <v>0.15624999999999997</v>
      </c>
      <c r="K647" s="1">
        <f>+E647+G647+I647</f>
        <v>1</v>
      </c>
      <c r="L647" s="3">
        <f t="shared" si="524"/>
        <v>0.52083333333333326</v>
      </c>
      <c r="M647" s="24">
        <f t="shared" si="525"/>
        <v>5208.333333333333</v>
      </c>
      <c r="N647" s="25">
        <f t="shared" si="526"/>
        <v>4.0616819349340219</v>
      </c>
      <c r="O647" s="95"/>
    </row>
    <row r="648" spans="1:15" x14ac:dyDescent="0.25">
      <c r="A648" s="144"/>
      <c r="B648" s="82" t="s">
        <v>45</v>
      </c>
      <c r="C648" s="1">
        <f>3*64</f>
        <v>192</v>
      </c>
      <c r="D648" s="2">
        <f t="shared" si="520"/>
        <v>0</v>
      </c>
      <c r="E648" s="1">
        <v>0</v>
      </c>
      <c r="F648" s="2">
        <f t="shared" si="521"/>
        <v>0</v>
      </c>
      <c r="G648" s="1">
        <v>0</v>
      </c>
      <c r="H648" s="2">
        <f t="shared" si="522"/>
        <v>1.0416666666666665</v>
      </c>
      <c r="I648" s="1">
        <v>2</v>
      </c>
      <c r="J648" s="2">
        <f t="shared" si="523"/>
        <v>0.31249999999999994</v>
      </c>
      <c r="K648" s="1">
        <f>+E648+G648+I648</f>
        <v>2</v>
      </c>
      <c r="L648" s="3">
        <f t="shared" si="524"/>
        <v>1.0416666666666665</v>
      </c>
      <c r="M648" s="24">
        <f t="shared" si="525"/>
        <v>10416.666666666666</v>
      </c>
      <c r="N648" s="25">
        <f t="shared" si="526"/>
        <v>3.8109913382574203</v>
      </c>
      <c r="O648" s="95"/>
    </row>
    <row r="649" spans="1:15" x14ac:dyDescent="0.25">
      <c r="A649" s="144"/>
      <c r="B649" s="82" t="s">
        <v>62</v>
      </c>
      <c r="C649" s="1">
        <f>13*64</f>
        <v>832</v>
      </c>
      <c r="D649" s="2">
        <f t="shared" ref="D649:D655" si="527">E649/C649*100</f>
        <v>0</v>
      </c>
      <c r="E649" s="1">
        <v>0</v>
      </c>
      <c r="F649" s="2">
        <f t="shared" ref="F649:F655" si="528">+G649/C649*100</f>
        <v>0</v>
      </c>
      <c r="G649" s="1">
        <v>0</v>
      </c>
      <c r="H649" s="2">
        <f t="shared" ref="H649:H655" si="529">+I649/C649*100</f>
        <v>0.96153846153846156</v>
      </c>
      <c r="I649" s="1">
        <v>8</v>
      </c>
      <c r="J649" s="2">
        <f t="shared" ref="J649:J655" si="530">(1*D649)+(0.65*F649)+(0.3*H649)</f>
        <v>0.28846153846153844</v>
      </c>
      <c r="K649" s="1">
        <f>+E649+G649+I649</f>
        <v>8</v>
      </c>
      <c r="L649" s="3">
        <f t="shared" ref="L649:L655" si="531">K649/C649*100</f>
        <v>0.96153846153846156</v>
      </c>
      <c r="M649" s="24">
        <f t="shared" ref="M649:M655" si="532">L649*10000</f>
        <v>9615.3846153846152</v>
      </c>
      <c r="N649" s="25">
        <f t="shared" ref="N649:N655" si="533">(NORMSINV(1-M649/1000000))+1.5</f>
        <v>3.8410271376304492</v>
      </c>
      <c r="O649" s="95"/>
    </row>
    <row r="650" spans="1:15" ht="16.5" thickBot="1" x14ac:dyDescent="0.3">
      <c r="A650" s="145"/>
      <c r="B650" s="65" t="s">
        <v>18</v>
      </c>
      <c r="C650" s="10">
        <f>SUM(C645:C649)</f>
        <v>2880</v>
      </c>
      <c r="D650" s="11">
        <f t="shared" si="527"/>
        <v>0</v>
      </c>
      <c r="E650" s="10">
        <f>SUM(E645:E649)</f>
        <v>0</v>
      </c>
      <c r="F650" s="11">
        <f t="shared" si="528"/>
        <v>0</v>
      </c>
      <c r="G650" s="10">
        <f>SUM(G645:G649)</f>
        <v>0</v>
      </c>
      <c r="H650" s="73">
        <f t="shared" si="529"/>
        <v>0.9375</v>
      </c>
      <c r="I650" s="10">
        <f>SUM(I645:I649)</f>
        <v>27</v>
      </c>
      <c r="J650" s="11">
        <f t="shared" si="530"/>
        <v>0.28125</v>
      </c>
      <c r="K650" s="10">
        <f>SUM(K645:K649)</f>
        <v>27</v>
      </c>
      <c r="L650" s="12">
        <f t="shared" si="531"/>
        <v>0.9375</v>
      </c>
      <c r="M650" s="15">
        <f t="shared" si="532"/>
        <v>9375</v>
      </c>
      <c r="N650" s="13">
        <f t="shared" si="533"/>
        <v>3.8504644231090768</v>
      </c>
      <c r="O650" s="96"/>
    </row>
    <row r="651" spans="1:15" x14ac:dyDescent="0.25">
      <c r="A651" s="147" t="s">
        <v>442</v>
      </c>
      <c r="B651" s="82" t="s">
        <v>413</v>
      </c>
      <c r="C651" s="1">
        <f>14*8</f>
        <v>112</v>
      </c>
      <c r="D651" s="2">
        <f t="shared" si="527"/>
        <v>0</v>
      </c>
      <c r="E651" s="1">
        <v>0</v>
      </c>
      <c r="F651" s="2">
        <f t="shared" si="528"/>
        <v>0</v>
      </c>
      <c r="G651" s="1">
        <v>0</v>
      </c>
      <c r="H651" s="2">
        <f t="shared" si="529"/>
        <v>5.3571428571428568</v>
      </c>
      <c r="I651" s="1">
        <v>6</v>
      </c>
      <c r="J651" s="2">
        <f t="shared" si="530"/>
        <v>1.607142857142857</v>
      </c>
      <c r="K651" s="1">
        <f t="shared" ref="K651:K656" si="534">+E651+G651+I651</f>
        <v>6</v>
      </c>
      <c r="L651" s="3">
        <f t="shared" si="531"/>
        <v>5.3571428571428568</v>
      </c>
      <c r="M651" s="24">
        <f t="shared" si="532"/>
        <v>53571.428571428565</v>
      </c>
      <c r="N651" s="25">
        <f t="shared" si="533"/>
        <v>3.1111691623526765</v>
      </c>
      <c r="O651" s="95"/>
    </row>
    <row r="652" spans="1:15" x14ac:dyDescent="0.25">
      <c r="A652" s="144"/>
      <c r="B652" s="82" t="s">
        <v>401</v>
      </c>
      <c r="C652" s="1">
        <f>83*8</f>
        <v>664</v>
      </c>
      <c r="D652" s="2">
        <f>E652/C652*100</f>
        <v>0</v>
      </c>
      <c r="E652" s="1">
        <v>0</v>
      </c>
      <c r="F652" s="2">
        <f>+G652/C652*100</f>
        <v>0</v>
      </c>
      <c r="G652" s="1">
        <v>0</v>
      </c>
      <c r="H652" s="2">
        <f>+I652/C652*100</f>
        <v>0.90361445783132521</v>
      </c>
      <c r="I652" s="1">
        <v>6</v>
      </c>
      <c r="J652" s="2">
        <f>(1*D652)+(0.65*F652)+(0.3*H652)</f>
        <v>0.27108433734939757</v>
      </c>
      <c r="K652" s="1">
        <f>+E652+G652+I652</f>
        <v>6</v>
      </c>
      <c r="L652" s="3">
        <f>K652/C652*100</f>
        <v>0.90361445783132521</v>
      </c>
      <c r="M652" s="24">
        <f>L652*10000</f>
        <v>9036.1445783132513</v>
      </c>
      <c r="N652" s="25">
        <f>(NORMSINV(1-M652/1000000))+1.5</f>
        <v>3.8641336998702056</v>
      </c>
      <c r="O652" s="95"/>
    </row>
    <row r="653" spans="1:15" x14ac:dyDescent="0.25">
      <c r="A653" s="144"/>
      <c r="B653" s="82" t="s">
        <v>443</v>
      </c>
      <c r="C653" s="1">
        <f>10*64</f>
        <v>640</v>
      </c>
      <c r="D653" s="2">
        <f t="shared" si="527"/>
        <v>0</v>
      </c>
      <c r="E653" s="1">
        <v>0</v>
      </c>
      <c r="F653" s="2">
        <f t="shared" si="528"/>
        <v>0</v>
      </c>
      <c r="G653" s="1">
        <v>0</v>
      </c>
      <c r="H653" s="2">
        <f t="shared" si="529"/>
        <v>0.625</v>
      </c>
      <c r="I653" s="1">
        <v>4</v>
      </c>
      <c r="J653" s="2">
        <f t="shared" si="530"/>
        <v>0.1875</v>
      </c>
      <c r="K653" s="1">
        <f t="shared" si="534"/>
        <v>4</v>
      </c>
      <c r="L653" s="3">
        <f t="shared" si="531"/>
        <v>0.625</v>
      </c>
      <c r="M653" s="24">
        <f t="shared" si="532"/>
        <v>6250</v>
      </c>
      <c r="N653" s="25">
        <f t="shared" si="533"/>
        <v>3.9977054744123737</v>
      </c>
      <c r="O653" s="95"/>
    </row>
    <row r="654" spans="1:15" x14ac:dyDescent="0.25">
      <c r="A654" s="144"/>
      <c r="B654" s="82" t="s">
        <v>391</v>
      </c>
      <c r="C654" s="1">
        <f>9*64</f>
        <v>576</v>
      </c>
      <c r="D654" s="2">
        <f t="shared" si="527"/>
        <v>0</v>
      </c>
      <c r="E654" s="1">
        <v>0</v>
      </c>
      <c r="F654" s="2">
        <f t="shared" si="528"/>
        <v>0</v>
      </c>
      <c r="G654" s="1">
        <v>0</v>
      </c>
      <c r="H654" s="2">
        <f t="shared" si="529"/>
        <v>0.69444444444444442</v>
      </c>
      <c r="I654" s="1">
        <v>4</v>
      </c>
      <c r="J654" s="2">
        <f t="shared" si="530"/>
        <v>0.20833333333333331</v>
      </c>
      <c r="K654" s="1">
        <f t="shared" si="534"/>
        <v>4</v>
      </c>
      <c r="L654" s="3">
        <f t="shared" si="531"/>
        <v>0.69444444444444442</v>
      </c>
      <c r="M654" s="24">
        <f t="shared" si="532"/>
        <v>6944.4444444444443</v>
      </c>
      <c r="N654" s="25">
        <f t="shared" si="533"/>
        <v>3.9601243375600035</v>
      </c>
      <c r="O654" s="95"/>
    </row>
    <row r="655" spans="1:15" x14ac:dyDescent="0.25">
      <c r="A655" s="144"/>
      <c r="B655" s="82" t="s">
        <v>444</v>
      </c>
      <c r="C655" s="1">
        <f>2*64</f>
        <v>128</v>
      </c>
      <c r="D655" s="2">
        <f t="shared" si="527"/>
        <v>0</v>
      </c>
      <c r="E655" s="1">
        <v>0</v>
      </c>
      <c r="F655" s="2">
        <f t="shared" si="528"/>
        <v>0</v>
      </c>
      <c r="G655" s="1">
        <v>0</v>
      </c>
      <c r="H655" s="2">
        <f t="shared" si="529"/>
        <v>0.78125</v>
      </c>
      <c r="I655" s="1">
        <v>1</v>
      </c>
      <c r="J655" s="2">
        <f t="shared" si="530"/>
        <v>0.234375</v>
      </c>
      <c r="K655" s="1">
        <f t="shared" si="534"/>
        <v>1</v>
      </c>
      <c r="L655" s="3">
        <f t="shared" si="531"/>
        <v>0.78125</v>
      </c>
      <c r="M655" s="24">
        <f t="shared" si="532"/>
        <v>7812.5</v>
      </c>
      <c r="N655" s="25">
        <f t="shared" si="533"/>
        <v>3.9175590162365048</v>
      </c>
      <c r="O655" s="95"/>
    </row>
    <row r="656" spans="1:15" x14ac:dyDescent="0.25">
      <c r="A656" s="144"/>
      <c r="B656" s="82" t="s">
        <v>62</v>
      </c>
      <c r="C656" s="1">
        <f>18*64</f>
        <v>1152</v>
      </c>
      <c r="D656" s="2">
        <f t="shared" ref="D656:D662" si="535">E656/C656*100</f>
        <v>0</v>
      </c>
      <c r="E656" s="1">
        <v>0</v>
      </c>
      <c r="F656" s="2">
        <f t="shared" ref="F656:F662" si="536">+G656/C656*100</f>
        <v>0</v>
      </c>
      <c r="G656" s="1">
        <v>0</v>
      </c>
      <c r="H656" s="2">
        <f t="shared" ref="H656:H662" si="537">+I656/C656*100</f>
        <v>0.69444444444444442</v>
      </c>
      <c r="I656" s="1">
        <v>8</v>
      </c>
      <c r="J656" s="2">
        <f t="shared" ref="J656:J662" si="538">(1*D656)+(0.65*F656)+(0.3*H656)</f>
        <v>0.20833333333333331</v>
      </c>
      <c r="K656" s="1">
        <f t="shared" si="534"/>
        <v>8</v>
      </c>
      <c r="L656" s="3">
        <f t="shared" ref="L656:L662" si="539">K656/C656*100</f>
        <v>0.69444444444444442</v>
      </c>
      <c r="M656" s="24">
        <f t="shared" ref="M656:M662" si="540">L656*10000</f>
        <v>6944.4444444444443</v>
      </c>
      <c r="N656" s="25">
        <f t="shared" ref="N656:N662" si="541">(NORMSINV(1-M656/1000000))+1.5</f>
        <v>3.9601243375600035</v>
      </c>
      <c r="O656" s="95"/>
    </row>
    <row r="657" spans="1:15" ht="16.5" thickBot="1" x14ac:dyDescent="0.3">
      <c r="A657" s="145"/>
      <c r="B657" s="65" t="s">
        <v>18</v>
      </c>
      <c r="C657" s="10">
        <f>SUM(C651:C656)</f>
        <v>3272</v>
      </c>
      <c r="D657" s="11">
        <f t="shared" si="535"/>
        <v>0</v>
      </c>
      <c r="E657" s="10">
        <f>SUM(E651:E656)</f>
        <v>0</v>
      </c>
      <c r="F657" s="11">
        <f t="shared" si="536"/>
        <v>0</v>
      </c>
      <c r="G657" s="10">
        <f>SUM(G651:G656)</f>
        <v>0</v>
      </c>
      <c r="H657" s="73">
        <f t="shared" si="537"/>
        <v>0.88630806845965759</v>
      </c>
      <c r="I657" s="10">
        <f>SUM(I651:I656)</f>
        <v>29</v>
      </c>
      <c r="J657" s="11">
        <f t="shared" si="538"/>
        <v>0.26589242053789724</v>
      </c>
      <c r="K657" s="10">
        <f>SUM(K651:K656)</f>
        <v>29</v>
      </c>
      <c r="L657" s="12">
        <f t="shared" si="539"/>
        <v>0.88630806845965759</v>
      </c>
      <c r="M657" s="15">
        <f t="shared" si="540"/>
        <v>8863.0806845965762</v>
      </c>
      <c r="N657" s="13">
        <f t="shared" si="541"/>
        <v>3.8712890681351118</v>
      </c>
      <c r="O657" s="96"/>
    </row>
    <row r="658" spans="1:15" x14ac:dyDescent="0.25">
      <c r="A658" s="147" t="s">
        <v>445</v>
      </c>
      <c r="B658" s="82" t="s">
        <v>413</v>
      </c>
      <c r="C658" s="1">
        <f>154*8</f>
        <v>1232</v>
      </c>
      <c r="D658" s="2">
        <f t="shared" si="535"/>
        <v>0</v>
      </c>
      <c r="E658" s="1">
        <v>0</v>
      </c>
      <c r="F658" s="2">
        <f t="shared" si="536"/>
        <v>0</v>
      </c>
      <c r="G658" s="1">
        <v>0</v>
      </c>
      <c r="H658" s="2">
        <f t="shared" si="537"/>
        <v>0.64935064935064934</v>
      </c>
      <c r="I658" s="1">
        <v>8</v>
      </c>
      <c r="J658" s="2">
        <f t="shared" si="538"/>
        <v>0.19480519480519479</v>
      </c>
      <c r="K658" s="1">
        <f>+E658+G658+I658</f>
        <v>8</v>
      </c>
      <c r="L658" s="3">
        <f t="shared" si="539"/>
        <v>0.64935064935064934</v>
      </c>
      <c r="M658" s="24">
        <f t="shared" si="540"/>
        <v>6493.5064935064938</v>
      </c>
      <c r="N658" s="25">
        <f t="shared" si="541"/>
        <v>3.9841252247073147</v>
      </c>
      <c r="O658" s="95"/>
    </row>
    <row r="659" spans="1:15" x14ac:dyDescent="0.25">
      <c r="A659" s="144"/>
      <c r="B659" s="82" t="s">
        <v>69</v>
      </c>
      <c r="C659" s="1">
        <f>41*8</f>
        <v>328</v>
      </c>
      <c r="D659" s="2">
        <f t="shared" si="535"/>
        <v>0</v>
      </c>
      <c r="E659" s="1">
        <v>0</v>
      </c>
      <c r="F659" s="2">
        <f t="shared" si="536"/>
        <v>0</v>
      </c>
      <c r="G659" s="1">
        <v>0</v>
      </c>
      <c r="H659" s="2">
        <f t="shared" si="537"/>
        <v>0.6097560975609756</v>
      </c>
      <c r="I659" s="1">
        <v>2</v>
      </c>
      <c r="J659" s="2">
        <f t="shared" si="538"/>
        <v>0.18292682926829268</v>
      </c>
      <c r="K659" s="1">
        <f>+E659+G659+I659</f>
        <v>2</v>
      </c>
      <c r="L659" s="3">
        <f t="shared" si="539"/>
        <v>0.6097560975609756</v>
      </c>
      <c r="M659" s="24">
        <f t="shared" si="540"/>
        <v>6097.5609756097556</v>
      </c>
      <c r="N659" s="25">
        <f t="shared" si="541"/>
        <v>4.0064473464808863</v>
      </c>
      <c r="O659" s="95"/>
    </row>
    <row r="660" spans="1:15" x14ac:dyDescent="0.25">
      <c r="A660" s="144"/>
      <c r="B660" s="82" t="s">
        <v>56</v>
      </c>
      <c r="C660" s="1">
        <f>4*64</f>
        <v>256</v>
      </c>
      <c r="D660" s="2">
        <f t="shared" si="535"/>
        <v>0</v>
      </c>
      <c r="E660" s="1">
        <v>0</v>
      </c>
      <c r="F660" s="2">
        <f t="shared" si="536"/>
        <v>0</v>
      </c>
      <c r="G660" s="1">
        <v>0</v>
      </c>
      <c r="H660" s="2">
        <f t="shared" si="537"/>
        <v>0.390625</v>
      </c>
      <c r="I660" s="1">
        <v>1</v>
      </c>
      <c r="J660" s="2">
        <f t="shared" si="538"/>
        <v>0.1171875</v>
      </c>
      <c r="K660" s="1">
        <f>+E660+G660+I660</f>
        <v>1</v>
      </c>
      <c r="L660" s="3">
        <f t="shared" si="539"/>
        <v>0.390625</v>
      </c>
      <c r="M660" s="24">
        <f t="shared" si="540"/>
        <v>3906.25</v>
      </c>
      <c r="N660" s="25">
        <f t="shared" si="541"/>
        <v>4.1600674686174592</v>
      </c>
      <c r="O660" s="95"/>
    </row>
    <row r="661" spans="1:15" x14ac:dyDescent="0.25">
      <c r="A661" s="144"/>
      <c r="B661" s="82" t="s">
        <v>391</v>
      </c>
      <c r="C661" s="1">
        <f>5*64</f>
        <v>320</v>
      </c>
      <c r="D661" s="2">
        <f>E661/C661*100</f>
        <v>0</v>
      </c>
      <c r="E661" s="1">
        <v>0</v>
      </c>
      <c r="F661" s="2">
        <f>+G661/C661*100</f>
        <v>0</v>
      </c>
      <c r="G661" s="1">
        <v>0</v>
      </c>
      <c r="H661" s="2">
        <f>+I661/C661*100</f>
        <v>0.9375</v>
      </c>
      <c r="I661" s="1">
        <v>3</v>
      </c>
      <c r="J661" s="2">
        <f>(1*D661)+(0.65*F661)+(0.3*H661)</f>
        <v>0.28125</v>
      </c>
      <c r="K661" s="1">
        <f>+E661+G661+I661</f>
        <v>3</v>
      </c>
      <c r="L661" s="3">
        <f>K661/C661*100</f>
        <v>0.9375</v>
      </c>
      <c r="M661" s="24">
        <f>L661*10000</f>
        <v>9375</v>
      </c>
      <c r="N661" s="25">
        <f>(NORMSINV(1-M661/1000000))+1.5</f>
        <v>3.8504644231090768</v>
      </c>
      <c r="O661" s="95"/>
    </row>
    <row r="662" spans="1:15" x14ac:dyDescent="0.25">
      <c r="A662" s="144"/>
      <c r="B662" s="82" t="s">
        <v>444</v>
      </c>
      <c r="C662" s="1">
        <f>23*64</f>
        <v>1472</v>
      </c>
      <c r="D662" s="2">
        <f t="shared" si="535"/>
        <v>0</v>
      </c>
      <c r="E662" s="1">
        <v>0</v>
      </c>
      <c r="F662" s="2">
        <f t="shared" si="536"/>
        <v>0</v>
      </c>
      <c r="G662" s="1">
        <v>0</v>
      </c>
      <c r="H662" s="2">
        <f t="shared" si="537"/>
        <v>1.3586956521739131</v>
      </c>
      <c r="I662" s="1">
        <v>20</v>
      </c>
      <c r="J662" s="2">
        <f t="shared" si="538"/>
        <v>0.40760869565217389</v>
      </c>
      <c r="K662" s="1">
        <f>+E662+G662+I662</f>
        <v>20</v>
      </c>
      <c r="L662" s="3">
        <f t="shared" si="539"/>
        <v>1.3586956521739131</v>
      </c>
      <c r="M662" s="24">
        <f t="shared" si="540"/>
        <v>13586.95652173913</v>
      </c>
      <c r="N662" s="25">
        <f t="shared" si="541"/>
        <v>3.7090104646050785</v>
      </c>
      <c r="O662" s="95"/>
    </row>
    <row r="663" spans="1:15" ht="16.5" thickBot="1" x14ac:dyDescent="0.3">
      <c r="A663" s="145"/>
      <c r="B663" s="65" t="s">
        <v>18</v>
      </c>
      <c r="C663" s="10">
        <f>SUM(C658:C662)</f>
        <v>3608</v>
      </c>
      <c r="D663" s="11">
        <f t="shared" ref="D663:D687" si="542">E663/C663*100</f>
        <v>0</v>
      </c>
      <c r="E663" s="10">
        <f>SUM(E658:E662)</f>
        <v>0</v>
      </c>
      <c r="F663" s="11">
        <f t="shared" ref="F663:F687" si="543">+G663/C663*100</f>
        <v>0</v>
      </c>
      <c r="G663" s="10">
        <f>SUM(G658:G662)</f>
        <v>0</v>
      </c>
      <c r="H663" s="73">
        <f t="shared" ref="H663:H687" si="544">+I663/C663*100</f>
        <v>0.94235033259423506</v>
      </c>
      <c r="I663" s="10">
        <f>SUM(I658:I662)</f>
        <v>34</v>
      </c>
      <c r="J663" s="11">
        <f t="shared" ref="J663:J687" si="545">(1*D663)+(0.65*F663)+(0.3*H663)</f>
        <v>0.28270509977827052</v>
      </c>
      <c r="K663" s="10">
        <f>SUM(K658:K662)</f>
        <v>34</v>
      </c>
      <c r="L663" s="12">
        <f t="shared" ref="L663:L687" si="546">K663/C663*100</f>
        <v>0.94235033259423506</v>
      </c>
      <c r="M663" s="15">
        <f t="shared" ref="M663:M687" si="547">L663*10000</f>
        <v>9423.5033259423508</v>
      </c>
      <c r="N663" s="13">
        <f t="shared" ref="N663:N687" si="548">(NORMSINV(1-M663/1000000))+1.5</f>
        <v>3.8485433207762183</v>
      </c>
      <c r="O663" s="96"/>
    </row>
    <row r="664" spans="1:15" x14ac:dyDescent="0.25">
      <c r="A664" s="147" t="s">
        <v>446</v>
      </c>
      <c r="B664" s="82" t="s">
        <v>413</v>
      </c>
      <c r="C664" s="1">
        <f>157*8</f>
        <v>1256</v>
      </c>
      <c r="D664" s="2">
        <f t="shared" si="542"/>
        <v>0</v>
      </c>
      <c r="E664" s="1">
        <v>0</v>
      </c>
      <c r="F664" s="2">
        <f t="shared" si="543"/>
        <v>0</v>
      </c>
      <c r="G664" s="1">
        <v>0</v>
      </c>
      <c r="H664" s="2">
        <f t="shared" si="544"/>
        <v>0.39808917197452232</v>
      </c>
      <c r="I664" s="1">
        <v>5</v>
      </c>
      <c r="J664" s="2">
        <f t="shared" si="545"/>
        <v>0.11942675159235669</v>
      </c>
      <c r="K664" s="1">
        <f>+E664+G664+I664</f>
        <v>5</v>
      </c>
      <c r="L664" s="3">
        <f t="shared" si="546"/>
        <v>0.39808917197452232</v>
      </c>
      <c r="M664" s="24">
        <f t="shared" si="547"/>
        <v>3980.8917197452233</v>
      </c>
      <c r="N664" s="25">
        <f t="shared" si="548"/>
        <v>4.1536861816077062</v>
      </c>
      <c r="O664" s="95"/>
    </row>
    <row r="665" spans="1:15" x14ac:dyDescent="0.25">
      <c r="A665" s="144"/>
      <c r="B665" s="82" t="s">
        <v>401</v>
      </c>
      <c r="C665" s="1">
        <f>40*8</f>
        <v>320</v>
      </c>
      <c r="D665" s="2">
        <f t="shared" si="542"/>
        <v>0</v>
      </c>
      <c r="E665" s="1">
        <v>0</v>
      </c>
      <c r="F665" s="2">
        <f t="shared" si="543"/>
        <v>0</v>
      </c>
      <c r="G665" s="1">
        <v>0</v>
      </c>
      <c r="H665" s="2">
        <f t="shared" si="544"/>
        <v>1.5625</v>
      </c>
      <c r="I665" s="1">
        <v>5</v>
      </c>
      <c r="J665" s="2">
        <f t="shared" si="545"/>
        <v>0.46875</v>
      </c>
      <c r="K665" s="1">
        <f>+E665+G665+I665</f>
        <v>5</v>
      </c>
      <c r="L665" s="3">
        <f t="shared" si="546"/>
        <v>1.5625</v>
      </c>
      <c r="M665" s="24">
        <f t="shared" si="547"/>
        <v>15625</v>
      </c>
      <c r="N665" s="25">
        <f t="shared" si="548"/>
        <v>3.6538746940614555</v>
      </c>
      <c r="O665" s="95"/>
    </row>
    <row r="666" spans="1:15" x14ac:dyDescent="0.25">
      <c r="A666" s="144"/>
      <c r="B666" s="82" t="s">
        <v>69</v>
      </c>
      <c r="C666" s="1">
        <f>102*8</f>
        <v>816</v>
      </c>
      <c r="D666" s="2">
        <f t="shared" si="542"/>
        <v>0</v>
      </c>
      <c r="E666" s="1">
        <v>0</v>
      </c>
      <c r="F666" s="2">
        <f t="shared" si="543"/>
        <v>0</v>
      </c>
      <c r="G666" s="1">
        <v>0</v>
      </c>
      <c r="H666" s="2">
        <f t="shared" si="544"/>
        <v>0.73529411764705876</v>
      </c>
      <c r="I666" s="1">
        <v>6</v>
      </c>
      <c r="J666" s="2">
        <f t="shared" si="545"/>
        <v>0.22058823529411761</v>
      </c>
      <c r="K666" s="1">
        <f>+E666+G666+I666</f>
        <v>6</v>
      </c>
      <c r="L666" s="3">
        <f t="shared" si="546"/>
        <v>0.73529411764705876</v>
      </c>
      <c r="M666" s="24">
        <f t="shared" si="547"/>
        <v>7352.9411764705874</v>
      </c>
      <c r="N666" s="25">
        <f t="shared" si="548"/>
        <v>3.9395422638528821</v>
      </c>
      <c r="O666" s="95"/>
    </row>
    <row r="667" spans="1:15" x14ac:dyDescent="0.25">
      <c r="A667" s="144"/>
      <c r="B667" s="82" t="s">
        <v>444</v>
      </c>
      <c r="C667" s="1">
        <f>33*64</f>
        <v>2112</v>
      </c>
      <c r="D667" s="2">
        <f t="shared" si="542"/>
        <v>0</v>
      </c>
      <c r="E667" s="1">
        <v>0</v>
      </c>
      <c r="F667" s="2">
        <f t="shared" si="543"/>
        <v>0</v>
      </c>
      <c r="G667" s="1">
        <v>0</v>
      </c>
      <c r="H667" s="2">
        <f t="shared" si="544"/>
        <v>0.85227272727272718</v>
      </c>
      <c r="I667" s="1">
        <v>18</v>
      </c>
      <c r="J667" s="2">
        <f t="shared" si="545"/>
        <v>0.25568181818181812</v>
      </c>
      <c r="K667" s="1">
        <f>+E667+G667+I667</f>
        <v>18</v>
      </c>
      <c r="L667" s="3">
        <f t="shared" si="546"/>
        <v>0.85227272727272718</v>
      </c>
      <c r="M667" s="24">
        <f t="shared" si="547"/>
        <v>8522.7272727272721</v>
      </c>
      <c r="N667" s="25">
        <f t="shared" si="548"/>
        <v>3.8857258052744474</v>
      </c>
      <c r="O667" s="95"/>
    </row>
    <row r="668" spans="1:15" ht="16.5" thickBot="1" x14ac:dyDescent="0.3">
      <c r="A668" s="145"/>
      <c r="B668" s="65" t="s">
        <v>18</v>
      </c>
      <c r="C668" s="10">
        <f>SUM(C664:C667)</f>
        <v>4504</v>
      </c>
      <c r="D668" s="11">
        <f t="shared" si="542"/>
        <v>0</v>
      </c>
      <c r="E668" s="10">
        <f>SUM(E664:E667)</f>
        <v>0</v>
      </c>
      <c r="F668" s="11">
        <f t="shared" si="543"/>
        <v>0</v>
      </c>
      <c r="G668" s="10">
        <f>SUM(G664:G667)</f>
        <v>0</v>
      </c>
      <c r="H668" s="73">
        <f t="shared" si="544"/>
        <v>0.75488454706927177</v>
      </c>
      <c r="I668" s="10">
        <f>SUM(I664:I667)</f>
        <v>34</v>
      </c>
      <c r="J668" s="11">
        <f t="shared" si="545"/>
        <v>0.22646536412078153</v>
      </c>
      <c r="K668" s="10">
        <f>SUM(K664:K667)</f>
        <v>34</v>
      </c>
      <c r="L668" s="12">
        <f t="shared" si="546"/>
        <v>0.75488454706927177</v>
      </c>
      <c r="M668" s="15">
        <f t="shared" si="547"/>
        <v>7548.8454706927178</v>
      </c>
      <c r="N668" s="13">
        <f t="shared" si="548"/>
        <v>3.9300271713811861</v>
      </c>
      <c r="O668" s="96"/>
    </row>
    <row r="669" spans="1:15" x14ac:dyDescent="0.25">
      <c r="A669" s="147" t="s">
        <v>447</v>
      </c>
      <c r="B669" s="82" t="s">
        <v>413</v>
      </c>
      <c r="C669" s="1">
        <f>142*8</f>
        <v>1136</v>
      </c>
      <c r="D669" s="2">
        <f t="shared" si="542"/>
        <v>0</v>
      </c>
      <c r="E669" s="1">
        <v>0</v>
      </c>
      <c r="F669" s="2">
        <f t="shared" si="543"/>
        <v>1.3204225352112675</v>
      </c>
      <c r="G669" s="1">
        <v>15</v>
      </c>
      <c r="H669" s="2">
        <f t="shared" si="544"/>
        <v>0.35211267605633806</v>
      </c>
      <c r="I669" s="1">
        <v>4</v>
      </c>
      <c r="J669" s="2">
        <f t="shared" si="545"/>
        <v>0.96390845070422526</v>
      </c>
      <c r="K669" s="1">
        <f>+E669+G669+I669</f>
        <v>19</v>
      </c>
      <c r="L669" s="3">
        <f t="shared" si="546"/>
        <v>1.6725352112676055</v>
      </c>
      <c r="M669" s="24">
        <f t="shared" si="547"/>
        <v>16725.352112676053</v>
      </c>
      <c r="N669" s="25">
        <f t="shared" si="548"/>
        <v>3.6266316066848896</v>
      </c>
      <c r="O669" s="95"/>
    </row>
    <row r="670" spans="1:15" x14ac:dyDescent="0.25">
      <c r="A670" s="144"/>
      <c r="B670" s="82" t="s">
        <v>401</v>
      </c>
      <c r="C670" s="1">
        <f>51*8</f>
        <v>408</v>
      </c>
      <c r="D670" s="2">
        <f t="shared" si="542"/>
        <v>0</v>
      </c>
      <c r="E670" s="1">
        <v>0</v>
      </c>
      <c r="F670" s="2">
        <f t="shared" si="543"/>
        <v>0</v>
      </c>
      <c r="G670" s="1">
        <v>0</v>
      </c>
      <c r="H670" s="2">
        <f t="shared" si="544"/>
        <v>1.2254901960784315</v>
      </c>
      <c r="I670" s="1">
        <v>5</v>
      </c>
      <c r="J670" s="2">
        <f t="shared" si="545"/>
        <v>0.36764705882352944</v>
      </c>
      <c r="K670" s="1">
        <f>+E670+G670+I670</f>
        <v>5</v>
      </c>
      <c r="L670" s="3">
        <f t="shared" si="546"/>
        <v>1.2254901960784315</v>
      </c>
      <c r="M670" s="24">
        <f t="shared" si="547"/>
        <v>12254.901960784315</v>
      </c>
      <c r="N670" s="25">
        <f t="shared" si="548"/>
        <v>3.7490423165958626</v>
      </c>
      <c r="O670" s="95"/>
    </row>
    <row r="671" spans="1:15" x14ac:dyDescent="0.25">
      <c r="A671" s="144"/>
      <c r="B671" s="82" t="s">
        <v>69</v>
      </c>
      <c r="C671" s="1">
        <f>85*8</f>
        <v>680</v>
      </c>
      <c r="D671" s="2">
        <f t="shared" si="542"/>
        <v>0</v>
      </c>
      <c r="E671" s="1">
        <v>0</v>
      </c>
      <c r="F671" s="2">
        <f t="shared" si="543"/>
        <v>0</v>
      </c>
      <c r="G671" s="1">
        <v>0</v>
      </c>
      <c r="H671" s="2">
        <f t="shared" si="544"/>
        <v>0.58823529411764708</v>
      </c>
      <c r="I671" s="1">
        <v>4</v>
      </c>
      <c r="J671" s="2">
        <f t="shared" si="545"/>
        <v>0.17647058823529413</v>
      </c>
      <c r="K671" s="1">
        <f>+E671+G671+I671</f>
        <v>4</v>
      </c>
      <c r="L671" s="3">
        <f t="shared" si="546"/>
        <v>0.58823529411764708</v>
      </c>
      <c r="M671" s="24">
        <f t="shared" si="547"/>
        <v>5882.3529411764712</v>
      </c>
      <c r="N671" s="25">
        <f t="shared" si="548"/>
        <v>4.0191244734984135</v>
      </c>
      <c r="O671" s="95"/>
    </row>
    <row r="672" spans="1:15" x14ac:dyDescent="0.25">
      <c r="A672" s="144"/>
      <c r="B672" s="82" t="s">
        <v>444</v>
      </c>
      <c r="C672" s="1">
        <f>16*64</f>
        <v>1024</v>
      </c>
      <c r="D672" s="2">
        <f t="shared" si="542"/>
        <v>0</v>
      </c>
      <c r="E672" s="1">
        <v>0</v>
      </c>
      <c r="F672" s="2">
        <f t="shared" si="543"/>
        <v>0</v>
      </c>
      <c r="G672" s="1">
        <v>0</v>
      </c>
      <c r="H672" s="2">
        <f t="shared" si="544"/>
        <v>1.26953125</v>
      </c>
      <c r="I672" s="1">
        <v>13</v>
      </c>
      <c r="J672" s="2">
        <f t="shared" si="545"/>
        <v>0.380859375</v>
      </c>
      <c r="K672" s="1">
        <f>+E672+G672+I672</f>
        <v>13</v>
      </c>
      <c r="L672" s="3">
        <f t="shared" si="546"/>
        <v>1.26953125</v>
      </c>
      <c r="M672" s="24">
        <f t="shared" si="547"/>
        <v>12695.3125</v>
      </c>
      <c r="N672" s="25">
        <f t="shared" si="548"/>
        <v>3.735407243556323</v>
      </c>
      <c r="O672" s="95"/>
    </row>
    <row r="673" spans="1:15" ht="16.5" thickBot="1" x14ac:dyDescent="0.3">
      <c r="A673" s="145"/>
      <c r="B673" s="65" t="s">
        <v>18</v>
      </c>
      <c r="C673" s="10">
        <f>SUM(C669:C672)</f>
        <v>3248</v>
      </c>
      <c r="D673" s="11">
        <f t="shared" si="542"/>
        <v>0</v>
      </c>
      <c r="E673" s="10">
        <f>SUM(E669:E672)</f>
        <v>0</v>
      </c>
      <c r="F673" s="11">
        <f t="shared" si="543"/>
        <v>0.46182266009852219</v>
      </c>
      <c r="G673" s="10">
        <f>SUM(G669:G672)</f>
        <v>15</v>
      </c>
      <c r="H673" s="73">
        <f t="shared" si="544"/>
        <v>0.8004926108374385</v>
      </c>
      <c r="I673" s="10">
        <f>SUM(I669:I672)</f>
        <v>26</v>
      </c>
      <c r="J673" s="11">
        <f t="shared" si="545"/>
        <v>0.54033251231527091</v>
      </c>
      <c r="K673" s="10">
        <f>SUM(K669:K672)</f>
        <v>41</v>
      </c>
      <c r="L673" s="12">
        <f t="shared" si="546"/>
        <v>1.2623152709359606</v>
      </c>
      <c r="M673" s="15">
        <f t="shared" si="547"/>
        <v>12623.152709359607</v>
      </c>
      <c r="N673" s="13">
        <f t="shared" si="548"/>
        <v>3.7376129638942408</v>
      </c>
      <c r="O673" s="96"/>
    </row>
    <row r="674" spans="1:15" x14ac:dyDescent="0.25">
      <c r="A674" s="147" t="s">
        <v>452</v>
      </c>
      <c r="B674" s="82" t="s">
        <v>413</v>
      </c>
      <c r="C674" s="1">
        <f>53*8</f>
        <v>424</v>
      </c>
      <c r="D674" s="2">
        <f t="shared" si="542"/>
        <v>0</v>
      </c>
      <c r="E674" s="1">
        <v>0</v>
      </c>
      <c r="F674" s="2">
        <f t="shared" si="543"/>
        <v>0</v>
      </c>
      <c r="G674" s="1">
        <v>0</v>
      </c>
      <c r="H674" s="2">
        <f t="shared" si="544"/>
        <v>0.70754716981132082</v>
      </c>
      <c r="I674" s="1">
        <v>3</v>
      </c>
      <c r="J674" s="2">
        <f t="shared" si="545"/>
        <v>0.21226415094339623</v>
      </c>
      <c r="K674" s="1">
        <f>+E674+G674+I674</f>
        <v>3</v>
      </c>
      <c r="L674" s="3">
        <f t="shared" si="546"/>
        <v>0.70754716981132082</v>
      </c>
      <c r="M674" s="24">
        <f t="shared" si="547"/>
        <v>7075.4716981132078</v>
      </c>
      <c r="N674" s="25">
        <f t="shared" si="548"/>
        <v>3.9534087584195197</v>
      </c>
      <c r="O674" s="95"/>
    </row>
    <row r="675" spans="1:15" x14ac:dyDescent="0.25">
      <c r="A675" s="144"/>
      <c r="B675" s="82" t="s">
        <v>401</v>
      </c>
      <c r="C675" s="1">
        <f>40*8</f>
        <v>320</v>
      </c>
      <c r="D675" s="2">
        <f t="shared" si="542"/>
        <v>0</v>
      </c>
      <c r="E675" s="1">
        <v>0</v>
      </c>
      <c r="F675" s="2">
        <f t="shared" si="543"/>
        <v>0</v>
      </c>
      <c r="G675" s="1">
        <v>0</v>
      </c>
      <c r="H675" s="2">
        <f t="shared" si="544"/>
        <v>1.5625</v>
      </c>
      <c r="I675" s="1">
        <v>5</v>
      </c>
      <c r="J675" s="2">
        <f t="shared" si="545"/>
        <v>0.46875</v>
      </c>
      <c r="K675" s="1">
        <f>+E675+G675+I675</f>
        <v>5</v>
      </c>
      <c r="L675" s="3">
        <f t="shared" si="546"/>
        <v>1.5625</v>
      </c>
      <c r="M675" s="24">
        <f t="shared" si="547"/>
        <v>15625</v>
      </c>
      <c r="N675" s="25">
        <f t="shared" si="548"/>
        <v>3.6538746940614555</v>
      </c>
      <c r="O675" s="95"/>
    </row>
    <row r="676" spans="1:15" x14ac:dyDescent="0.25">
      <c r="A676" s="144"/>
      <c r="B676" s="82" t="s">
        <v>69</v>
      </c>
      <c r="C676" s="1">
        <f>52*8</f>
        <v>416</v>
      </c>
      <c r="D676" s="2">
        <f t="shared" si="542"/>
        <v>0</v>
      </c>
      <c r="E676" s="1">
        <v>0</v>
      </c>
      <c r="F676" s="2">
        <f t="shared" si="543"/>
        <v>0</v>
      </c>
      <c r="G676" s="1">
        <v>0</v>
      </c>
      <c r="H676" s="2">
        <f t="shared" si="544"/>
        <v>1.4423076923076923</v>
      </c>
      <c r="I676" s="1">
        <v>6</v>
      </c>
      <c r="J676" s="2">
        <f t="shared" si="545"/>
        <v>0.43269230769230765</v>
      </c>
      <c r="K676" s="1">
        <f>+E676+G676+I676</f>
        <v>6</v>
      </c>
      <c r="L676" s="3">
        <f t="shared" si="546"/>
        <v>1.4423076923076923</v>
      </c>
      <c r="M676" s="24">
        <f t="shared" si="547"/>
        <v>14423.076923076924</v>
      </c>
      <c r="N676" s="25">
        <f t="shared" si="548"/>
        <v>3.685582639921225</v>
      </c>
      <c r="O676" s="95"/>
    </row>
    <row r="677" spans="1:15" x14ac:dyDescent="0.25">
      <c r="A677" s="144"/>
      <c r="B677" s="82" t="s">
        <v>444</v>
      </c>
      <c r="C677" s="1">
        <f>10*64</f>
        <v>640</v>
      </c>
      <c r="D677" s="2">
        <f t="shared" si="542"/>
        <v>0</v>
      </c>
      <c r="E677" s="1">
        <v>0</v>
      </c>
      <c r="F677" s="2">
        <f t="shared" si="543"/>
        <v>0</v>
      </c>
      <c r="G677" s="1">
        <v>0</v>
      </c>
      <c r="H677" s="2">
        <f t="shared" si="544"/>
        <v>1.09375</v>
      </c>
      <c r="I677" s="1">
        <v>7</v>
      </c>
      <c r="J677" s="2">
        <f t="shared" si="545"/>
        <v>0.328125</v>
      </c>
      <c r="K677" s="1">
        <f>+E677+G677+I677</f>
        <v>7</v>
      </c>
      <c r="L677" s="3">
        <f t="shared" si="546"/>
        <v>1.09375</v>
      </c>
      <c r="M677" s="24">
        <f t="shared" si="547"/>
        <v>10937.5</v>
      </c>
      <c r="N677" s="25">
        <f t="shared" si="548"/>
        <v>3.7925313613713709</v>
      </c>
      <c r="O677" s="95"/>
    </row>
    <row r="678" spans="1:15" ht="16.5" thickBot="1" x14ac:dyDescent="0.3">
      <c r="A678" s="145"/>
      <c r="B678" s="65" t="s">
        <v>18</v>
      </c>
      <c r="C678" s="10">
        <f>SUM(C674:C677)</f>
        <v>1800</v>
      </c>
      <c r="D678" s="11">
        <f t="shared" si="542"/>
        <v>0</v>
      </c>
      <c r="E678" s="10">
        <f>SUM(E674:E677)</f>
        <v>0</v>
      </c>
      <c r="F678" s="11">
        <f t="shared" si="543"/>
        <v>0</v>
      </c>
      <c r="G678" s="10">
        <f>SUM(G674:G677)</f>
        <v>0</v>
      </c>
      <c r="H678" s="73">
        <f t="shared" si="544"/>
        <v>1.1666666666666667</v>
      </c>
      <c r="I678" s="10">
        <f>SUM(I674:I677)</f>
        <v>21</v>
      </c>
      <c r="J678" s="11">
        <f t="shared" si="545"/>
        <v>0.35000000000000003</v>
      </c>
      <c r="K678" s="10">
        <f>SUM(K674:K677)</f>
        <v>21</v>
      </c>
      <c r="L678" s="12">
        <f t="shared" si="546"/>
        <v>1.1666666666666667</v>
      </c>
      <c r="M678" s="15">
        <f t="shared" si="547"/>
        <v>11666.666666666668</v>
      </c>
      <c r="N678" s="13">
        <f t="shared" si="548"/>
        <v>3.7679322994583568</v>
      </c>
      <c r="O678" s="96"/>
    </row>
    <row r="679" spans="1:15" x14ac:dyDescent="0.25">
      <c r="A679" s="147" t="s">
        <v>455</v>
      </c>
      <c r="B679" s="82" t="s">
        <v>456</v>
      </c>
      <c r="C679" s="1">
        <f>26*8</f>
        <v>208</v>
      </c>
      <c r="D679" s="2">
        <f t="shared" si="542"/>
        <v>0</v>
      </c>
      <c r="E679" s="1">
        <v>0</v>
      </c>
      <c r="F679" s="2">
        <f t="shared" si="543"/>
        <v>0</v>
      </c>
      <c r="G679" s="1">
        <v>0</v>
      </c>
      <c r="H679" s="2">
        <f t="shared" si="544"/>
        <v>2.4038461538461542</v>
      </c>
      <c r="I679" s="1">
        <v>5</v>
      </c>
      <c r="J679" s="2">
        <f t="shared" si="545"/>
        <v>0.72115384615384626</v>
      </c>
      <c r="K679" s="1">
        <f>+E679+G679+I679</f>
        <v>5</v>
      </c>
      <c r="L679" s="3">
        <f t="shared" si="546"/>
        <v>2.4038461538461542</v>
      </c>
      <c r="M679" s="24">
        <f t="shared" si="547"/>
        <v>24038.461538461543</v>
      </c>
      <c r="N679" s="25">
        <f t="shared" si="548"/>
        <v>3.4766878672442765</v>
      </c>
      <c r="O679" s="95"/>
    </row>
    <row r="680" spans="1:15" x14ac:dyDescent="0.25">
      <c r="A680" s="144"/>
      <c r="B680" s="82" t="s">
        <v>401</v>
      </c>
      <c r="C680" s="1">
        <f>69*8</f>
        <v>552</v>
      </c>
      <c r="D680" s="2">
        <f t="shared" si="542"/>
        <v>0</v>
      </c>
      <c r="E680" s="1">
        <v>0</v>
      </c>
      <c r="F680" s="2">
        <f t="shared" si="543"/>
        <v>0</v>
      </c>
      <c r="G680" s="1">
        <v>0</v>
      </c>
      <c r="H680" s="2">
        <f t="shared" si="544"/>
        <v>1.2681159420289856</v>
      </c>
      <c r="I680" s="1">
        <v>7</v>
      </c>
      <c r="J680" s="2">
        <f t="shared" si="545"/>
        <v>0.38043478260869568</v>
      </c>
      <c r="K680" s="1">
        <f>+E680+G680+I680</f>
        <v>7</v>
      </c>
      <c r="L680" s="3">
        <f t="shared" si="546"/>
        <v>1.2681159420289856</v>
      </c>
      <c r="M680" s="24">
        <f t="shared" si="547"/>
        <v>12681.159420289856</v>
      </c>
      <c r="N680" s="25">
        <f t="shared" si="548"/>
        <v>3.7358390062547953</v>
      </c>
      <c r="O680" s="95"/>
    </row>
    <row r="681" spans="1:15" x14ac:dyDescent="0.25">
      <c r="A681" s="144"/>
      <c r="B681" s="82" t="s">
        <v>69</v>
      </c>
      <c r="C681" s="1">
        <f>87*8</f>
        <v>696</v>
      </c>
      <c r="D681" s="2">
        <f t="shared" si="542"/>
        <v>0</v>
      </c>
      <c r="E681" s="1">
        <v>0</v>
      </c>
      <c r="F681" s="2">
        <f t="shared" si="543"/>
        <v>0</v>
      </c>
      <c r="G681" s="1">
        <v>0</v>
      </c>
      <c r="H681" s="2">
        <f t="shared" si="544"/>
        <v>0.57471264367816088</v>
      </c>
      <c r="I681" s="1">
        <v>4</v>
      </c>
      <c r="J681" s="2">
        <f t="shared" si="545"/>
        <v>0.17241379310344826</v>
      </c>
      <c r="K681" s="1">
        <f>+E681+G681+I681</f>
        <v>4</v>
      </c>
      <c r="L681" s="3">
        <f t="shared" si="546"/>
        <v>0.57471264367816088</v>
      </c>
      <c r="M681" s="24">
        <f t="shared" si="547"/>
        <v>5747.1264367816084</v>
      </c>
      <c r="N681" s="25">
        <f t="shared" si="548"/>
        <v>4.0273022667337948</v>
      </c>
      <c r="O681" s="95"/>
    </row>
    <row r="682" spans="1:15" x14ac:dyDescent="0.25">
      <c r="A682" s="144"/>
      <c r="B682" s="82" t="s">
        <v>444</v>
      </c>
      <c r="C682" s="1">
        <f>29*64</f>
        <v>1856</v>
      </c>
      <c r="D682" s="2">
        <f t="shared" si="542"/>
        <v>0</v>
      </c>
      <c r="E682" s="1">
        <v>0</v>
      </c>
      <c r="F682" s="2">
        <f t="shared" si="543"/>
        <v>0</v>
      </c>
      <c r="G682" s="1">
        <v>0</v>
      </c>
      <c r="H682" s="2">
        <f t="shared" si="544"/>
        <v>0.86206896551724133</v>
      </c>
      <c r="I682" s="1">
        <v>16</v>
      </c>
      <c r="J682" s="2">
        <f t="shared" si="545"/>
        <v>0.25862068965517238</v>
      </c>
      <c r="K682" s="1">
        <f>+E682+G682+I682</f>
        <v>16</v>
      </c>
      <c r="L682" s="3">
        <f t="shared" si="546"/>
        <v>0.86206896551724133</v>
      </c>
      <c r="M682" s="24">
        <f t="shared" si="547"/>
        <v>8620.689655172413</v>
      </c>
      <c r="N682" s="25">
        <f t="shared" si="548"/>
        <v>3.8815194699704829</v>
      </c>
      <c r="O682" s="95"/>
    </row>
    <row r="683" spans="1:15" ht="16.5" thickBot="1" x14ac:dyDescent="0.3">
      <c r="A683" s="145"/>
      <c r="B683" s="65" t="s">
        <v>18</v>
      </c>
      <c r="C683" s="10">
        <f>SUM(C679:C682)</f>
        <v>3312</v>
      </c>
      <c r="D683" s="11">
        <f t="shared" si="542"/>
        <v>0</v>
      </c>
      <c r="E683" s="10">
        <f>SUM(E679:E682)</f>
        <v>0</v>
      </c>
      <c r="F683" s="11">
        <f t="shared" si="543"/>
        <v>0</v>
      </c>
      <c r="G683" s="10">
        <f>SUM(G679:G682)</f>
        <v>0</v>
      </c>
      <c r="H683" s="73">
        <f t="shared" si="544"/>
        <v>0.96618357487922701</v>
      </c>
      <c r="I683" s="10">
        <f>SUM(I679:I682)</f>
        <v>32</v>
      </c>
      <c r="J683" s="11">
        <f t="shared" si="545"/>
        <v>0.28985507246376807</v>
      </c>
      <c r="K683" s="10">
        <f>SUM(K679:K682)</f>
        <v>32</v>
      </c>
      <c r="L683" s="12">
        <f t="shared" si="546"/>
        <v>0.96618357487922701</v>
      </c>
      <c r="M683" s="15">
        <f t="shared" si="547"/>
        <v>9661.8357487922694</v>
      </c>
      <c r="N683" s="13">
        <f t="shared" si="548"/>
        <v>3.8392273273712862</v>
      </c>
      <c r="O683" s="96"/>
    </row>
    <row r="684" spans="1:15" x14ac:dyDescent="0.25">
      <c r="A684" s="147" t="s">
        <v>457</v>
      </c>
      <c r="B684" s="82" t="s">
        <v>456</v>
      </c>
      <c r="C684" s="1">
        <f>93*8</f>
        <v>744</v>
      </c>
      <c r="D684" s="2">
        <f t="shared" si="542"/>
        <v>0</v>
      </c>
      <c r="E684" s="1">
        <v>0</v>
      </c>
      <c r="F684" s="2">
        <f t="shared" si="543"/>
        <v>0</v>
      </c>
      <c r="G684" s="1">
        <v>0</v>
      </c>
      <c r="H684" s="2">
        <f t="shared" si="544"/>
        <v>1.478494623655914</v>
      </c>
      <c r="I684" s="1">
        <v>11</v>
      </c>
      <c r="J684" s="2">
        <f t="shared" si="545"/>
        <v>0.44354838709677419</v>
      </c>
      <c r="K684" s="1">
        <f>+E684+G684+I684</f>
        <v>11</v>
      </c>
      <c r="L684" s="3">
        <f t="shared" si="546"/>
        <v>1.478494623655914</v>
      </c>
      <c r="M684" s="24">
        <f t="shared" si="547"/>
        <v>14784.946236559141</v>
      </c>
      <c r="N684" s="25">
        <f t="shared" si="548"/>
        <v>3.6758043609086606</v>
      </c>
      <c r="O684" s="95"/>
    </row>
    <row r="685" spans="1:15" x14ac:dyDescent="0.25">
      <c r="A685" s="144"/>
      <c r="B685" s="82" t="s">
        <v>401</v>
      </c>
      <c r="C685" s="1">
        <f>76*8</f>
        <v>608</v>
      </c>
      <c r="D685" s="2">
        <f t="shared" si="542"/>
        <v>0</v>
      </c>
      <c r="E685" s="1">
        <v>0</v>
      </c>
      <c r="F685" s="2">
        <f t="shared" si="543"/>
        <v>0</v>
      </c>
      <c r="G685" s="1">
        <v>0</v>
      </c>
      <c r="H685" s="2">
        <f t="shared" si="544"/>
        <v>0.82236842105263153</v>
      </c>
      <c r="I685" s="1">
        <v>5</v>
      </c>
      <c r="J685" s="2">
        <f t="shared" si="545"/>
        <v>0.24671052631578944</v>
      </c>
      <c r="K685" s="1">
        <f>+E685+G685+I685</f>
        <v>5</v>
      </c>
      <c r="L685" s="3">
        <f t="shared" si="546"/>
        <v>0.82236842105263153</v>
      </c>
      <c r="M685" s="24">
        <f t="shared" si="547"/>
        <v>8223.6842105263149</v>
      </c>
      <c r="N685" s="25">
        <f t="shared" si="548"/>
        <v>3.8988340133814372</v>
      </c>
      <c r="O685" s="95"/>
    </row>
    <row r="686" spans="1:15" x14ac:dyDescent="0.25">
      <c r="A686" s="144"/>
      <c r="B686" s="82" t="s">
        <v>69</v>
      </c>
      <c r="C686" s="1">
        <f>103*8</f>
        <v>824</v>
      </c>
      <c r="D686" s="2">
        <f t="shared" si="542"/>
        <v>0</v>
      </c>
      <c r="E686" s="1">
        <v>0</v>
      </c>
      <c r="F686" s="2">
        <f t="shared" si="543"/>
        <v>0</v>
      </c>
      <c r="G686" s="1">
        <v>0</v>
      </c>
      <c r="H686" s="2">
        <f t="shared" si="544"/>
        <v>0.84951456310679607</v>
      </c>
      <c r="I686" s="1">
        <v>7</v>
      </c>
      <c r="J686" s="2">
        <f t="shared" si="545"/>
        <v>0.25485436893203883</v>
      </c>
      <c r="K686" s="1">
        <f>+E686+G686+I686</f>
        <v>7</v>
      </c>
      <c r="L686" s="3">
        <f t="shared" si="546"/>
        <v>0.84951456310679607</v>
      </c>
      <c r="M686" s="24">
        <f t="shared" si="547"/>
        <v>8495.1456310679605</v>
      </c>
      <c r="N686" s="25">
        <f t="shared" si="548"/>
        <v>3.8869177655022593</v>
      </c>
      <c r="O686" s="95"/>
    </row>
    <row r="687" spans="1:15" x14ac:dyDescent="0.25">
      <c r="A687" s="144"/>
      <c r="B687" s="82" t="s">
        <v>444</v>
      </c>
      <c r="C687" s="1">
        <f>32*64</f>
        <v>2048</v>
      </c>
      <c r="D687" s="2">
        <f t="shared" si="542"/>
        <v>0</v>
      </c>
      <c r="E687" s="1">
        <v>0</v>
      </c>
      <c r="F687" s="2">
        <f t="shared" si="543"/>
        <v>0</v>
      </c>
      <c r="G687" s="1">
        <v>0</v>
      </c>
      <c r="H687" s="2">
        <f t="shared" si="544"/>
        <v>0.537109375</v>
      </c>
      <c r="I687" s="1">
        <v>11</v>
      </c>
      <c r="J687" s="2">
        <f t="shared" si="545"/>
        <v>0.1611328125</v>
      </c>
      <c r="K687" s="1">
        <f>+E687+G687+I687</f>
        <v>11</v>
      </c>
      <c r="L687" s="3">
        <f t="shared" si="546"/>
        <v>0.537109375</v>
      </c>
      <c r="M687" s="24">
        <f t="shared" si="547"/>
        <v>5371.09375</v>
      </c>
      <c r="N687" s="25">
        <f t="shared" si="548"/>
        <v>4.0509755063158526</v>
      </c>
      <c r="O687" s="95"/>
    </row>
    <row r="688" spans="1:15" ht="16.5" thickBot="1" x14ac:dyDescent="0.3">
      <c r="A688" s="145"/>
      <c r="B688" s="65" t="s">
        <v>18</v>
      </c>
      <c r="C688" s="10">
        <f>SUM(C684:C687)</f>
        <v>4224</v>
      </c>
      <c r="D688" s="11">
        <f t="shared" ref="D688:D693" si="549">E688/C688*100</f>
        <v>0</v>
      </c>
      <c r="E688" s="10">
        <f>SUM(E684:E687)</f>
        <v>0</v>
      </c>
      <c r="F688" s="11">
        <f t="shared" ref="F688:F693" si="550">+G688/C688*100</f>
        <v>0</v>
      </c>
      <c r="G688" s="10">
        <f>SUM(G684:G687)</f>
        <v>0</v>
      </c>
      <c r="H688" s="73">
        <f t="shared" ref="H688:H693" si="551">+I688/C688*100</f>
        <v>0.80492424242424243</v>
      </c>
      <c r="I688" s="10">
        <f>SUM(I684:I687)</f>
        <v>34</v>
      </c>
      <c r="J688" s="11">
        <f t="shared" ref="J688:J693" si="552">(1*D688)+(0.65*F688)+(0.3*H688)</f>
        <v>0.24147727272727271</v>
      </c>
      <c r="K688" s="10">
        <f>SUM(K684:K687)</f>
        <v>34</v>
      </c>
      <c r="L688" s="12">
        <f t="shared" ref="L688:L693" si="553">K688/C688*100</f>
        <v>0.80492424242424243</v>
      </c>
      <c r="M688" s="15">
        <f t="shared" ref="M688:M693" si="554">L688*10000</f>
        <v>8049.242424242424</v>
      </c>
      <c r="N688" s="13">
        <f t="shared" ref="N688:N693" si="555">(NORMSINV(1-M688/1000000))+1.5</f>
        <v>3.9066750953707055</v>
      </c>
      <c r="O688" s="96"/>
    </row>
    <row r="689" spans="1:15" x14ac:dyDescent="0.25">
      <c r="A689" s="147" t="s">
        <v>460</v>
      </c>
      <c r="B689" s="82" t="s">
        <v>456</v>
      </c>
      <c r="C689" s="1">
        <f>29*8</f>
        <v>232</v>
      </c>
      <c r="D689" s="2">
        <f t="shared" si="549"/>
        <v>0</v>
      </c>
      <c r="E689" s="1">
        <v>0</v>
      </c>
      <c r="F689" s="2">
        <f t="shared" si="550"/>
        <v>0</v>
      </c>
      <c r="G689" s="1">
        <v>0</v>
      </c>
      <c r="H689" s="2">
        <f t="shared" si="551"/>
        <v>1.2931034482758621</v>
      </c>
      <c r="I689" s="1">
        <v>3</v>
      </c>
      <c r="J689" s="2">
        <f t="shared" si="552"/>
        <v>0.38793103448275862</v>
      </c>
      <c r="K689" s="1">
        <f>+E689+G689+I689</f>
        <v>3</v>
      </c>
      <c r="L689" s="3">
        <f t="shared" si="553"/>
        <v>1.2931034482758621</v>
      </c>
      <c r="M689" s="24">
        <f t="shared" si="554"/>
        <v>12931.034482758621</v>
      </c>
      <c r="N689" s="25">
        <f t="shared" si="555"/>
        <v>3.7282767019916974</v>
      </c>
      <c r="O689" s="95"/>
    </row>
    <row r="690" spans="1:15" x14ac:dyDescent="0.25">
      <c r="A690" s="144"/>
      <c r="B690" s="82" t="s">
        <v>401</v>
      </c>
      <c r="C690" s="1">
        <f>33*8</f>
        <v>264</v>
      </c>
      <c r="D690" s="2">
        <f t="shared" si="549"/>
        <v>0</v>
      </c>
      <c r="E690" s="1">
        <v>0</v>
      </c>
      <c r="F690" s="2">
        <f t="shared" si="550"/>
        <v>0</v>
      </c>
      <c r="G690" s="1">
        <v>0</v>
      </c>
      <c r="H690" s="2">
        <f t="shared" si="551"/>
        <v>1.1363636363636365</v>
      </c>
      <c r="I690" s="1">
        <v>3</v>
      </c>
      <c r="J690" s="2">
        <f t="shared" si="552"/>
        <v>0.34090909090909094</v>
      </c>
      <c r="K690" s="1">
        <f>+E690+G690+I690</f>
        <v>3</v>
      </c>
      <c r="L690" s="3">
        <f t="shared" si="553"/>
        <v>1.1363636363636365</v>
      </c>
      <c r="M690" s="24">
        <f t="shared" si="554"/>
        <v>11363.636363636364</v>
      </c>
      <c r="N690" s="25">
        <f t="shared" si="555"/>
        <v>3.7779883330287345</v>
      </c>
      <c r="O690" s="95"/>
    </row>
    <row r="691" spans="1:15" x14ac:dyDescent="0.25">
      <c r="A691" s="144"/>
      <c r="B691" s="82" t="s">
        <v>359</v>
      </c>
      <c r="C691" s="1">
        <f>10*8</f>
        <v>80</v>
      </c>
      <c r="D691" s="2">
        <f>E691/C691*100</f>
        <v>0</v>
      </c>
      <c r="E691" s="1">
        <v>0</v>
      </c>
      <c r="F691" s="2">
        <f>+G691/C691*100</f>
        <v>0</v>
      </c>
      <c r="G691" s="1">
        <v>0</v>
      </c>
      <c r="H691" s="2">
        <f>+I691/C691*100</f>
        <v>1.25</v>
      </c>
      <c r="I691" s="1">
        <v>1</v>
      </c>
      <c r="J691" s="2">
        <f>(1*D691)+(0.65*F691)+(0.3*H691)</f>
        <v>0.375</v>
      </c>
      <c r="K691" s="1">
        <f>+E691+G691+I691</f>
        <v>1</v>
      </c>
      <c r="L691" s="3">
        <f>K691/C691*100</f>
        <v>1.25</v>
      </c>
      <c r="M691" s="24">
        <f>L691*10000</f>
        <v>12500</v>
      </c>
      <c r="N691" s="25">
        <f>(NORMSINV(1-M691/1000000))+1.5</f>
        <v>3.7414027276049464</v>
      </c>
      <c r="O691" s="95"/>
    </row>
    <row r="692" spans="1:15" x14ac:dyDescent="0.25">
      <c r="A692" s="144"/>
      <c r="B692" s="82" t="s">
        <v>69</v>
      </c>
      <c r="C692" s="1">
        <f>117*8</f>
        <v>936</v>
      </c>
      <c r="D692" s="2">
        <f t="shared" si="549"/>
        <v>0</v>
      </c>
      <c r="E692" s="1">
        <v>0</v>
      </c>
      <c r="F692" s="2">
        <f t="shared" si="550"/>
        <v>0</v>
      </c>
      <c r="G692" s="1">
        <v>0</v>
      </c>
      <c r="H692" s="2">
        <f t="shared" si="551"/>
        <v>0.85470085470085477</v>
      </c>
      <c r="I692" s="1">
        <v>8</v>
      </c>
      <c r="J692" s="2">
        <f t="shared" si="552"/>
        <v>0.25641025641025644</v>
      </c>
      <c r="K692" s="1">
        <f>+E692+G692+I692</f>
        <v>8</v>
      </c>
      <c r="L692" s="3">
        <f t="shared" si="553"/>
        <v>0.85470085470085477</v>
      </c>
      <c r="M692" s="24">
        <f t="shared" si="554"/>
        <v>8547.0085470085469</v>
      </c>
      <c r="N692" s="25">
        <f t="shared" si="555"/>
        <v>3.884679270949936</v>
      </c>
      <c r="O692" s="95"/>
    </row>
    <row r="693" spans="1:15" x14ac:dyDescent="0.25">
      <c r="A693" s="144"/>
      <c r="B693" s="82" t="s">
        <v>444</v>
      </c>
      <c r="C693" s="1">
        <f>27*64</f>
        <v>1728</v>
      </c>
      <c r="D693" s="2">
        <f t="shared" si="549"/>
        <v>0</v>
      </c>
      <c r="E693" s="1">
        <v>0</v>
      </c>
      <c r="F693" s="2">
        <f t="shared" si="550"/>
        <v>0</v>
      </c>
      <c r="G693" s="1">
        <v>0</v>
      </c>
      <c r="H693" s="2">
        <f t="shared" si="551"/>
        <v>0.52083333333333326</v>
      </c>
      <c r="I693" s="1">
        <v>9</v>
      </c>
      <c r="J693" s="2">
        <f t="shared" si="552"/>
        <v>0.15624999999999997</v>
      </c>
      <c r="K693" s="1">
        <f>+E693+G693+I693</f>
        <v>9</v>
      </c>
      <c r="L693" s="3">
        <f t="shared" si="553"/>
        <v>0.52083333333333326</v>
      </c>
      <c r="M693" s="24">
        <f t="shared" si="554"/>
        <v>5208.333333333333</v>
      </c>
      <c r="N693" s="25">
        <f t="shared" si="555"/>
        <v>4.0616819349340219</v>
      </c>
      <c r="O693" s="95"/>
    </row>
    <row r="694" spans="1:15" ht="16.5" thickBot="1" x14ac:dyDescent="0.3">
      <c r="A694" s="145"/>
      <c r="B694" s="65" t="s">
        <v>18</v>
      </c>
      <c r="C694" s="10">
        <f>SUM(C689:C693)</f>
        <v>3240</v>
      </c>
      <c r="D694" s="11">
        <f t="shared" ref="D694:D699" si="556">E694/C694*100</f>
        <v>0</v>
      </c>
      <c r="E694" s="10">
        <f>SUM(E689:E693)</f>
        <v>0</v>
      </c>
      <c r="F694" s="11">
        <f t="shared" ref="F694:F699" si="557">+G694/C694*100</f>
        <v>0</v>
      </c>
      <c r="G694" s="10">
        <f>SUM(G689:G693)</f>
        <v>0</v>
      </c>
      <c r="H694" s="73">
        <f t="shared" ref="H694:H699" si="558">+I694/C694*100</f>
        <v>0.74074074074074081</v>
      </c>
      <c r="I694" s="10">
        <f>SUM(I689:I693)</f>
        <v>24</v>
      </c>
      <c r="J694" s="11">
        <f t="shared" ref="J694:J699" si="559">(1*D694)+(0.65*F694)+(0.3*H694)</f>
        <v>0.22222222222222224</v>
      </c>
      <c r="K694" s="10">
        <f>SUM(K689:K693)</f>
        <v>24</v>
      </c>
      <c r="L694" s="12">
        <f t="shared" ref="L694:L699" si="560">K694/C694*100</f>
        <v>0.74074074074074081</v>
      </c>
      <c r="M694" s="15">
        <f t="shared" ref="M694:M699" si="561">L694*10000</f>
        <v>7407.4074074074078</v>
      </c>
      <c r="N694" s="13">
        <f t="shared" ref="N694:N699" si="562">(NORMSINV(1-M694/1000000))+1.5</f>
        <v>3.9368746273009907</v>
      </c>
      <c r="O694" s="96"/>
    </row>
    <row r="695" spans="1:15" x14ac:dyDescent="0.25">
      <c r="A695" s="147" t="s">
        <v>461</v>
      </c>
      <c r="B695" s="82" t="s">
        <v>463</v>
      </c>
      <c r="C695" s="1">
        <f>80*8</f>
        <v>640</v>
      </c>
      <c r="D695" s="2">
        <f t="shared" si="556"/>
        <v>0</v>
      </c>
      <c r="E695" s="1">
        <v>0</v>
      </c>
      <c r="F695" s="2">
        <f t="shared" si="557"/>
        <v>0</v>
      </c>
      <c r="G695" s="1">
        <v>0</v>
      </c>
      <c r="H695" s="2">
        <f t="shared" si="558"/>
        <v>0.625</v>
      </c>
      <c r="I695" s="1">
        <v>4</v>
      </c>
      <c r="J695" s="2">
        <f t="shared" si="559"/>
        <v>0.1875</v>
      </c>
      <c r="K695" s="1">
        <f>+E695+G695+I695</f>
        <v>4</v>
      </c>
      <c r="L695" s="3">
        <f t="shared" si="560"/>
        <v>0.625</v>
      </c>
      <c r="M695" s="24">
        <f t="shared" si="561"/>
        <v>6250</v>
      </c>
      <c r="N695" s="25">
        <f t="shared" si="562"/>
        <v>3.9977054744123737</v>
      </c>
      <c r="O695" s="95"/>
    </row>
    <row r="696" spans="1:15" x14ac:dyDescent="0.25">
      <c r="A696" s="144"/>
      <c r="B696" s="82" t="s">
        <v>359</v>
      </c>
      <c r="C696" s="1">
        <f>23*64</f>
        <v>1472</v>
      </c>
      <c r="D696" s="2">
        <f t="shared" si="556"/>
        <v>0</v>
      </c>
      <c r="E696" s="1">
        <v>0</v>
      </c>
      <c r="F696" s="2">
        <f t="shared" si="557"/>
        <v>0</v>
      </c>
      <c r="G696" s="1">
        <v>0</v>
      </c>
      <c r="H696" s="2">
        <f t="shared" si="558"/>
        <v>0.67934782608695654</v>
      </c>
      <c r="I696" s="1">
        <v>10</v>
      </c>
      <c r="J696" s="2">
        <f t="shared" si="559"/>
        <v>0.20380434782608695</v>
      </c>
      <c r="K696" s="1">
        <f>+E696+G696+I696</f>
        <v>10</v>
      </c>
      <c r="L696" s="3">
        <f t="shared" si="560"/>
        <v>0.67934782608695654</v>
      </c>
      <c r="M696" s="24">
        <f t="shared" si="561"/>
        <v>6793.478260869565</v>
      </c>
      <c r="N696" s="25">
        <f t="shared" si="562"/>
        <v>3.9680019875673707</v>
      </c>
      <c r="O696" s="95"/>
    </row>
    <row r="697" spans="1:15" x14ac:dyDescent="0.25">
      <c r="A697" s="144"/>
      <c r="B697" s="82" t="s">
        <v>223</v>
      </c>
      <c r="C697" s="1">
        <f>10*8</f>
        <v>80</v>
      </c>
      <c r="D697" s="2">
        <f t="shared" si="556"/>
        <v>0</v>
      </c>
      <c r="E697" s="1">
        <v>0</v>
      </c>
      <c r="F697" s="2">
        <f t="shared" si="557"/>
        <v>0</v>
      </c>
      <c r="G697" s="1">
        <v>0</v>
      </c>
      <c r="H697" s="2">
        <f t="shared" si="558"/>
        <v>1.25</v>
      </c>
      <c r="I697" s="1">
        <v>1</v>
      </c>
      <c r="J697" s="2">
        <f t="shared" si="559"/>
        <v>0.375</v>
      </c>
      <c r="K697" s="1">
        <f>+E697+G697+I697</f>
        <v>1</v>
      </c>
      <c r="L697" s="3">
        <f t="shared" si="560"/>
        <v>1.25</v>
      </c>
      <c r="M697" s="24">
        <f t="shared" si="561"/>
        <v>12500</v>
      </c>
      <c r="N697" s="25">
        <f t="shared" si="562"/>
        <v>3.7414027276049464</v>
      </c>
      <c r="O697" s="95"/>
    </row>
    <row r="698" spans="1:15" x14ac:dyDescent="0.25">
      <c r="A698" s="144"/>
      <c r="B698" s="82" t="s">
        <v>100</v>
      </c>
      <c r="C698" s="1">
        <f>10*64</f>
        <v>640</v>
      </c>
      <c r="D698" s="2">
        <f t="shared" si="556"/>
        <v>0</v>
      </c>
      <c r="E698" s="1">
        <v>0</v>
      </c>
      <c r="F698" s="2">
        <f t="shared" si="557"/>
        <v>0</v>
      </c>
      <c r="G698" s="1">
        <v>0</v>
      </c>
      <c r="H698" s="2">
        <f t="shared" si="558"/>
        <v>0.9375</v>
      </c>
      <c r="I698" s="1">
        <v>6</v>
      </c>
      <c r="J698" s="2">
        <f t="shared" si="559"/>
        <v>0.28125</v>
      </c>
      <c r="K698" s="1">
        <f>+E698+G698+I698</f>
        <v>6</v>
      </c>
      <c r="L698" s="3">
        <f t="shared" si="560"/>
        <v>0.9375</v>
      </c>
      <c r="M698" s="24">
        <f t="shared" si="561"/>
        <v>9375</v>
      </c>
      <c r="N698" s="25">
        <f t="shared" si="562"/>
        <v>3.8504644231090768</v>
      </c>
      <c r="O698" s="95"/>
    </row>
    <row r="699" spans="1:15" x14ac:dyDescent="0.25">
      <c r="A699" s="144"/>
      <c r="B699" s="82" t="s">
        <v>444</v>
      </c>
      <c r="C699" s="1">
        <f>10*64</f>
        <v>640</v>
      </c>
      <c r="D699" s="2">
        <f t="shared" si="556"/>
        <v>0</v>
      </c>
      <c r="E699" s="1">
        <v>0</v>
      </c>
      <c r="F699" s="2">
        <f t="shared" si="557"/>
        <v>0</v>
      </c>
      <c r="G699" s="1">
        <v>0</v>
      </c>
      <c r="H699" s="2">
        <f t="shared" si="558"/>
        <v>0.46875</v>
      </c>
      <c r="I699" s="1">
        <v>3</v>
      </c>
      <c r="J699" s="2">
        <f t="shared" si="559"/>
        <v>0.140625</v>
      </c>
      <c r="K699" s="1">
        <f>+E699+G699+I699</f>
        <v>3</v>
      </c>
      <c r="L699" s="3">
        <f t="shared" si="560"/>
        <v>0.46875</v>
      </c>
      <c r="M699" s="24">
        <f t="shared" si="561"/>
        <v>4687.5</v>
      </c>
      <c r="N699" s="25">
        <f t="shared" si="562"/>
        <v>4.0980677307623044</v>
      </c>
      <c r="O699" s="95"/>
    </row>
    <row r="700" spans="1:15" ht="16.5" thickBot="1" x14ac:dyDescent="0.3">
      <c r="A700" s="145"/>
      <c r="B700" s="65" t="s">
        <v>18</v>
      </c>
      <c r="C700" s="10">
        <f>SUM(C695:C699)</f>
        <v>3472</v>
      </c>
      <c r="D700" s="11">
        <f t="shared" ref="D700:D705" si="563">E700/C700*100</f>
        <v>0</v>
      </c>
      <c r="E700" s="10">
        <f>SUM(E695:E699)</f>
        <v>0</v>
      </c>
      <c r="F700" s="11">
        <f t="shared" ref="F700:F705" si="564">+G700/C700*100</f>
        <v>0</v>
      </c>
      <c r="G700" s="10">
        <f>SUM(G695:G699)</f>
        <v>0</v>
      </c>
      <c r="H700" s="73">
        <f t="shared" ref="H700:H705" si="565">+I700/C700*100</f>
        <v>0.69124423963133641</v>
      </c>
      <c r="I700" s="10">
        <f>SUM(I695:I699)</f>
        <v>24</v>
      </c>
      <c r="J700" s="11">
        <f t="shared" ref="J700:J705" si="566">(1*D700)+(0.65*F700)+(0.3*H700)</f>
        <v>0.20737327188940091</v>
      </c>
      <c r="K700" s="10">
        <f>SUM(K695:K699)</f>
        <v>24</v>
      </c>
      <c r="L700" s="12">
        <f t="shared" ref="L700:L705" si="567">K700/C700*100</f>
        <v>0.69124423963133641</v>
      </c>
      <c r="M700" s="15">
        <f t="shared" ref="M700:M705" si="568">L700*10000</f>
        <v>6912.442396313364</v>
      </c>
      <c r="N700" s="13">
        <f t="shared" ref="N700:N705" si="569">(NORMSINV(1-M700/1000000))+1.5</f>
        <v>3.9617815339560436</v>
      </c>
      <c r="O700" s="96"/>
    </row>
    <row r="701" spans="1:15" x14ac:dyDescent="0.25">
      <c r="A701" s="147" t="s">
        <v>462</v>
      </c>
      <c r="B701" s="82" t="s">
        <v>463</v>
      </c>
      <c r="C701" s="1">
        <f>86*8</f>
        <v>688</v>
      </c>
      <c r="D701" s="2">
        <f t="shared" si="563"/>
        <v>0</v>
      </c>
      <c r="E701" s="1">
        <v>0</v>
      </c>
      <c r="F701" s="2">
        <f t="shared" si="564"/>
        <v>0</v>
      </c>
      <c r="G701" s="1">
        <v>0</v>
      </c>
      <c r="H701" s="2">
        <f t="shared" si="565"/>
        <v>0.43604651162790697</v>
      </c>
      <c r="I701" s="1">
        <v>3</v>
      </c>
      <c r="J701" s="2">
        <f t="shared" si="566"/>
        <v>0.13081395348837208</v>
      </c>
      <c r="K701" s="1">
        <f>+E701+G701+I701</f>
        <v>3</v>
      </c>
      <c r="L701" s="3">
        <f t="shared" si="567"/>
        <v>0.43604651162790697</v>
      </c>
      <c r="M701" s="24">
        <f t="shared" si="568"/>
        <v>4360.4651162790697</v>
      </c>
      <c r="N701" s="25">
        <f t="shared" si="569"/>
        <v>4.1228044859185564</v>
      </c>
      <c r="O701" s="95"/>
    </row>
    <row r="702" spans="1:15" x14ac:dyDescent="0.25">
      <c r="A702" s="144"/>
      <c r="B702" s="82" t="s">
        <v>359</v>
      </c>
      <c r="C702" s="1">
        <f>22*64</f>
        <v>1408</v>
      </c>
      <c r="D702" s="2">
        <f t="shared" si="563"/>
        <v>0</v>
      </c>
      <c r="E702" s="1">
        <v>0</v>
      </c>
      <c r="F702" s="2">
        <f t="shared" si="564"/>
        <v>0</v>
      </c>
      <c r="G702" s="1">
        <v>0</v>
      </c>
      <c r="H702" s="2">
        <f t="shared" si="565"/>
        <v>0.71022727272727271</v>
      </c>
      <c r="I702" s="1">
        <v>10</v>
      </c>
      <c r="J702" s="2">
        <f t="shared" si="566"/>
        <v>0.2130681818181818</v>
      </c>
      <c r="K702" s="1">
        <f>+E702+G702+I702</f>
        <v>10</v>
      </c>
      <c r="L702" s="3">
        <f t="shared" si="567"/>
        <v>0.71022727272727271</v>
      </c>
      <c r="M702" s="24">
        <f t="shared" si="568"/>
        <v>7102.272727272727</v>
      </c>
      <c r="N702" s="25">
        <f t="shared" si="569"/>
        <v>3.952048653004522</v>
      </c>
      <c r="O702" s="95"/>
    </row>
    <row r="703" spans="1:15" x14ac:dyDescent="0.25">
      <c r="A703" s="144"/>
      <c r="B703" s="82" t="s">
        <v>223</v>
      </c>
      <c r="C703" s="1">
        <f>36*8</f>
        <v>288</v>
      </c>
      <c r="D703" s="2">
        <f>E703/C703*100</f>
        <v>0</v>
      </c>
      <c r="E703" s="1">
        <v>0</v>
      </c>
      <c r="F703" s="2">
        <f>+G703/C703*100</f>
        <v>0</v>
      </c>
      <c r="G703" s="1">
        <v>0</v>
      </c>
      <c r="H703" s="2">
        <f>+I703/C703*100</f>
        <v>0.34722222222222221</v>
      </c>
      <c r="I703" s="1">
        <v>1</v>
      </c>
      <c r="J703" s="2">
        <f>(1*D703)+(0.65*F703)+(0.3*H703)</f>
        <v>0.10416666666666666</v>
      </c>
      <c r="K703" s="1">
        <f>+E703+G703+I703</f>
        <v>1</v>
      </c>
      <c r="L703" s="3">
        <f>K703/C703*100</f>
        <v>0.34722222222222221</v>
      </c>
      <c r="M703" s="24">
        <f>L703*10000</f>
        <v>3472.2222222222222</v>
      </c>
      <c r="N703" s="25">
        <f>(NORMSINV(1-M703/1000000))+1.5</f>
        <v>4.1994967002249748</v>
      </c>
      <c r="O703" s="95"/>
    </row>
    <row r="704" spans="1:15" x14ac:dyDescent="0.25">
      <c r="A704" s="144"/>
      <c r="B704" s="82" t="s">
        <v>468</v>
      </c>
      <c r="C704" s="1">
        <f>54*8</f>
        <v>432</v>
      </c>
      <c r="D704" s="2">
        <f t="shared" si="563"/>
        <v>0</v>
      </c>
      <c r="E704" s="1">
        <v>0</v>
      </c>
      <c r="F704" s="2">
        <f t="shared" si="564"/>
        <v>0</v>
      </c>
      <c r="G704" s="1">
        <v>0</v>
      </c>
      <c r="H704" s="2">
        <f t="shared" si="565"/>
        <v>0.46296296296296291</v>
      </c>
      <c r="I704" s="1">
        <v>2</v>
      </c>
      <c r="J704" s="2">
        <f t="shared" si="566"/>
        <v>0.13888888888888887</v>
      </c>
      <c r="K704" s="1">
        <f>+E704+G704+I704</f>
        <v>2</v>
      </c>
      <c r="L704" s="3">
        <f t="shared" si="567"/>
        <v>0.46296296296296291</v>
      </c>
      <c r="M704" s="24">
        <f t="shared" si="568"/>
        <v>4629.6296296296287</v>
      </c>
      <c r="N704" s="25">
        <f t="shared" si="569"/>
        <v>4.1023304276571118</v>
      </c>
      <c r="O704" s="95"/>
    </row>
    <row r="705" spans="1:15" x14ac:dyDescent="0.25">
      <c r="A705" s="144"/>
      <c r="B705" s="82" t="s">
        <v>100</v>
      </c>
      <c r="C705" s="1">
        <f>36*64</f>
        <v>2304</v>
      </c>
      <c r="D705" s="2">
        <f t="shared" si="563"/>
        <v>0</v>
      </c>
      <c r="E705" s="1">
        <v>0</v>
      </c>
      <c r="F705" s="2">
        <f t="shared" si="564"/>
        <v>0</v>
      </c>
      <c r="G705" s="1">
        <v>0</v>
      </c>
      <c r="H705" s="2">
        <f t="shared" si="565"/>
        <v>0.52083333333333326</v>
      </c>
      <c r="I705" s="1">
        <v>12</v>
      </c>
      <c r="J705" s="2">
        <f t="shared" si="566"/>
        <v>0.15624999999999997</v>
      </c>
      <c r="K705" s="1">
        <f>+E705+G705+I705</f>
        <v>12</v>
      </c>
      <c r="L705" s="3">
        <f t="shared" si="567"/>
        <v>0.52083333333333326</v>
      </c>
      <c r="M705" s="24">
        <f t="shared" si="568"/>
        <v>5208.333333333333</v>
      </c>
      <c r="N705" s="25">
        <f t="shared" si="569"/>
        <v>4.0616819349340219</v>
      </c>
      <c r="O705" s="95"/>
    </row>
    <row r="706" spans="1:15" ht="16.5" thickBot="1" x14ac:dyDescent="0.3">
      <c r="A706" s="145"/>
      <c r="B706" s="65" t="s">
        <v>18</v>
      </c>
      <c r="C706" s="10">
        <f>SUM(C701:C705)</f>
        <v>5120</v>
      </c>
      <c r="D706" s="11">
        <f t="shared" ref="D706:D711" si="570">E706/C706*100</f>
        <v>0</v>
      </c>
      <c r="E706" s="10">
        <f>SUM(E701:E705)</f>
        <v>0</v>
      </c>
      <c r="F706" s="11">
        <f t="shared" ref="F706:F711" si="571">+G706/C706*100</f>
        <v>0</v>
      </c>
      <c r="G706" s="10">
        <f>SUM(G701:G705)</f>
        <v>0</v>
      </c>
      <c r="H706" s="73">
        <f t="shared" ref="H706:H711" si="572">+I706/C706*100</f>
        <v>0.546875</v>
      </c>
      <c r="I706" s="10">
        <f>SUM(I701:I705)</f>
        <v>28</v>
      </c>
      <c r="J706" s="11">
        <f t="shared" ref="J706:J711" si="573">(1*D706)+(0.65*F706)+(0.3*H706)</f>
        <v>0.1640625</v>
      </c>
      <c r="K706" s="10">
        <f>SUM(K701:K705)</f>
        <v>28</v>
      </c>
      <c r="L706" s="12">
        <f t="shared" ref="L706:L711" si="574">K706/C706*100</f>
        <v>0.546875</v>
      </c>
      <c r="M706" s="15">
        <f t="shared" ref="M706:M711" si="575">L706*10000</f>
        <v>5468.75</v>
      </c>
      <c r="N706" s="13">
        <f t="shared" ref="N706:N711" si="576">(NORMSINV(1-M706/1000000))+1.5</f>
        <v>4.0446893306204572</v>
      </c>
      <c r="O706" s="96"/>
    </row>
    <row r="707" spans="1:15" x14ac:dyDescent="0.25">
      <c r="A707" s="144" t="s">
        <v>465</v>
      </c>
      <c r="B707" s="82" t="s">
        <v>359</v>
      </c>
      <c r="C707" s="1">
        <f>15*64</f>
        <v>960</v>
      </c>
      <c r="D707" s="2">
        <f t="shared" si="570"/>
        <v>0</v>
      </c>
      <c r="E707" s="1">
        <v>0</v>
      </c>
      <c r="F707" s="2">
        <f t="shared" si="571"/>
        <v>0</v>
      </c>
      <c r="G707" s="1">
        <v>0</v>
      </c>
      <c r="H707" s="2">
        <f t="shared" si="572"/>
        <v>2.604166666666667</v>
      </c>
      <c r="I707" s="1">
        <v>25</v>
      </c>
      <c r="J707" s="2">
        <f t="shared" si="573"/>
        <v>0.78125000000000011</v>
      </c>
      <c r="K707" s="1">
        <f>+E707+G707+I707</f>
        <v>25</v>
      </c>
      <c r="L707" s="3">
        <f t="shared" si="574"/>
        <v>2.604166666666667</v>
      </c>
      <c r="M707" s="24">
        <f t="shared" si="575"/>
        <v>26041.666666666668</v>
      </c>
      <c r="N707" s="25">
        <f t="shared" si="576"/>
        <v>3.4424443284238997</v>
      </c>
      <c r="O707" s="95"/>
    </row>
    <row r="708" spans="1:15" x14ac:dyDescent="0.25">
      <c r="A708" s="144"/>
      <c r="B708" s="82" t="s">
        <v>223</v>
      </c>
      <c r="C708" s="1">
        <f>9*8</f>
        <v>72</v>
      </c>
      <c r="D708" s="2">
        <f t="shared" si="570"/>
        <v>0</v>
      </c>
      <c r="E708" s="1">
        <v>0</v>
      </c>
      <c r="F708" s="2">
        <f t="shared" si="571"/>
        <v>0</v>
      </c>
      <c r="G708" s="1">
        <v>0</v>
      </c>
      <c r="H708" s="2">
        <f t="shared" si="572"/>
        <v>0</v>
      </c>
      <c r="I708" s="1">
        <v>0</v>
      </c>
      <c r="J708" s="2">
        <f t="shared" si="573"/>
        <v>0</v>
      </c>
      <c r="K708" s="1">
        <f>+E708+G708+I708</f>
        <v>0</v>
      </c>
      <c r="L708" s="3">
        <f t="shared" si="574"/>
        <v>0</v>
      </c>
      <c r="M708" s="24">
        <f t="shared" si="575"/>
        <v>0</v>
      </c>
      <c r="N708" s="25" t="e">
        <f t="shared" si="576"/>
        <v>#NUM!</v>
      </c>
      <c r="O708" s="95"/>
    </row>
    <row r="709" spans="1:15" x14ac:dyDescent="0.25">
      <c r="A709" s="144"/>
      <c r="B709" s="82" t="s">
        <v>203</v>
      </c>
      <c r="C709" s="1">
        <f>30*8</f>
        <v>240</v>
      </c>
      <c r="D709" s="2">
        <f>E709/C709*100</f>
        <v>0</v>
      </c>
      <c r="E709" s="1">
        <v>0</v>
      </c>
      <c r="F709" s="2">
        <f>+G709/C709*100</f>
        <v>0</v>
      </c>
      <c r="G709" s="1">
        <v>0</v>
      </c>
      <c r="H709" s="2">
        <f>+I709/C709*100</f>
        <v>0</v>
      </c>
      <c r="I709" s="1">
        <v>0</v>
      </c>
      <c r="J709" s="2">
        <f>(1*D709)+(0.65*F709)+(0.3*H709)</f>
        <v>0</v>
      </c>
      <c r="K709" s="1">
        <f>+E709+G709+I709</f>
        <v>0</v>
      </c>
      <c r="L709" s="3">
        <f>K709/C709*100</f>
        <v>0</v>
      </c>
      <c r="M709" s="24">
        <f>L709*10000</f>
        <v>0</v>
      </c>
      <c r="N709" s="25" t="e">
        <f>(NORMSINV(1-M709/1000000))+1.5</f>
        <v>#NUM!</v>
      </c>
      <c r="O709" s="95"/>
    </row>
    <row r="710" spans="1:15" x14ac:dyDescent="0.25">
      <c r="A710" s="144"/>
      <c r="B710" s="82" t="s">
        <v>468</v>
      </c>
      <c r="C710" s="1">
        <f>74*8</f>
        <v>592</v>
      </c>
      <c r="D710" s="2">
        <f t="shared" si="570"/>
        <v>0</v>
      </c>
      <c r="E710" s="1">
        <v>0</v>
      </c>
      <c r="F710" s="2">
        <f t="shared" si="571"/>
        <v>0</v>
      </c>
      <c r="G710" s="1">
        <v>0</v>
      </c>
      <c r="H710" s="2">
        <f t="shared" si="572"/>
        <v>1.1824324324324325</v>
      </c>
      <c r="I710" s="1">
        <v>7</v>
      </c>
      <c r="J710" s="2">
        <f t="shared" si="573"/>
        <v>0.35472972972972971</v>
      </c>
      <c r="K710" s="1">
        <f>+E710+G710+I710</f>
        <v>7</v>
      </c>
      <c r="L710" s="3">
        <f t="shared" si="574"/>
        <v>1.1824324324324325</v>
      </c>
      <c r="M710" s="24">
        <f t="shared" si="575"/>
        <v>11824.324324324325</v>
      </c>
      <c r="N710" s="25">
        <f t="shared" si="576"/>
        <v>3.7627898216491396</v>
      </c>
      <c r="O710" s="95"/>
    </row>
    <row r="711" spans="1:15" x14ac:dyDescent="0.25">
      <c r="A711" s="144"/>
      <c r="B711" s="82" t="s">
        <v>100</v>
      </c>
      <c r="C711" s="1">
        <f>29*64</f>
        <v>1856</v>
      </c>
      <c r="D711" s="2">
        <f t="shared" si="570"/>
        <v>0</v>
      </c>
      <c r="E711" s="1">
        <v>0</v>
      </c>
      <c r="F711" s="2">
        <f t="shared" si="571"/>
        <v>0</v>
      </c>
      <c r="G711" s="1">
        <v>0</v>
      </c>
      <c r="H711" s="2">
        <f t="shared" si="572"/>
        <v>0.75431034482758619</v>
      </c>
      <c r="I711" s="1">
        <v>14</v>
      </c>
      <c r="J711" s="2">
        <f t="shared" si="573"/>
        <v>0.22629310344827586</v>
      </c>
      <c r="K711" s="1">
        <f>+E711+G711+I711</f>
        <v>14</v>
      </c>
      <c r="L711" s="3">
        <f t="shared" si="574"/>
        <v>0.75431034482758619</v>
      </c>
      <c r="M711" s="24">
        <f t="shared" si="575"/>
        <v>7543.1034482758623</v>
      </c>
      <c r="N711" s="25">
        <f t="shared" si="576"/>
        <v>3.9303029507383251</v>
      </c>
      <c r="O711" s="95"/>
    </row>
    <row r="712" spans="1:15" ht="16.5" thickBot="1" x14ac:dyDescent="0.3">
      <c r="A712" s="145"/>
      <c r="B712" s="65" t="s">
        <v>18</v>
      </c>
      <c r="C712" s="10">
        <f>SUM(C707:C711)</f>
        <v>3720</v>
      </c>
      <c r="D712" s="11">
        <f t="shared" ref="D712:D717" si="577">E712/C712*100</f>
        <v>0</v>
      </c>
      <c r="E712" s="10">
        <f>SUM(E707:E711)</f>
        <v>0</v>
      </c>
      <c r="F712" s="11">
        <f t="shared" ref="F712:F717" si="578">+G712/C712*100</f>
        <v>0</v>
      </c>
      <c r="G712" s="10">
        <f>SUM(G707:G711)</f>
        <v>0</v>
      </c>
      <c r="H712" s="73">
        <f t="shared" ref="H712:H717" si="579">+I712/C712*100</f>
        <v>1.2365591397849462</v>
      </c>
      <c r="I712" s="10">
        <f>SUM(I707:I711)</f>
        <v>46</v>
      </c>
      <c r="J712" s="11">
        <f t="shared" ref="J712:J717" si="580">(1*D712)+(0.65*F712)+(0.3*H712)</f>
        <v>0.37096774193548387</v>
      </c>
      <c r="K712" s="10">
        <f>SUM(K707:K711)</f>
        <v>46</v>
      </c>
      <c r="L712" s="12">
        <f t="shared" ref="L712:L717" si="581">K712/C712*100</f>
        <v>1.2365591397849462</v>
      </c>
      <c r="M712" s="15">
        <f t="shared" ref="M712:M717" si="582">L712*10000</f>
        <v>12365.591397849463</v>
      </c>
      <c r="N712" s="13">
        <f t="shared" ref="N712:N717" si="583">(NORMSINV(1-M712/1000000))+1.5</f>
        <v>3.7455759435861302</v>
      </c>
      <c r="O712" s="96"/>
    </row>
    <row r="713" spans="1:15" x14ac:dyDescent="0.25">
      <c r="A713" s="144" t="s">
        <v>466</v>
      </c>
      <c r="B713" s="82" t="s">
        <v>469</v>
      </c>
      <c r="C713" s="1">
        <f>11*64</f>
        <v>704</v>
      </c>
      <c r="D713" s="2">
        <f t="shared" si="577"/>
        <v>0</v>
      </c>
      <c r="E713" s="1">
        <v>0</v>
      </c>
      <c r="F713" s="2">
        <f t="shared" si="578"/>
        <v>0</v>
      </c>
      <c r="G713" s="1">
        <v>0</v>
      </c>
      <c r="H713" s="2">
        <f t="shared" si="579"/>
        <v>0.99431818181818177</v>
      </c>
      <c r="I713" s="1">
        <v>7</v>
      </c>
      <c r="J713" s="2">
        <f t="shared" si="580"/>
        <v>0.29829545454545453</v>
      </c>
      <c r="K713" s="1">
        <f>+E713+G713+I713</f>
        <v>7</v>
      </c>
      <c r="L713" s="3">
        <f t="shared" si="581"/>
        <v>0.99431818181818177</v>
      </c>
      <c r="M713" s="24">
        <f t="shared" si="582"/>
        <v>9943.181818181818</v>
      </c>
      <c r="N713" s="25">
        <f t="shared" si="583"/>
        <v>3.8284850225164595</v>
      </c>
      <c r="O713" s="95"/>
    </row>
    <row r="714" spans="1:15" x14ac:dyDescent="0.25">
      <c r="A714" s="144"/>
      <c r="B714" s="82" t="s">
        <v>470</v>
      </c>
      <c r="C714" s="1">
        <f>2*64</f>
        <v>128</v>
      </c>
      <c r="D714" s="2">
        <f t="shared" si="577"/>
        <v>0</v>
      </c>
      <c r="E714" s="1">
        <v>0</v>
      </c>
      <c r="F714" s="2">
        <f t="shared" si="578"/>
        <v>0</v>
      </c>
      <c r="G714" s="1">
        <v>0</v>
      </c>
      <c r="H714" s="2">
        <f t="shared" si="579"/>
        <v>0</v>
      </c>
      <c r="I714" s="1">
        <v>0</v>
      </c>
      <c r="J714" s="2">
        <f t="shared" si="580"/>
        <v>0</v>
      </c>
      <c r="K714" s="1">
        <f>+E714+G714+I714</f>
        <v>0</v>
      </c>
      <c r="L714" s="3">
        <f t="shared" si="581"/>
        <v>0</v>
      </c>
      <c r="M714" s="24">
        <f t="shared" si="582"/>
        <v>0</v>
      </c>
      <c r="N714" s="25" t="e">
        <f t="shared" si="583"/>
        <v>#NUM!</v>
      </c>
      <c r="O714" s="95"/>
    </row>
    <row r="715" spans="1:15" x14ac:dyDescent="0.25">
      <c r="A715" s="144"/>
      <c r="B715" s="82" t="s">
        <v>203</v>
      </c>
      <c r="C715" s="1">
        <f>31*8</f>
        <v>248</v>
      </c>
      <c r="D715" s="2">
        <f t="shared" si="577"/>
        <v>0</v>
      </c>
      <c r="E715" s="1">
        <v>0</v>
      </c>
      <c r="F715" s="2">
        <f t="shared" si="578"/>
        <v>0</v>
      </c>
      <c r="G715" s="1">
        <v>0</v>
      </c>
      <c r="H715" s="2">
        <f t="shared" si="579"/>
        <v>3.225806451612903</v>
      </c>
      <c r="I715" s="1">
        <v>8</v>
      </c>
      <c r="J715" s="2">
        <f t="shared" si="580"/>
        <v>0.96774193548387089</v>
      </c>
      <c r="K715" s="1">
        <f>+E715+G715+I715</f>
        <v>8</v>
      </c>
      <c r="L715" s="3">
        <f t="shared" si="581"/>
        <v>3.225806451612903</v>
      </c>
      <c r="M715" s="24">
        <f t="shared" si="582"/>
        <v>32258.06451612903</v>
      </c>
      <c r="N715" s="25">
        <f t="shared" si="583"/>
        <v>3.3485962885014091</v>
      </c>
      <c r="O715" s="95"/>
    </row>
    <row r="716" spans="1:15" x14ac:dyDescent="0.25">
      <c r="A716" s="144"/>
      <c r="B716" s="82" t="s">
        <v>468</v>
      </c>
      <c r="C716" s="1">
        <f>66*8</f>
        <v>528</v>
      </c>
      <c r="D716" s="2">
        <f t="shared" si="577"/>
        <v>0</v>
      </c>
      <c r="E716" s="1">
        <v>0</v>
      </c>
      <c r="F716" s="2">
        <f t="shared" si="578"/>
        <v>0</v>
      </c>
      <c r="G716" s="1">
        <v>0</v>
      </c>
      <c r="H716" s="2">
        <f t="shared" si="579"/>
        <v>0.56818181818181823</v>
      </c>
      <c r="I716" s="1">
        <v>3</v>
      </c>
      <c r="J716" s="2">
        <f t="shared" si="580"/>
        <v>0.17045454545454547</v>
      </c>
      <c r="K716" s="1">
        <f>+E716+G716+I716</f>
        <v>3</v>
      </c>
      <c r="L716" s="3">
        <f t="shared" si="581"/>
        <v>0.56818181818181823</v>
      </c>
      <c r="M716" s="24">
        <f t="shared" si="582"/>
        <v>5681.818181818182</v>
      </c>
      <c r="N716" s="25">
        <f t="shared" si="583"/>
        <v>4.031313090899447</v>
      </c>
      <c r="O716" s="95"/>
    </row>
    <row r="717" spans="1:15" x14ac:dyDescent="0.25">
      <c r="A717" s="144"/>
      <c r="B717" s="82" t="s">
        <v>100</v>
      </c>
      <c r="C717" s="1">
        <f>31*64</f>
        <v>1984</v>
      </c>
      <c r="D717" s="2">
        <f t="shared" si="577"/>
        <v>0</v>
      </c>
      <c r="E717" s="1">
        <v>0</v>
      </c>
      <c r="F717" s="2">
        <f t="shared" si="578"/>
        <v>0</v>
      </c>
      <c r="G717" s="1">
        <v>0</v>
      </c>
      <c r="H717" s="2">
        <f t="shared" si="579"/>
        <v>0.70564516129032251</v>
      </c>
      <c r="I717" s="1">
        <v>14</v>
      </c>
      <c r="J717" s="2">
        <f t="shared" si="580"/>
        <v>0.21169354838709675</v>
      </c>
      <c r="K717" s="1">
        <f>+E717+G717+I717</f>
        <v>14</v>
      </c>
      <c r="L717" s="3">
        <f t="shared" si="581"/>
        <v>0.70564516129032251</v>
      </c>
      <c r="M717" s="24">
        <f t="shared" si="582"/>
        <v>7056.4516129032254</v>
      </c>
      <c r="N717" s="25">
        <f t="shared" si="583"/>
        <v>3.954376755145645</v>
      </c>
      <c r="O717" s="95"/>
    </row>
    <row r="718" spans="1:15" ht="16.5" thickBot="1" x14ac:dyDescent="0.3">
      <c r="A718" s="145"/>
      <c r="B718" s="65" t="s">
        <v>18</v>
      </c>
      <c r="C718" s="10">
        <f>SUM(C713:C717)</f>
        <v>3592</v>
      </c>
      <c r="D718" s="11">
        <f t="shared" ref="D718:D723" si="584">E718/C718*100</f>
        <v>0</v>
      </c>
      <c r="E718" s="10">
        <f>SUM(E713:E717)</f>
        <v>0</v>
      </c>
      <c r="F718" s="11">
        <f t="shared" ref="F718:F723" si="585">+G718/C718*100</f>
        <v>0</v>
      </c>
      <c r="G718" s="10">
        <f>SUM(G713:G717)</f>
        <v>0</v>
      </c>
      <c r="H718" s="73">
        <f t="shared" ref="H718:H723" si="586">+I718/C718*100</f>
        <v>0.89086859688195985</v>
      </c>
      <c r="I718" s="10">
        <f>SUM(I713:I717)</f>
        <v>32</v>
      </c>
      <c r="J718" s="11">
        <f t="shared" ref="J718:J723" si="587">(1*D718)+(0.65*F718)+(0.3*H718)</f>
        <v>0.26726057906458794</v>
      </c>
      <c r="K718" s="10">
        <f>SUM(K713:K717)</f>
        <v>32</v>
      </c>
      <c r="L718" s="12">
        <f t="shared" ref="L718:L723" si="588">K718/C718*100</f>
        <v>0.89086859688195985</v>
      </c>
      <c r="M718" s="15">
        <f t="shared" ref="M718:M723" si="589">L718*10000</f>
        <v>8908.6859688195982</v>
      </c>
      <c r="N718" s="13">
        <f t="shared" ref="N718:N723" si="590">(NORMSINV(1-M718/1000000))+1.5</f>
        <v>3.8693917091102912</v>
      </c>
      <c r="O718" s="96"/>
    </row>
    <row r="719" spans="1:15" x14ac:dyDescent="0.25">
      <c r="A719" s="144" t="s">
        <v>471</v>
      </c>
      <c r="B719" s="82" t="s">
        <v>472</v>
      </c>
      <c r="C719" s="1">
        <f>18*8</f>
        <v>144</v>
      </c>
      <c r="D719" s="2">
        <f t="shared" si="584"/>
        <v>0</v>
      </c>
      <c r="E719" s="1">
        <v>0</v>
      </c>
      <c r="F719" s="2">
        <f t="shared" si="585"/>
        <v>1.3888888888888888</v>
      </c>
      <c r="G719" s="1">
        <v>2</v>
      </c>
      <c r="H719" s="2">
        <f t="shared" si="586"/>
        <v>0</v>
      </c>
      <c r="I719" s="1">
        <v>0</v>
      </c>
      <c r="J719" s="2">
        <f t="shared" si="587"/>
        <v>0.90277777777777779</v>
      </c>
      <c r="K719" s="1">
        <f>+E719+G719+I719</f>
        <v>2</v>
      </c>
      <c r="L719" s="3">
        <f t="shared" si="588"/>
        <v>1.3888888888888888</v>
      </c>
      <c r="M719" s="24">
        <f t="shared" si="589"/>
        <v>13888.888888888889</v>
      </c>
      <c r="N719" s="25">
        <f t="shared" si="590"/>
        <v>3.7004105812100336</v>
      </c>
      <c r="O719" s="95"/>
    </row>
    <row r="720" spans="1:15" x14ac:dyDescent="0.25">
      <c r="A720" s="144"/>
      <c r="B720" s="82" t="s">
        <v>470</v>
      </c>
      <c r="C720" s="1">
        <f>18*64</f>
        <v>1152</v>
      </c>
      <c r="D720" s="2">
        <f t="shared" si="584"/>
        <v>0</v>
      </c>
      <c r="E720" s="1">
        <v>0</v>
      </c>
      <c r="F720" s="2">
        <f t="shared" si="585"/>
        <v>0</v>
      </c>
      <c r="G720" s="1">
        <v>0</v>
      </c>
      <c r="H720" s="2">
        <f t="shared" si="586"/>
        <v>1.2152777777777779</v>
      </c>
      <c r="I720" s="1">
        <v>14</v>
      </c>
      <c r="J720" s="2">
        <f t="shared" si="587"/>
        <v>0.36458333333333337</v>
      </c>
      <c r="K720" s="1">
        <f>+E720+G720+I720</f>
        <v>14</v>
      </c>
      <c r="L720" s="3">
        <f t="shared" si="588"/>
        <v>1.2152777777777779</v>
      </c>
      <c r="M720" s="24">
        <f t="shared" si="589"/>
        <v>12152.777777777779</v>
      </c>
      <c r="N720" s="25">
        <f t="shared" si="590"/>
        <v>3.7522646042149348</v>
      </c>
      <c r="O720" s="95"/>
    </row>
    <row r="721" spans="1:15" x14ac:dyDescent="0.25">
      <c r="A721" s="144"/>
      <c r="B721" s="82" t="s">
        <v>473</v>
      </c>
      <c r="C721" s="1">
        <f>10*8</f>
        <v>80</v>
      </c>
      <c r="D721" s="2">
        <f t="shared" si="584"/>
        <v>0</v>
      </c>
      <c r="E721" s="1">
        <v>0</v>
      </c>
      <c r="F721" s="2">
        <f t="shared" si="585"/>
        <v>0</v>
      </c>
      <c r="G721" s="1">
        <v>0</v>
      </c>
      <c r="H721" s="2">
        <f t="shared" si="586"/>
        <v>0</v>
      </c>
      <c r="I721" s="1">
        <v>0</v>
      </c>
      <c r="J721" s="2">
        <f t="shared" si="587"/>
        <v>0</v>
      </c>
      <c r="K721" s="1">
        <f>+E721+G721+I721</f>
        <v>0</v>
      </c>
      <c r="L721" s="3">
        <f t="shared" si="588"/>
        <v>0</v>
      </c>
      <c r="M721" s="24">
        <f t="shared" si="589"/>
        <v>0</v>
      </c>
      <c r="N721" s="25" t="e">
        <f t="shared" si="590"/>
        <v>#NUM!</v>
      </c>
      <c r="O721" s="95"/>
    </row>
    <row r="722" spans="1:15" x14ac:dyDescent="0.25">
      <c r="A722" s="144"/>
      <c r="B722" s="82" t="s">
        <v>468</v>
      </c>
      <c r="C722" s="1">
        <f>15*8</f>
        <v>120</v>
      </c>
      <c r="D722" s="2">
        <f t="shared" si="584"/>
        <v>0</v>
      </c>
      <c r="E722" s="1">
        <v>0</v>
      </c>
      <c r="F722" s="2">
        <f t="shared" si="585"/>
        <v>0</v>
      </c>
      <c r="G722" s="1">
        <v>0</v>
      </c>
      <c r="H722" s="2">
        <f t="shared" si="586"/>
        <v>0</v>
      </c>
      <c r="I722" s="1">
        <v>0</v>
      </c>
      <c r="J722" s="2">
        <f t="shared" si="587"/>
        <v>0</v>
      </c>
      <c r="K722" s="1">
        <f>+E722+G722+I722</f>
        <v>0</v>
      </c>
      <c r="L722" s="3">
        <f t="shared" si="588"/>
        <v>0</v>
      </c>
      <c r="M722" s="24">
        <f t="shared" si="589"/>
        <v>0</v>
      </c>
      <c r="N722" s="25" t="e">
        <f t="shared" si="590"/>
        <v>#NUM!</v>
      </c>
      <c r="O722" s="95"/>
    </row>
    <row r="723" spans="1:15" x14ac:dyDescent="0.25">
      <c r="A723" s="144"/>
      <c r="B723" s="82" t="s">
        <v>100</v>
      </c>
      <c r="C723" s="1">
        <f>36*64</f>
        <v>2304</v>
      </c>
      <c r="D723" s="2">
        <f t="shared" si="584"/>
        <v>0</v>
      </c>
      <c r="E723" s="1">
        <v>0</v>
      </c>
      <c r="F723" s="2">
        <f t="shared" si="585"/>
        <v>0</v>
      </c>
      <c r="G723" s="1">
        <v>0</v>
      </c>
      <c r="H723" s="2">
        <f t="shared" si="586"/>
        <v>0.73784722222222221</v>
      </c>
      <c r="I723" s="1">
        <v>17</v>
      </c>
      <c r="J723" s="2">
        <f t="shared" si="587"/>
        <v>0.22135416666666666</v>
      </c>
      <c r="K723" s="1">
        <f>+E723+G723+I723</f>
        <v>17</v>
      </c>
      <c r="L723" s="3">
        <f t="shared" si="588"/>
        <v>0.73784722222222221</v>
      </c>
      <c r="M723" s="24">
        <f t="shared" si="589"/>
        <v>7378.4722222222217</v>
      </c>
      <c r="N723" s="25">
        <f t="shared" si="590"/>
        <v>3.938289648505489</v>
      </c>
      <c r="O723" s="95"/>
    </row>
    <row r="724" spans="1:15" ht="16.5" thickBot="1" x14ac:dyDescent="0.3">
      <c r="A724" s="145"/>
      <c r="B724" s="65" t="s">
        <v>18</v>
      </c>
      <c r="C724" s="10">
        <f>SUM(C719:C723)</f>
        <v>3800</v>
      </c>
      <c r="D724" s="11">
        <f t="shared" ref="D724:D755" si="591">E724/C724*100</f>
        <v>0</v>
      </c>
      <c r="E724" s="10">
        <f>SUM(E719:E723)</f>
        <v>0</v>
      </c>
      <c r="F724" s="11">
        <f t="shared" ref="F724:F755" si="592">+G724/C724*100</f>
        <v>5.2631578947368418E-2</v>
      </c>
      <c r="G724" s="10">
        <f>SUM(G719:G723)</f>
        <v>2</v>
      </c>
      <c r="H724" s="73">
        <f t="shared" ref="H724:H755" si="593">+I724/C724*100</f>
        <v>0.81578947368421051</v>
      </c>
      <c r="I724" s="10">
        <f>SUM(I719:I723)</f>
        <v>31</v>
      </c>
      <c r="J724" s="11">
        <f t="shared" ref="J724:J755" si="594">(1*D724)+(0.65*F724)+(0.3*H724)</f>
        <v>0.27894736842105261</v>
      </c>
      <c r="K724" s="10">
        <f>SUM(K719:K723)</f>
        <v>33</v>
      </c>
      <c r="L724" s="12">
        <f t="shared" ref="L724:L755" si="595">K724/C724*100</f>
        <v>0.86842105263157887</v>
      </c>
      <c r="M724" s="15">
        <f t="shared" ref="M724:M755" si="596">L724*10000</f>
        <v>8684.2105263157882</v>
      </c>
      <c r="N724" s="13">
        <f t="shared" ref="N724:N755" si="597">(NORMSINV(1-M724/1000000))+1.5</f>
        <v>3.8788143463325562</v>
      </c>
      <c r="O724" s="96"/>
    </row>
    <row r="725" spans="1:15" x14ac:dyDescent="0.25">
      <c r="A725" s="144" t="s">
        <v>476</v>
      </c>
      <c r="B725" s="82" t="s">
        <v>401</v>
      </c>
      <c r="C725" s="1">
        <f>84*8</f>
        <v>672</v>
      </c>
      <c r="D725" s="2">
        <f t="shared" si="591"/>
        <v>0</v>
      </c>
      <c r="E725" s="1">
        <v>0</v>
      </c>
      <c r="F725" s="2">
        <f t="shared" si="592"/>
        <v>0</v>
      </c>
      <c r="G725" s="1">
        <v>0</v>
      </c>
      <c r="H725" s="2">
        <f t="shared" si="593"/>
        <v>0.89285714285714279</v>
      </c>
      <c r="I725" s="1">
        <v>6</v>
      </c>
      <c r="J725" s="2">
        <f t="shared" si="594"/>
        <v>0.26785714285714285</v>
      </c>
      <c r="K725" s="1">
        <f>+E725+G725+I725</f>
        <v>6</v>
      </c>
      <c r="L725" s="3">
        <f t="shared" si="595"/>
        <v>0.89285714285714279</v>
      </c>
      <c r="M725" s="24">
        <f t="shared" si="596"/>
        <v>8928.5714285714275</v>
      </c>
      <c r="N725" s="25">
        <f t="shared" si="597"/>
        <v>3.8685670592678738</v>
      </c>
      <c r="O725" s="95"/>
    </row>
    <row r="726" spans="1:15" x14ac:dyDescent="0.25">
      <c r="A726" s="144"/>
      <c r="B726" s="82" t="s">
        <v>390</v>
      </c>
      <c r="C726" s="1">
        <f>8*8</f>
        <v>64</v>
      </c>
      <c r="D726" s="2">
        <f t="shared" si="591"/>
        <v>0</v>
      </c>
      <c r="E726" s="1">
        <v>0</v>
      </c>
      <c r="F726" s="2">
        <f t="shared" si="592"/>
        <v>0</v>
      </c>
      <c r="G726" s="1">
        <v>0</v>
      </c>
      <c r="H726" s="2">
        <f t="shared" si="593"/>
        <v>0</v>
      </c>
      <c r="I726" s="1">
        <v>0</v>
      </c>
      <c r="J726" s="2">
        <f t="shared" si="594"/>
        <v>0</v>
      </c>
      <c r="K726" s="1">
        <f>+E726+G726+I726</f>
        <v>0</v>
      </c>
      <c r="L726" s="3">
        <f t="shared" si="595"/>
        <v>0</v>
      </c>
      <c r="M726" s="24">
        <f t="shared" si="596"/>
        <v>0</v>
      </c>
      <c r="N726" s="25" t="e">
        <f t="shared" si="597"/>
        <v>#NUM!</v>
      </c>
      <c r="O726" s="95"/>
    </row>
    <row r="727" spans="1:15" x14ac:dyDescent="0.25">
      <c r="A727" s="144"/>
      <c r="B727" s="82" t="s">
        <v>468</v>
      </c>
      <c r="C727" s="1">
        <f>76*8</f>
        <v>608</v>
      </c>
      <c r="D727" s="2">
        <f t="shared" si="591"/>
        <v>0</v>
      </c>
      <c r="E727" s="1">
        <v>0</v>
      </c>
      <c r="F727" s="2">
        <f t="shared" si="592"/>
        <v>0</v>
      </c>
      <c r="G727" s="1">
        <v>0</v>
      </c>
      <c r="H727" s="2">
        <f t="shared" si="593"/>
        <v>0.82236842105263153</v>
      </c>
      <c r="I727" s="1">
        <v>5</v>
      </c>
      <c r="J727" s="2">
        <f t="shared" si="594"/>
        <v>0.24671052631578944</v>
      </c>
      <c r="K727" s="1">
        <f>+E727+G727+I727</f>
        <v>5</v>
      </c>
      <c r="L727" s="3">
        <f t="shared" si="595"/>
        <v>0.82236842105263153</v>
      </c>
      <c r="M727" s="24">
        <f t="shared" si="596"/>
        <v>8223.6842105263149</v>
      </c>
      <c r="N727" s="25">
        <f t="shared" si="597"/>
        <v>3.8988340133814372</v>
      </c>
      <c r="O727" s="95"/>
    </row>
    <row r="728" spans="1:15" x14ac:dyDescent="0.25">
      <c r="A728" s="144"/>
      <c r="B728" s="82" t="s">
        <v>100</v>
      </c>
      <c r="C728" s="1">
        <f>34*64</f>
        <v>2176</v>
      </c>
      <c r="D728" s="2">
        <f t="shared" si="591"/>
        <v>0</v>
      </c>
      <c r="E728" s="1">
        <v>0</v>
      </c>
      <c r="F728" s="2">
        <f t="shared" si="592"/>
        <v>0</v>
      </c>
      <c r="G728" s="1">
        <v>0</v>
      </c>
      <c r="H728" s="2">
        <f t="shared" si="593"/>
        <v>0.68933823529411764</v>
      </c>
      <c r="I728" s="1">
        <v>15</v>
      </c>
      <c r="J728" s="2">
        <f t="shared" si="594"/>
        <v>0.20680147058823528</v>
      </c>
      <c r="K728" s="1">
        <f>+E728+G728+I728</f>
        <v>15</v>
      </c>
      <c r="L728" s="3">
        <f t="shared" si="595"/>
        <v>0.68933823529411764</v>
      </c>
      <c r="M728" s="24">
        <f t="shared" si="596"/>
        <v>6893.3823529411766</v>
      </c>
      <c r="N728" s="25">
        <f t="shared" si="597"/>
        <v>3.962771762378432</v>
      </c>
      <c r="O728" s="95"/>
    </row>
    <row r="729" spans="1:15" ht="16.5" thickBot="1" x14ac:dyDescent="0.3">
      <c r="A729" s="145"/>
      <c r="B729" s="65" t="s">
        <v>18</v>
      </c>
      <c r="C729" s="10">
        <f>SUM(C725:C728)</f>
        <v>3520</v>
      </c>
      <c r="D729" s="11">
        <f t="shared" si="591"/>
        <v>0</v>
      </c>
      <c r="E729" s="10">
        <f>SUM(E725:E728)</f>
        <v>0</v>
      </c>
      <c r="F729" s="11">
        <f t="shared" si="592"/>
        <v>0</v>
      </c>
      <c r="G729" s="10">
        <f>SUM(G725:G728)</f>
        <v>0</v>
      </c>
      <c r="H729" s="73">
        <f t="shared" si="593"/>
        <v>0.73863636363636365</v>
      </c>
      <c r="I729" s="10">
        <f>SUM(I725:I728)</f>
        <v>26</v>
      </c>
      <c r="J729" s="11">
        <f t="shared" si="594"/>
        <v>0.22159090909090909</v>
      </c>
      <c r="K729" s="10">
        <f>SUM(K725:K728)</f>
        <v>26</v>
      </c>
      <c r="L729" s="12">
        <f t="shared" si="595"/>
        <v>0.73863636363636365</v>
      </c>
      <c r="M729" s="15">
        <f t="shared" si="596"/>
        <v>7386.363636363636</v>
      </c>
      <c r="N729" s="13">
        <f t="shared" si="597"/>
        <v>3.9379032493176509</v>
      </c>
      <c r="O729" s="96"/>
    </row>
    <row r="730" spans="1:15" x14ac:dyDescent="0.25">
      <c r="A730" s="144" t="s">
        <v>479</v>
      </c>
      <c r="B730" s="82" t="s">
        <v>468</v>
      </c>
      <c r="C730" s="1">
        <f>46*8</f>
        <v>368</v>
      </c>
      <c r="D730" s="2">
        <f t="shared" si="591"/>
        <v>0</v>
      </c>
      <c r="E730" s="1">
        <v>0</v>
      </c>
      <c r="F730" s="2">
        <f t="shared" si="592"/>
        <v>0</v>
      </c>
      <c r="G730" s="1">
        <v>0</v>
      </c>
      <c r="H730" s="2">
        <f t="shared" si="593"/>
        <v>0.27173913043478259</v>
      </c>
      <c r="I730" s="1">
        <v>1</v>
      </c>
      <c r="J730" s="2">
        <f t="shared" si="594"/>
        <v>8.152173913043477E-2</v>
      </c>
      <c r="K730" s="1">
        <f>+E730+G730+I730</f>
        <v>1</v>
      </c>
      <c r="L730" s="3">
        <f t="shared" si="595"/>
        <v>0.27173913043478259</v>
      </c>
      <c r="M730" s="24">
        <f t="shared" si="596"/>
        <v>2717.391304347826</v>
      </c>
      <c r="N730" s="25">
        <f t="shared" si="597"/>
        <v>4.2800661517113596</v>
      </c>
      <c r="O730" s="95"/>
    </row>
    <row r="731" spans="1:15" x14ac:dyDescent="0.25">
      <c r="A731" s="144"/>
      <c r="B731" s="82" t="s">
        <v>391</v>
      </c>
      <c r="C731" s="1">
        <f>2*64</f>
        <v>128</v>
      </c>
      <c r="D731" s="2">
        <f t="shared" si="591"/>
        <v>0</v>
      </c>
      <c r="E731" s="1">
        <v>0</v>
      </c>
      <c r="F731" s="2">
        <f t="shared" si="592"/>
        <v>0</v>
      </c>
      <c r="G731" s="1">
        <v>0</v>
      </c>
      <c r="H731" s="2">
        <f t="shared" si="593"/>
        <v>0</v>
      </c>
      <c r="I731" s="1">
        <v>0</v>
      </c>
      <c r="J731" s="2">
        <f t="shared" si="594"/>
        <v>0</v>
      </c>
      <c r="K731" s="1">
        <f>+E731+G731+I731</f>
        <v>0</v>
      </c>
      <c r="L731" s="3">
        <f t="shared" si="595"/>
        <v>0</v>
      </c>
      <c r="M731" s="24">
        <f t="shared" si="596"/>
        <v>0</v>
      </c>
      <c r="N731" s="25" t="e">
        <f t="shared" si="597"/>
        <v>#NUM!</v>
      </c>
      <c r="O731" s="95"/>
    </row>
    <row r="732" spans="1:15" x14ac:dyDescent="0.25">
      <c r="A732" s="144"/>
      <c r="B732" s="82" t="s">
        <v>484</v>
      </c>
      <c r="C732" s="1">
        <f>6*64</f>
        <v>384</v>
      </c>
      <c r="D732" s="2">
        <f t="shared" si="591"/>
        <v>0</v>
      </c>
      <c r="E732" s="1">
        <v>0</v>
      </c>
      <c r="F732" s="2">
        <f t="shared" si="592"/>
        <v>0</v>
      </c>
      <c r="G732" s="1">
        <v>0</v>
      </c>
      <c r="H732" s="2">
        <f t="shared" si="593"/>
        <v>1.3020833333333335</v>
      </c>
      <c r="I732" s="1">
        <v>5</v>
      </c>
      <c r="J732" s="2">
        <f t="shared" si="594"/>
        <v>0.39062500000000006</v>
      </c>
      <c r="K732" s="1">
        <f>+E732+G732+I732</f>
        <v>5</v>
      </c>
      <c r="L732" s="3">
        <f t="shared" si="595"/>
        <v>1.3020833333333335</v>
      </c>
      <c r="M732" s="24">
        <f t="shared" si="596"/>
        <v>13020.833333333334</v>
      </c>
      <c r="N732" s="25">
        <f t="shared" si="597"/>
        <v>3.7255898502637632</v>
      </c>
      <c r="O732" s="95"/>
    </row>
    <row r="733" spans="1:15" x14ac:dyDescent="0.25">
      <c r="A733" s="144"/>
      <c r="B733" s="82" t="s">
        <v>100</v>
      </c>
      <c r="C733" s="1">
        <f>15*64</f>
        <v>960</v>
      </c>
      <c r="D733" s="2">
        <f t="shared" si="591"/>
        <v>0</v>
      </c>
      <c r="E733" s="1">
        <v>0</v>
      </c>
      <c r="F733" s="2">
        <f t="shared" si="592"/>
        <v>0</v>
      </c>
      <c r="G733" s="1">
        <v>0</v>
      </c>
      <c r="H733" s="2">
        <f t="shared" si="593"/>
        <v>0.83333333333333337</v>
      </c>
      <c r="I733" s="1">
        <v>8</v>
      </c>
      <c r="J733" s="2">
        <f t="shared" si="594"/>
        <v>0.25</v>
      </c>
      <c r="K733" s="1">
        <f>+E733+G733+I733</f>
        <v>8</v>
      </c>
      <c r="L733" s="3">
        <f t="shared" si="595"/>
        <v>0.83333333333333337</v>
      </c>
      <c r="M733" s="24">
        <f t="shared" si="596"/>
        <v>8333.3333333333339</v>
      </c>
      <c r="N733" s="25">
        <f t="shared" si="597"/>
        <v>3.8939797998185104</v>
      </c>
      <c r="O733" s="95"/>
    </row>
    <row r="734" spans="1:15" ht="16.5" thickBot="1" x14ac:dyDescent="0.3">
      <c r="A734" s="145"/>
      <c r="B734" s="65" t="s">
        <v>18</v>
      </c>
      <c r="C734" s="10">
        <f>SUM(C730:C733)</f>
        <v>1840</v>
      </c>
      <c r="D734" s="11">
        <f t="shared" si="591"/>
        <v>0</v>
      </c>
      <c r="E734" s="10">
        <f>SUM(E730:E733)</f>
        <v>0</v>
      </c>
      <c r="F734" s="11">
        <f t="shared" si="592"/>
        <v>0</v>
      </c>
      <c r="G734" s="10">
        <f>SUM(G730:G733)</f>
        <v>0</v>
      </c>
      <c r="H734" s="73">
        <f t="shared" si="593"/>
        <v>0.76086956521739135</v>
      </c>
      <c r="I734" s="10">
        <f>SUM(I730:I733)</f>
        <v>14</v>
      </c>
      <c r="J734" s="11">
        <f t="shared" si="594"/>
        <v>0.22826086956521741</v>
      </c>
      <c r="K734" s="10">
        <f>SUM(K730:K733)</f>
        <v>14</v>
      </c>
      <c r="L734" s="12">
        <f t="shared" si="595"/>
        <v>0.76086956521739135</v>
      </c>
      <c r="M734" s="15">
        <f t="shared" si="596"/>
        <v>7608.6956521739139</v>
      </c>
      <c r="N734" s="13">
        <f t="shared" si="597"/>
        <v>3.9271636164421047</v>
      </c>
      <c r="O734" s="96"/>
    </row>
    <row r="735" spans="1:15" x14ac:dyDescent="0.25">
      <c r="A735" s="144" t="s">
        <v>478</v>
      </c>
      <c r="B735" s="82" t="s">
        <v>69</v>
      </c>
      <c r="C735" s="1">
        <f>85*8</f>
        <v>680</v>
      </c>
      <c r="D735" s="2">
        <f t="shared" si="591"/>
        <v>0</v>
      </c>
      <c r="E735" s="1">
        <v>0</v>
      </c>
      <c r="F735" s="2">
        <f t="shared" si="592"/>
        <v>0</v>
      </c>
      <c r="G735" s="1">
        <v>0</v>
      </c>
      <c r="H735" s="2">
        <f t="shared" si="593"/>
        <v>1.1764705882352942</v>
      </c>
      <c r="I735" s="1">
        <v>8</v>
      </c>
      <c r="J735" s="2">
        <f t="shared" si="594"/>
        <v>0.35294117647058826</v>
      </c>
      <c r="K735" s="1">
        <f>+E735+G735+I735</f>
        <v>8</v>
      </c>
      <c r="L735" s="3">
        <f t="shared" si="595"/>
        <v>1.1764705882352942</v>
      </c>
      <c r="M735" s="24">
        <f t="shared" si="596"/>
        <v>11764.705882352942</v>
      </c>
      <c r="N735" s="25">
        <f t="shared" si="597"/>
        <v>3.7647274197441858</v>
      </c>
      <c r="O735" s="95"/>
    </row>
    <row r="736" spans="1:15" x14ac:dyDescent="0.25">
      <c r="A736" s="144"/>
      <c r="B736" s="82" t="s">
        <v>391</v>
      </c>
      <c r="C736" s="1">
        <f>11*64</f>
        <v>704</v>
      </c>
      <c r="D736" s="2">
        <f t="shared" si="591"/>
        <v>0</v>
      </c>
      <c r="E736" s="1">
        <v>0</v>
      </c>
      <c r="F736" s="2">
        <f t="shared" si="592"/>
        <v>0</v>
      </c>
      <c r="G736" s="1">
        <v>0</v>
      </c>
      <c r="H736" s="2">
        <f t="shared" si="593"/>
        <v>0.85227272727272718</v>
      </c>
      <c r="I736" s="1">
        <v>6</v>
      </c>
      <c r="J736" s="2">
        <f t="shared" si="594"/>
        <v>0.25568181818181812</v>
      </c>
      <c r="K736" s="1">
        <f>+E736+G736+I736</f>
        <v>6</v>
      </c>
      <c r="L736" s="3">
        <f t="shared" si="595"/>
        <v>0.85227272727272718</v>
      </c>
      <c r="M736" s="24">
        <f t="shared" si="596"/>
        <v>8522.7272727272721</v>
      </c>
      <c r="N736" s="25">
        <f t="shared" si="597"/>
        <v>3.8857258052744474</v>
      </c>
      <c r="O736" s="95"/>
    </row>
    <row r="737" spans="1:15" x14ac:dyDescent="0.25">
      <c r="A737" s="144"/>
      <c r="B737" s="82" t="s">
        <v>484</v>
      </c>
      <c r="C737" s="1">
        <f>18*64</f>
        <v>1152</v>
      </c>
      <c r="D737" s="2">
        <f t="shared" si="591"/>
        <v>0</v>
      </c>
      <c r="E737" s="1">
        <v>0</v>
      </c>
      <c r="F737" s="2">
        <f t="shared" si="592"/>
        <v>0</v>
      </c>
      <c r="G737" s="1">
        <v>0</v>
      </c>
      <c r="H737" s="2">
        <f t="shared" si="593"/>
        <v>0.95486111111111116</v>
      </c>
      <c r="I737" s="1">
        <v>11</v>
      </c>
      <c r="J737" s="2">
        <f t="shared" si="594"/>
        <v>0.28645833333333331</v>
      </c>
      <c r="K737" s="1">
        <f>+E737+G737+I737</f>
        <v>11</v>
      </c>
      <c r="L737" s="3">
        <f t="shared" si="595"/>
        <v>0.95486111111111116</v>
      </c>
      <c r="M737" s="24">
        <f t="shared" si="596"/>
        <v>9548.6111111111113</v>
      </c>
      <c r="N737" s="25">
        <f t="shared" si="597"/>
        <v>3.8436277247810602</v>
      </c>
      <c r="O737" s="95"/>
    </row>
    <row r="738" spans="1:15" x14ac:dyDescent="0.25">
      <c r="A738" s="144"/>
      <c r="B738" s="82" t="s">
        <v>485</v>
      </c>
      <c r="C738" s="1">
        <f>4*64</f>
        <v>256</v>
      </c>
      <c r="D738" s="2">
        <f t="shared" si="591"/>
        <v>0</v>
      </c>
      <c r="E738" s="1">
        <v>0</v>
      </c>
      <c r="F738" s="2">
        <f t="shared" si="592"/>
        <v>0</v>
      </c>
      <c r="G738" s="1">
        <v>0</v>
      </c>
      <c r="H738" s="2">
        <f t="shared" si="593"/>
        <v>0.78125</v>
      </c>
      <c r="I738" s="1">
        <v>2</v>
      </c>
      <c r="J738" s="2">
        <f t="shared" si="594"/>
        <v>0.234375</v>
      </c>
      <c r="K738" s="1">
        <f>+E738+G738+I738</f>
        <v>2</v>
      </c>
      <c r="L738" s="3">
        <f t="shared" si="595"/>
        <v>0.78125</v>
      </c>
      <c r="M738" s="24">
        <f t="shared" si="596"/>
        <v>7812.5</v>
      </c>
      <c r="N738" s="25">
        <f t="shared" si="597"/>
        <v>3.9175590162365048</v>
      </c>
      <c r="O738" s="95"/>
    </row>
    <row r="739" spans="1:15" ht="16.5" thickBot="1" x14ac:dyDescent="0.3">
      <c r="A739" s="145"/>
      <c r="B739" s="65" t="s">
        <v>18</v>
      </c>
      <c r="C739" s="10">
        <f>SUM(C735:C738)</f>
        <v>2792</v>
      </c>
      <c r="D739" s="11">
        <f t="shared" si="591"/>
        <v>0</v>
      </c>
      <c r="E739" s="10">
        <f>SUM(E735:E738)</f>
        <v>0</v>
      </c>
      <c r="F739" s="11">
        <f t="shared" si="592"/>
        <v>0</v>
      </c>
      <c r="G739" s="10">
        <f>SUM(G735:G738)</f>
        <v>0</v>
      </c>
      <c r="H739" s="73">
        <f t="shared" si="593"/>
        <v>0.96704871060171915</v>
      </c>
      <c r="I739" s="10">
        <f>SUM(I735:I738)</f>
        <v>27</v>
      </c>
      <c r="J739" s="11">
        <f t="shared" si="594"/>
        <v>0.29011461318051573</v>
      </c>
      <c r="K739" s="10">
        <f>SUM(K735:K738)</f>
        <v>27</v>
      </c>
      <c r="L739" s="12">
        <f t="shared" si="595"/>
        <v>0.96704871060171915</v>
      </c>
      <c r="M739" s="15">
        <f t="shared" si="596"/>
        <v>9670.4871060171918</v>
      </c>
      <c r="N739" s="13">
        <f t="shared" si="597"/>
        <v>3.838892954785547</v>
      </c>
      <c r="O739" s="96"/>
    </row>
    <row r="740" spans="1:15" x14ac:dyDescent="0.25">
      <c r="A740" s="144" t="s">
        <v>486</v>
      </c>
      <c r="B740" s="82" t="s">
        <v>69</v>
      </c>
      <c r="C740" s="1">
        <f>100*8</f>
        <v>800</v>
      </c>
      <c r="D740" s="2">
        <f t="shared" si="591"/>
        <v>0</v>
      </c>
      <c r="E740" s="1">
        <v>0</v>
      </c>
      <c r="F740" s="2">
        <f t="shared" si="592"/>
        <v>0</v>
      </c>
      <c r="G740" s="1">
        <v>0</v>
      </c>
      <c r="H740" s="2">
        <f t="shared" si="593"/>
        <v>0.75</v>
      </c>
      <c r="I740" s="1">
        <v>6</v>
      </c>
      <c r="J740" s="2">
        <f t="shared" si="594"/>
        <v>0.22499999999999998</v>
      </c>
      <c r="K740" s="1">
        <f>+E740+G740+I740</f>
        <v>6</v>
      </c>
      <c r="L740" s="3">
        <f t="shared" si="595"/>
        <v>0.75</v>
      </c>
      <c r="M740" s="24">
        <f t="shared" si="596"/>
        <v>7500</v>
      </c>
      <c r="N740" s="25">
        <f t="shared" si="597"/>
        <v>3.9323790585844489</v>
      </c>
      <c r="O740" s="95"/>
    </row>
    <row r="741" spans="1:15" x14ac:dyDescent="0.25">
      <c r="A741" s="144"/>
      <c r="B741" s="82" t="s">
        <v>391</v>
      </c>
      <c r="C741" s="1">
        <f>12*64</f>
        <v>768</v>
      </c>
      <c r="D741" s="2">
        <f t="shared" si="591"/>
        <v>0</v>
      </c>
      <c r="E741" s="1">
        <v>0</v>
      </c>
      <c r="F741" s="2">
        <f t="shared" si="592"/>
        <v>0</v>
      </c>
      <c r="G741" s="1">
        <v>0</v>
      </c>
      <c r="H741" s="2">
        <f t="shared" si="593"/>
        <v>0.78125</v>
      </c>
      <c r="I741" s="1">
        <v>6</v>
      </c>
      <c r="J741" s="2">
        <f t="shared" si="594"/>
        <v>0.234375</v>
      </c>
      <c r="K741" s="1">
        <f>+E741+G741+I741</f>
        <v>6</v>
      </c>
      <c r="L741" s="3">
        <f t="shared" si="595"/>
        <v>0.78125</v>
      </c>
      <c r="M741" s="24">
        <f t="shared" si="596"/>
        <v>7812.5</v>
      </c>
      <c r="N741" s="25">
        <f t="shared" si="597"/>
        <v>3.9175590162365048</v>
      </c>
      <c r="O741" s="95"/>
    </row>
    <row r="742" spans="1:15" x14ac:dyDescent="0.25">
      <c r="A742" s="144"/>
      <c r="B742" s="82" t="s">
        <v>485</v>
      </c>
      <c r="C742" s="1">
        <f>18*64</f>
        <v>1152</v>
      </c>
      <c r="D742" s="2">
        <f t="shared" si="591"/>
        <v>0</v>
      </c>
      <c r="E742" s="1">
        <v>0</v>
      </c>
      <c r="F742" s="2">
        <f t="shared" si="592"/>
        <v>0</v>
      </c>
      <c r="G742" s="1">
        <v>0</v>
      </c>
      <c r="H742" s="2">
        <f t="shared" si="593"/>
        <v>1.4756944444444444</v>
      </c>
      <c r="I742" s="1">
        <v>17</v>
      </c>
      <c r="J742" s="2">
        <f t="shared" si="594"/>
        <v>0.44270833333333331</v>
      </c>
      <c r="K742" s="1">
        <f>+E742+G742+I742</f>
        <v>17</v>
      </c>
      <c r="L742" s="3">
        <f t="shared" si="595"/>
        <v>1.4756944444444444</v>
      </c>
      <c r="M742" s="24">
        <f t="shared" si="596"/>
        <v>14756.944444444443</v>
      </c>
      <c r="N742" s="25">
        <f t="shared" si="597"/>
        <v>3.6765536197129873</v>
      </c>
      <c r="O742" s="95"/>
    </row>
    <row r="743" spans="1:15" ht="16.5" thickBot="1" x14ac:dyDescent="0.3">
      <c r="A743" s="145"/>
      <c r="B743" s="65" t="s">
        <v>18</v>
      </c>
      <c r="C743" s="10">
        <f>SUM(C740:C742)</f>
        <v>2720</v>
      </c>
      <c r="D743" s="11">
        <f t="shared" si="591"/>
        <v>0</v>
      </c>
      <c r="E743" s="10">
        <f>SUM(E740:E742)</f>
        <v>0</v>
      </c>
      <c r="F743" s="11">
        <f t="shared" si="592"/>
        <v>0</v>
      </c>
      <c r="G743" s="10">
        <f>SUM(G740:G742)</f>
        <v>0</v>
      </c>
      <c r="H743" s="73">
        <f t="shared" si="593"/>
        <v>1.0661764705882353</v>
      </c>
      <c r="I743" s="10">
        <f>SUM(I740:I742)</f>
        <v>29</v>
      </c>
      <c r="J743" s="11">
        <f t="shared" si="594"/>
        <v>0.31985294117647056</v>
      </c>
      <c r="K743" s="10">
        <f>SUM(K740:K742)</f>
        <v>29</v>
      </c>
      <c r="L743" s="12">
        <f t="shared" si="595"/>
        <v>1.0661764705882353</v>
      </c>
      <c r="M743" s="15">
        <f t="shared" si="596"/>
        <v>10661.764705882353</v>
      </c>
      <c r="N743" s="13">
        <f t="shared" si="597"/>
        <v>3.8022065032263002</v>
      </c>
      <c r="O743" s="96"/>
    </row>
    <row r="744" spans="1:15" x14ac:dyDescent="0.25">
      <c r="A744" s="144" t="s">
        <v>487</v>
      </c>
      <c r="B744" s="82" t="s">
        <v>69</v>
      </c>
      <c r="C744" s="1">
        <f>99*8</f>
        <v>792</v>
      </c>
      <c r="D744" s="2">
        <f t="shared" si="591"/>
        <v>0</v>
      </c>
      <c r="E744" s="1">
        <v>0</v>
      </c>
      <c r="F744" s="2">
        <f t="shared" si="592"/>
        <v>0</v>
      </c>
      <c r="G744" s="1">
        <v>0</v>
      </c>
      <c r="H744" s="2">
        <f t="shared" si="593"/>
        <v>0.63131313131313127</v>
      </c>
      <c r="I744" s="1">
        <v>5</v>
      </c>
      <c r="J744" s="2">
        <f t="shared" si="594"/>
        <v>0.18939393939393936</v>
      </c>
      <c r="K744" s="1">
        <f>+E744+G744+I744</f>
        <v>5</v>
      </c>
      <c r="L744" s="3">
        <f t="shared" si="595"/>
        <v>0.63131313131313127</v>
      </c>
      <c r="M744" s="24">
        <f t="shared" si="596"/>
        <v>6313.1313131313127</v>
      </c>
      <c r="N744" s="25">
        <f t="shared" si="597"/>
        <v>3.9941403002469036</v>
      </c>
      <c r="O744" s="95"/>
    </row>
    <row r="745" spans="1:15" x14ac:dyDescent="0.25">
      <c r="A745" s="144"/>
      <c r="B745" s="82" t="s">
        <v>391</v>
      </c>
      <c r="C745" s="1">
        <f>15*64</f>
        <v>960</v>
      </c>
      <c r="D745" s="2">
        <f t="shared" si="591"/>
        <v>0</v>
      </c>
      <c r="E745" s="1">
        <v>0</v>
      </c>
      <c r="F745" s="2">
        <f t="shared" si="592"/>
        <v>0</v>
      </c>
      <c r="G745" s="1">
        <v>0</v>
      </c>
      <c r="H745" s="2">
        <f t="shared" si="593"/>
        <v>0.83333333333333337</v>
      </c>
      <c r="I745" s="1">
        <v>8</v>
      </c>
      <c r="J745" s="2">
        <f t="shared" si="594"/>
        <v>0.25</v>
      </c>
      <c r="K745" s="1">
        <f>+E745+G745+I745</f>
        <v>8</v>
      </c>
      <c r="L745" s="3">
        <f t="shared" si="595"/>
        <v>0.83333333333333337</v>
      </c>
      <c r="M745" s="24">
        <f t="shared" si="596"/>
        <v>8333.3333333333339</v>
      </c>
      <c r="N745" s="25">
        <f t="shared" si="597"/>
        <v>3.8939797998185104</v>
      </c>
      <c r="O745" s="95"/>
    </row>
    <row r="746" spans="1:15" x14ac:dyDescent="0.25">
      <c r="A746" s="144"/>
      <c r="B746" s="82" t="s">
        <v>78</v>
      </c>
      <c r="C746" s="1">
        <f>7*64</f>
        <v>448</v>
      </c>
      <c r="D746" s="2">
        <f t="shared" si="591"/>
        <v>0</v>
      </c>
      <c r="E746" s="1">
        <v>0</v>
      </c>
      <c r="F746" s="2">
        <f t="shared" si="592"/>
        <v>0</v>
      </c>
      <c r="G746" s="1">
        <v>0</v>
      </c>
      <c r="H746" s="2">
        <f t="shared" si="593"/>
        <v>0.6696428571428571</v>
      </c>
      <c r="I746" s="1">
        <v>3</v>
      </c>
      <c r="J746" s="2">
        <f t="shared" si="594"/>
        <v>0.20089285714285712</v>
      </c>
      <c r="K746" s="1">
        <f>+E746+G746+I746</f>
        <v>3</v>
      </c>
      <c r="L746" s="3">
        <f t="shared" si="595"/>
        <v>0.6696428571428571</v>
      </c>
      <c r="M746" s="24">
        <f t="shared" si="596"/>
        <v>6696.4285714285706</v>
      </c>
      <c r="N746" s="25">
        <f t="shared" si="597"/>
        <v>3.9731482537843372</v>
      </c>
      <c r="O746" s="95"/>
    </row>
    <row r="747" spans="1:15" x14ac:dyDescent="0.25">
      <c r="A747" s="144"/>
      <c r="B747" s="82" t="s">
        <v>485</v>
      </c>
      <c r="C747" s="1">
        <f>6*64</f>
        <v>384</v>
      </c>
      <c r="D747" s="2">
        <f t="shared" si="591"/>
        <v>0</v>
      </c>
      <c r="E747" s="1">
        <v>0</v>
      </c>
      <c r="F747" s="2">
        <f t="shared" si="592"/>
        <v>0</v>
      </c>
      <c r="G747" s="1">
        <v>0</v>
      </c>
      <c r="H747" s="2">
        <f t="shared" si="593"/>
        <v>1.3020833333333335</v>
      </c>
      <c r="I747" s="1">
        <v>5</v>
      </c>
      <c r="J747" s="2">
        <f t="shared" si="594"/>
        <v>0.39062500000000006</v>
      </c>
      <c r="K747" s="1">
        <f>+E747+G747+I747</f>
        <v>5</v>
      </c>
      <c r="L747" s="3">
        <f t="shared" si="595"/>
        <v>1.3020833333333335</v>
      </c>
      <c r="M747" s="24">
        <f t="shared" si="596"/>
        <v>13020.833333333334</v>
      </c>
      <c r="N747" s="25">
        <f t="shared" si="597"/>
        <v>3.7255898502637632</v>
      </c>
      <c r="O747" s="95"/>
    </row>
    <row r="748" spans="1:15" ht="16.5" thickBot="1" x14ac:dyDescent="0.3">
      <c r="A748" s="145"/>
      <c r="B748" s="65" t="s">
        <v>18</v>
      </c>
      <c r="C748" s="10">
        <f>SUM(C744:C747)</f>
        <v>2584</v>
      </c>
      <c r="D748" s="11">
        <f t="shared" si="591"/>
        <v>0</v>
      </c>
      <c r="E748" s="10">
        <f>SUM(E744:E747)</f>
        <v>0</v>
      </c>
      <c r="F748" s="11">
        <f t="shared" si="592"/>
        <v>0</v>
      </c>
      <c r="G748" s="10">
        <f>SUM(G744:G747)</f>
        <v>0</v>
      </c>
      <c r="H748" s="73">
        <f t="shared" si="593"/>
        <v>0.81269349845201244</v>
      </c>
      <c r="I748" s="10">
        <f>SUM(I744:I747)</f>
        <v>21</v>
      </c>
      <c r="J748" s="11">
        <f t="shared" si="594"/>
        <v>0.24380804953560373</v>
      </c>
      <c r="K748" s="10">
        <f>SUM(K744:K747)</f>
        <v>21</v>
      </c>
      <c r="L748" s="12">
        <f t="shared" si="595"/>
        <v>0.81269349845201244</v>
      </c>
      <c r="M748" s="15">
        <f t="shared" si="596"/>
        <v>8126.9349845201241</v>
      </c>
      <c r="N748" s="13">
        <f t="shared" si="597"/>
        <v>3.9031645899340597</v>
      </c>
      <c r="O748" s="96"/>
    </row>
    <row r="749" spans="1:15" x14ac:dyDescent="0.25">
      <c r="A749" s="144" t="s">
        <v>491</v>
      </c>
      <c r="B749" s="82" t="s">
        <v>69</v>
      </c>
      <c r="C749" s="1">
        <f>114*8</f>
        <v>912</v>
      </c>
      <c r="D749" s="2">
        <f t="shared" si="591"/>
        <v>0</v>
      </c>
      <c r="E749" s="1">
        <v>0</v>
      </c>
      <c r="F749" s="2">
        <f t="shared" si="592"/>
        <v>0</v>
      </c>
      <c r="G749" s="1">
        <v>0</v>
      </c>
      <c r="H749" s="2">
        <f t="shared" si="593"/>
        <v>0.8771929824561403</v>
      </c>
      <c r="I749" s="1">
        <v>8</v>
      </c>
      <c r="J749" s="2">
        <f t="shared" si="594"/>
        <v>0.26315789473684209</v>
      </c>
      <c r="K749" s="1">
        <f>+E749+G749+I749</f>
        <v>8</v>
      </c>
      <c r="L749" s="3">
        <f t="shared" si="595"/>
        <v>0.8771929824561403</v>
      </c>
      <c r="M749" s="24">
        <f t="shared" si="596"/>
        <v>8771.9298245614027</v>
      </c>
      <c r="N749" s="25">
        <f t="shared" si="597"/>
        <v>3.8751070841947692</v>
      </c>
      <c r="O749" s="95"/>
    </row>
    <row r="750" spans="1:15" x14ac:dyDescent="0.25">
      <c r="A750" s="144"/>
      <c r="B750" s="82" t="s">
        <v>391</v>
      </c>
      <c r="C750" s="1">
        <f>13*64</f>
        <v>832</v>
      </c>
      <c r="D750" s="2">
        <f t="shared" si="591"/>
        <v>0</v>
      </c>
      <c r="E750" s="1">
        <v>0</v>
      </c>
      <c r="F750" s="2">
        <f t="shared" si="592"/>
        <v>0</v>
      </c>
      <c r="G750" s="1">
        <v>0</v>
      </c>
      <c r="H750" s="2">
        <f t="shared" si="593"/>
        <v>0.84134615384615385</v>
      </c>
      <c r="I750" s="1">
        <v>7</v>
      </c>
      <c r="J750" s="2">
        <f t="shared" si="594"/>
        <v>0.25240384615384615</v>
      </c>
      <c r="K750" s="1">
        <f>+E750+G750+I750</f>
        <v>7</v>
      </c>
      <c r="L750" s="3">
        <f t="shared" si="595"/>
        <v>0.84134615384615385</v>
      </c>
      <c r="M750" s="24">
        <f t="shared" si="596"/>
        <v>8413.461538461539</v>
      </c>
      <c r="N750" s="25">
        <f t="shared" si="597"/>
        <v>3.8904678333168725</v>
      </c>
      <c r="O750" s="95"/>
    </row>
    <row r="751" spans="1:15" x14ac:dyDescent="0.25">
      <c r="A751" s="144"/>
      <c r="B751" s="82" t="s">
        <v>78</v>
      </c>
      <c r="C751" s="1">
        <f>16*64</f>
        <v>1024</v>
      </c>
      <c r="D751" s="2">
        <f t="shared" si="591"/>
        <v>0</v>
      </c>
      <c r="E751" s="1">
        <v>0</v>
      </c>
      <c r="F751" s="2">
        <f t="shared" si="592"/>
        <v>0</v>
      </c>
      <c r="G751" s="1">
        <v>0</v>
      </c>
      <c r="H751" s="2">
        <f t="shared" si="593"/>
        <v>0.68359375</v>
      </c>
      <c r="I751" s="1">
        <v>7</v>
      </c>
      <c r="J751" s="2">
        <f t="shared" si="594"/>
        <v>0.205078125</v>
      </c>
      <c r="K751" s="1">
        <f>+E751+G751+I751</f>
        <v>7</v>
      </c>
      <c r="L751" s="3">
        <f t="shared" si="595"/>
        <v>0.68359375</v>
      </c>
      <c r="M751" s="24">
        <f t="shared" si="596"/>
        <v>6835.9375</v>
      </c>
      <c r="N751" s="25">
        <f t="shared" si="597"/>
        <v>3.9657708956964952</v>
      </c>
      <c r="O751" s="95"/>
    </row>
    <row r="752" spans="1:15" ht="16.5" thickBot="1" x14ac:dyDescent="0.3">
      <c r="A752" s="145"/>
      <c r="B752" s="65" t="s">
        <v>18</v>
      </c>
      <c r="C752" s="10">
        <f>SUM(C749:C751)</f>
        <v>2768</v>
      </c>
      <c r="D752" s="11">
        <f t="shared" si="591"/>
        <v>0</v>
      </c>
      <c r="E752" s="10">
        <f>SUM(E749:E751)</f>
        <v>0</v>
      </c>
      <c r="F752" s="11">
        <f t="shared" si="592"/>
        <v>0</v>
      </c>
      <c r="G752" s="10">
        <f>SUM(G749:G751)</f>
        <v>0</v>
      </c>
      <c r="H752" s="73">
        <f t="shared" si="593"/>
        <v>0.79479768786127158</v>
      </c>
      <c r="I752" s="10">
        <f>SUM(I749:I751)</f>
        <v>22</v>
      </c>
      <c r="J752" s="11">
        <f t="shared" si="594"/>
        <v>0.23843930635838145</v>
      </c>
      <c r="K752" s="10">
        <f>SUM(K749:K751)</f>
        <v>22</v>
      </c>
      <c r="L752" s="12">
        <f t="shared" si="595"/>
        <v>0.79479768786127158</v>
      </c>
      <c r="M752" s="15">
        <f t="shared" si="596"/>
        <v>7947.9768786127161</v>
      </c>
      <c r="N752" s="13">
        <f t="shared" si="597"/>
        <v>3.9112957230794096</v>
      </c>
      <c r="O752" s="96"/>
    </row>
    <row r="753" spans="1:15" x14ac:dyDescent="0.25">
      <c r="A753" s="144" t="s">
        <v>492</v>
      </c>
      <c r="B753" s="82" t="s">
        <v>69</v>
      </c>
      <c r="C753" s="1">
        <f>91*8</f>
        <v>728</v>
      </c>
      <c r="D753" s="2">
        <f t="shared" si="591"/>
        <v>0</v>
      </c>
      <c r="E753" s="1">
        <v>0</v>
      </c>
      <c r="F753" s="2">
        <f t="shared" si="592"/>
        <v>0</v>
      </c>
      <c r="G753" s="1">
        <v>0</v>
      </c>
      <c r="H753" s="2">
        <f t="shared" si="593"/>
        <v>0.41208791208791212</v>
      </c>
      <c r="I753" s="1">
        <v>3</v>
      </c>
      <c r="J753" s="2">
        <f t="shared" si="594"/>
        <v>0.12362637362637363</v>
      </c>
      <c r="K753" s="1">
        <f>+E753+G753+I753</f>
        <v>3</v>
      </c>
      <c r="L753" s="3">
        <f t="shared" si="595"/>
        <v>0.41208791208791212</v>
      </c>
      <c r="M753" s="24">
        <f t="shared" si="596"/>
        <v>4120.8791208791208</v>
      </c>
      <c r="N753" s="25">
        <f t="shared" si="597"/>
        <v>4.1420019456339867</v>
      </c>
      <c r="O753" s="95"/>
    </row>
    <row r="754" spans="1:15" x14ac:dyDescent="0.25">
      <c r="A754" s="144"/>
      <c r="B754" s="82" t="s">
        <v>391</v>
      </c>
      <c r="C754" s="1">
        <f>15*64</f>
        <v>960</v>
      </c>
      <c r="D754" s="2">
        <f t="shared" si="591"/>
        <v>0</v>
      </c>
      <c r="E754" s="1">
        <v>0</v>
      </c>
      <c r="F754" s="2">
        <f t="shared" si="592"/>
        <v>0</v>
      </c>
      <c r="G754" s="1">
        <v>0</v>
      </c>
      <c r="H754" s="2">
        <f t="shared" si="593"/>
        <v>0.9375</v>
      </c>
      <c r="I754" s="1">
        <v>9</v>
      </c>
      <c r="J754" s="2">
        <f t="shared" si="594"/>
        <v>0.28125</v>
      </c>
      <c r="K754" s="1">
        <f>+E754+G754+I754</f>
        <v>9</v>
      </c>
      <c r="L754" s="3">
        <f t="shared" si="595"/>
        <v>0.9375</v>
      </c>
      <c r="M754" s="24">
        <f t="shared" si="596"/>
        <v>9375</v>
      </c>
      <c r="N754" s="25">
        <f t="shared" si="597"/>
        <v>3.8504644231090768</v>
      </c>
      <c r="O754" s="95"/>
    </row>
    <row r="755" spans="1:15" ht="45" x14ac:dyDescent="0.25">
      <c r="A755" s="144"/>
      <c r="B755" s="82" t="s">
        <v>78</v>
      </c>
      <c r="C755" s="1">
        <f>17*64</f>
        <v>1088</v>
      </c>
      <c r="D755" s="2">
        <f t="shared" si="591"/>
        <v>0</v>
      </c>
      <c r="E755" s="1">
        <v>0</v>
      </c>
      <c r="F755" s="2">
        <f t="shared" si="592"/>
        <v>0</v>
      </c>
      <c r="G755" s="1">
        <v>0</v>
      </c>
      <c r="H755" s="2">
        <f t="shared" si="593"/>
        <v>1.0110294117647058</v>
      </c>
      <c r="I755" s="1">
        <v>11</v>
      </c>
      <c r="J755" s="2">
        <f t="shared" si="594"/>
        <v>0.30330882352941174</v>
      </c>
      <c r="K755" s="1">
        <f>+E755+G755+I755</f>
        <v>11</v>
      </c>
      <c r="L755" s="3">
        <f t="shared" si="595"/>
        <v>1.0110294117647058</v>
      </c>
      <c r="M755" s="24">
        <f t="shared" si="596"/>
        <v>10110.294117647058</v>
      </c>
      <c r="N755" s="25">
        <f t="shared" si="597"/>
        <v>3.8222293719022464</v>
      </c>
      <c r="O755" s="95" t="s">
        <v>496</v>
      </c>
    </row>
    <row r="756" spans="1:15" ht="16.5" thickBot="1" x14ac:dyDescent="0.3">
      <c r="A756" s="145"/>
      <c r="B756" s="65" t="s">
        <v>18</v>
      </c>
      <c r="C756" s="10">
        <f>SUM(C753:C755)</f>
        <v>2776</v>
      </c>
      <c r="D756" s="11">
        <f t="shared" ref="D756:D778" si="598">E756/C756*100</f>
        <v>0</v>
      </c>
      <c r="E756" s="10">
        <f>SUM(E753:E755)</f>
        <v>0</v>
      </c>
      <c r="F756" s="11">
        <f t="shared" ref="F756:F778" si="599">+G756/C756*100</f>
        <v>0</v>
      </c>
      <c r="G756" s="10">
        <f>SUM(G753:G755)</f>
        <v>0</v>
      </c>
      <c r="H756" s="73">
        <f t="shared" ref="H756:H778" si="600">+I756/C756*100</f>
        <v>0.82853025936599423</v>
      </c>
      <c r="I756" s="10">
        <f>SUM(I753:I755)</f>
        <v>23</v>
      </c>
      <c r="J756" s="11">
        <f t="shared" ref="J756:J778" si="601">(1*D756)+(0.65*F756)+(0.3*H756)</f>
        <v>0.24855907780979825</v>
      </c>
      <c r="K756" s="10">
        <f>SUM(K753:K755)</f>
        <v>23</v>
      </c>
      <c r="L756" s="12">
        <f t="shared" ref="L756:L778" si="602">K756/C756*100</f>
        <v>0.82853025936599423</v>
      </c>
      <c r="M756" s="15">
        <f t="shared" ref="M756:M778" si="603">L756*10000</f>
        <v>8285.3025936599424</v>
      </c>
      <c r="N756" s="13">
        <f t="shared" ref="N756:N778" si="604">(NORMSINV(1-M756/1000000))+1.5</f>
        <v>3.8960991948394392</v>
      </c>
      <c r="O756" s="96"/>
    </row>
    <row r="757" spans="1:15" x14ac:dyDescent="0.25">
      <c r="A757" s="144" t="s">
        <v>497</v>
      </c>
      <c r="B757" s="82" t="s">
        <v>391</v>
      </c>
      <c r="C757" s="1">
        <f>2*64</f>
        <v>128</v>
      </c>
      <c r="D757" s="2">
        <f t="shared" si="598"/>
        <v>0</v>
      </c>
      <c r="E757" s="1">
        <v>0</v>
      </c>
      <c r="F757" s="2">
        <f t="shared" si="599"/>
        <v>0</v>
      </c>
      <c r="G757" s="1">
        <v>0</v>
      </c>
      <c r="H757" s="2">
        <f t="shared" si="600"/>
        <v>0.78125</v>
      </c>
      <c r="I757" s="1">
        <v>1</v>
      </c>
      <c r="J757" s="2">
        <f t="shared" si="601"/>
        <v>0.234375</v>
      </c>
      <c r="K757" s="1">
        <f>+E757+G757+I757</f>
        <v>1</v>
      </c>
      <c r="L757" s="3">
        <f t="shared" si="602"/>
        <v>0.78125</v>
      </c>
      <c r="M757" s="24">
        <f t="shared" si="603"/>
        <v>7812.5</v>
      </c>
      <c r="N757" s="25">
        <f t="shared" si="604"/>
        <v>3.9175590162365048</v>
      </c>
      <c r="O757" s="95"/>
    </row>
    <row r="758" spans="1:15" x14ac:dyDescent="0.25">
      <c r="A758" s="144"/>
      <c r="B758" s="82" t="s">
        <v>444</v>
      </c>
      <c r="C758" s="1">
        <f>27*64</f>
        <v>1728</v>
      </c>
      <c r="D758" s="2">
        <f t="shared" si="598"/>
        <v>0</v>
      </c>
      <c r="E758" s="1">
        <v>0</v>
      </c>
      <c r="F758" s="2">
        <f t="shared" si="599"/>
        <v>0</v>
      </c>
      <c r="G758" s="1">
        <v>0</v>
      </c>
      <c r="H758" s="2">
        <f t="shared" si="600"/>
        <v>0.63657407407407407</v>
      </c>
      <c r="I758" s="1">
        <v>11</v>
      </c>
      <c r="J758" s="2">
        <f t="shared" si="601"/>
        <v>0.19097222222222221</v>
      </c>
      <c r="K758" s="1">
        <f>+E758+G758+I758</f>
        <v>11</v>
      </c>
      <c r="L758" s="3">
        <f t="shared" si="602"/>
        <v>0.63657407407407407</v>
      </c>
      <c r="M758" s="24">
        <f t="shared" si="603"/>
        <v>6365.7407407407409</v>
      </c>
      <c r="N758" s="25">
        <f t="shared" si="604"/>
        <v>3.9911933504900912</v>
      </c>
      <c r="O758" s="95"/>
    </row>
    <row r="759" spans="1:15" ht="16.5" thickBot="1" x14ac:dyDescent="0.3">
      <c r="A759" s="145"/>
      <c r="B759" s="65" t="s">
        <v>18</v>
      </c>
      <c r="C759" s="10">
        <f>SUM(C757:C758)</f>
        <v>1856</v>
      </c>
      <c r="D759" s="11">
        <f t="shared" si="598"/>
        <v>0</v>
      </c>
      <c r="E759" s="10">
        <f>SUM(E757:E758)</f>
        <v>0</v>
      </c>
      <c r="F759" s="11">
        <f t="shared" si="599"/>
        <v>0</v>
      </c>
      <c r="G759" s="10">
        <f>SUM(G757:G758)</f>
        <v>0</v>
      </c>
      <c r="H759" s="73">
        <f t="shared" si="600"/>
        <v>0.64655172413793105</v>
      </c>
      <c r="I759" s="10">
        <f>SUM(I757:I758)</f>
        <v>12</v>
      </c>
      <c r="J759" s="11">
        <f t="shared" si="601"/>
        <v>0.19396551724137931</v>
      </c>
      <c r="K759" s="10">
        <f>SUM(K757:K758)</f>
        <v>12</v>
      </c>
      <c r="L759" s="12">
        <f t="shared" si="602"/>
        <v>0.64655172413793105</v>
      </c>
      <c r="M759" s="15">
        <f t="shared" si="603"/>
        <v>6465.5172413793107</v>
      </c>
      <c r="N759" s="13">
        <f t="shared" si="604"/>
        <v>3.9856630245688076</v>
      </c>
      <c r="O759" s="96"/>
    </row>
    <row r="760" spans="1:15" x14ac:dyDescent="0.25">
      <c r="A760" s="144" t="s">
        <v>499</v>
      </c>
      <c r="B760" s="82" t="s">
        <v>501</v>
      </c>
      <c r="C760" s="1">
        <f>3*64</f>
        <v>192</v>
      </c>
      <c r="D760" s="2">
        <f t="shared" si="598"/>
        <v>0</v>
      </c>
      <c r="E760" s="1">
        <v>0</v>
      </c>
      <c r="F760" s="2">
        <f t="shared" si="599"/>
        <v>0</v>
      </c>
      <c r="G760" s="1">
        <v>0</v>
      </c>
      <c r="H760" s="2">
        <f t="shared" si="600"/>
        <v>1.0416666666666665</v>
      </c>
      <c r="I760" s="1">
        <v>2</v>
      </c>
      <c r="J760" s="2">
        <f t="shared" si="601"/>
        <v>0.31249999999999994</v>
      </c>
      <c r="K760" s="1">
        <f>+E760+G760+I760</f>
        <v>2</v>
      </c>
      <c r="L760" s="3">
        <f t="shared" si="602"/>
        <v>1.0416666666666665</v>
      </c>
      <c r="M760" s="24">
        <f t="shared" si="603"/>
        <v>10416.666666666666</v>
      </c>
      <c r="N760" s="25">
        <f t="shared" si="604"/>
        <v>3.8109913382574203</v>
      </c>
      <c r="O760" s="95"/>
    </row>
    <row r="761" spans="1:15" x14ac:dyDescent="0.25">
      <c r="A761" s="144"/>
      <c r="B761" s="82" t="s">
        <v>444</v>
      </c>
      <c r="C761" s="1">
        <f>18*64</f>
        <v>1152</v>
      </c>
      <c r="D761" s="2">
        <f t="shared" si="598"/>
        <v>0</v>
      </c>
      <c r="E761" s="1">
        <v>0</v>
      </c>
      <c r="F761" s="2">
        <f t="shared" si="599"/>
        <v>0</v>
      </c>
      <c r="G761" s="1">
        <v>0</v>
      </c>
      <c r="H761" s="2">
        <f t="shared" si="600"/>
        <v>0.86805555555555558</v>
      </c>
      <c r="I761" s="1">
        <v>10</v>
      </c>
      <c r="J761" s="2">
        <f t="shared" si="601"/>
        <v>0.26041666666666669</v>
      </c>
      <c r="K761" s="1">
        <f>+E761+G761+I761</f>
        <v>10</v>
      </c>
      <c r="L761" s="3">
        <f t="shared" si="602"/>
        <v>0.86805555555555558</v>
      </c>
      <c r="M761" s="24">
        <f t="shared" si="603"/>
        <v>8680.5555555555566</v>
      </c>
      <c r="N761" s="25">
        <f t="shared" si="604"/>
        <v>3.8789695270016082</v>
      </c>
      <c r="O761" s="95"/>
    </row>
    <row r="762" spans="1:15" ht="16.5" thickBot="1" x14ac:dyDescent="0.3">
      <c r="A762" s="145"/>
      <c r="B762" s="65" t="s">
        <v>18</v>
      </c>
      <c r="C762" s="10">
        <f>SUM(C760:C761)</f>
        <v>1344</v>
      </c>
      <c r="D762" s="11">
        <f t="shared" si="598"/>
        <v>0</v>
      </c>
      <c r="E762" s="10">
        <f>SUM(E760:E761)</f>
        <v>0</v>
      </c>
      <c r="F762" s="11">
        <f t="shared" si="599"/>
        <v>0</v>
      </c>
      <c r="G762" s="10">
        <f>SUM(G760:G761)</f>
        <v>0</v>
      </c>
      <c r="H762" s="73">
        <f t="shared" si="600"/>
        <v>0.89285714285714279</v>
      </c>
      <c r="I762" s="10">
        <f>SUM(I760:I761)</f>
        <v>12</v>
      </c>
      <c r="J762" s="11">
        <f t="shared" si="601"/>
        <v>0.26785714285714285</v>
      </c>
      <c r="K762" s="10">
        <f>SUM(K760:K761)</f>
        <v>12</v>
      </c>
      <c r="L762" s="12">
        <f t="shared" si="602"/>
        <v>0.89285714285714279</v>
      </c>
      <c r="M762" s="15">
        <f t="shared" si="603"/>
        <v>8928.5714285714275</v>
      </c>
      <c r="N762" s="13">
        <f t="shared" si="604"/>
        <v>3.8685670592678738</v>
      </c>
      <c r="O762" s="96"/>
    </row>
    <row r="763" spans="1:15" x14ac:dyDescent="0.25">
      <c r="A763" s="144" t="s">
        <v>500</v>
      </c>
      <c r="B763" s="82" t="s">
        <v>501</v>
      </c>
      <c r="C763" s="1">
        <f>3*64</f>
        <v>192</v>
      </c>
      <c r="D763" s="2">
        <f t="shared" si="598"/>
        <v>0</v>
      </c>
      <c r="E763" s="1">
        <v>0</v>
      </c>
      <c r="F763" s="2">
        <f t="shared" si="599"/>
        <v>0</v>
      </c>
      <c r="G763" s="1">
        <v>0</v>
      </c>
      <c r="H763" s="2">
        <f t="shared" si="600"/>
        <v>1.0416666666666665</v>
      </c>
      <c r="I763" s="1">
        <v>2</v>
      </c>
      <c r="J763" s="2">
        <f t="shared" si="601"/>
        <v>0.31249999999999994</v>
      </c>
      <c r="K763" s="1">
        <f>+E763+G763+I763</f>
        <v>2</v>
      </c>
      <c r="L763" s="3">
        <f t="shared" si="602"/>
        <v>1.0416666666666665</v>
      </c>
      <c r="M763" s="24">
        <f t="shared" si="603"/>
        <v>10416.666666666666</v>
      </c>
      <c r="N763" s="25">
        <f t="shared" si="604"/>
        <v>3.8109913382574203</v>
      </c>
      <c r="O763" s="95"/>
    </row>
    <row r="764" spans="1:15" x14ac:dyDescent="0.25">
      <c r="A764" s="144"/>
      <c r="B764" s="82" t="s">
        <v>502</v>
      </c>
      <c r="C764" s="1">
        <f>8*64</f>
        <v>512</v>
      </c>
      <c r="D764" s="2">
        <f t="shared" si="598"/>
        <v>0</v>
      </c>
      <c r="E764" s="1">
        <v>0</v>
      </c>
      <c r="F764" s="2">
        <f t="shared" si="599"/>
        <v>0</v>
      </c>
      <c r="G764" s="1">
        <v>0</v>
      </c>
      <c r="H764" s="2">
        <f t="shared" si="600"/>
        <v>0.78125</v>
      </c>
      <c r="I764" s="1">
        <v>4</v>
      </c>
      <c r="J764" s="2">
        <f t="shared" si="601"/>
        <v>0.234375</v>
      </c>
      <c r="K764" s="1">
        <f>+E764+G764+I764</f>
        <v>4</v>
      </c>
      <c r="L764" s="3">
        <f t="shared" si="602"/>
        <v>0.78125</v>
      </c>
      <c r="M764" s="24">
        <f t="shared" si="603"/>
        <v>7812.5</v>
      </c>
      <c r="N764" s="25">
        <f t="shared" si="604"/>
        <v>3.9175590162365048</v>
      </c>
      <c r="O764" s="95"/>
    </row>
    <row r="765" spans="1:15" ht="16.5" thickBot="1" x14ac:dyDescent="0.3">
      <c r="A765" s="145"/>
      <c r="B765" s="65" t="s">
        <v>18</v>
      </c>
      <c r="C765" s="10">
        <f>SUM(C763:C764)</f>
        <v>704</v>
      </c>
      <c r="D765" s="11">
        <f t="shared" si="598"/>
        <v>0</v>
      </c>
      <c r="E765" s="10">
        <f>SUM(E763:E764)</f>
        <v>0</v>
      </c>
      <c r="F765" s="11">
        <f t="shared" si="599"/>
        <v>0</v>
      </c>
      <c r="G765" s="10">
        <f>SUM(G763:G764)</f>
        <v>0</v>
      </c>
      <c r="H765" s="73">
        <f t="shared" si="600"/>
        <v>0.85227272727272718</v>
      </c>
      <c r="I765" s="10">
        <f>SUM(I763:I764)</f>
        <v>6</v>
      </c>
      <c r="J765" s="11">
        <f t="shared" si="601"/>
        <v>0.25568181818181812</v>
      </c>
      <c r="K765" s="10">
        <f>SUM(K763:K764)</f>
        <v>6</v>
      </c>
      <c r="L765" s="12">
        <f t="shared" si="602"/>
        <v>0.85227272727272718</v>
      </c>
      <c r="M765" s="15">
        <f t="shared" si="603"/>
        <v>8522.7272727272721</v>
      </c>
      <c r="N765" s="13">
        <f t="shared" si="604"/>
        <v>3.8857258052744474</v>
      </c>
      <c r="O765" s="96"/>
    </row>
    <row r="766" spans="1:15" x14ac:dyDescent="0.25">
      <c r="A766" s="144" t="s">
        <v>504</v>
      </c>
      <c r="B766" s="82" t="s">
        <v>505</v>
      </c>
      <c r="C766" s="1">
        <f>16*8</f>
        <v>128</v>
      </c>
      <c r="D766" s="2">
        <f t="shared" si="598"/>
        <v>0</v>
      </c>
      <c r="E766" s="1">
        <v>0</v>
      </c>
      <c r="F766" s="2">
        <f t="shared" si="599"/>
        <v>0</v>
      </c>
      <c r="G766" s="1">
        <v>0</v>
      </c>
      <c r="H766" s="2">
        <f t="shared" si="600"/>
        <v>1.5625</v>
      </c>
      <c r="I766" s="1">
        <v>2</v>
      </c>
      <c r="J766" s="2">
        <f t="shared" si="601"/>
        <v>0.46875</v>
      </c>
      <c r="K766" s="1">
        <f>+E766+G766+I766</f>
        <v>2</v>
      </c>
      <c r="L766" s="3">
        <f t="shared" si="602"/>
        <v>1.5625</v>
      </c>
      <c r="M766" s="24">
        <f t="shared" si="603"/>
        <v>15625</v>
      </c>
      <c r="N766" s="25">
        <f t="shared" si="604"/>
        <v>3.6538746940614555</v>
      </c>
      <c r="O766" s="95"/>
    </row>
    <row r="767" spans="1:15" x14ac:dyDescent="0.25">
      <c r="A767" s="144"/>
      <c r="B767" s="82" t="s">
        <v>501</v>
      </c>
      <c r="C767" s="1">
        <f>5*64</f>
        <v>320</v>
      </c>
      <c r="D767" s="2">
        <f t="shared" si="598"/>
        <v>0</v>
      </c>
      <c r="E767" s="1">
        <v>0</v>
      </c>
      <c r="F767" s="2">
        <f t="shared" si="599"/>
        <v>0</v>
      </c>
      <c r="G767" s="1">
        <v>0</v>
      </c>
      <c r="H767" s="2">
        <f t="shared" si="600"/>
        <v>0.625</v>
      </c>
      <c r="I767" s="1">
        <v>2</v>
      </c>
      <c r="J767" s="2">
        <f t="shared" si="601"/>
        <v>0.1875</v>
      </c>
      <c r="K767" s="1">
        <f>+E767+G767+I767</f>
        <v>2</v>
      </c>
      <c r="L767" s="3">
        <f t="shared" si="602"/>
        <v>0.625</v>
      </c>
      <c r="M767" s="24">
        <f t="shared" si="603"/>
        <v>6250</v>
      </c>
      <c r="N767" s="25">
        <f t="shared" si="604"/>
        <v>3.9977054744123737</v>
      </c>
      <c r="O767" s="95"/>
    </row>
    <row r="768" spans="1:15" x14ac:dyDescent="0.25">
      <c r="A768" s="144"/>
      <c r="B768" s="82" t="s">
        <v>506</v>
      </c>
      <c r="C768" s="1">
        <f>6*64</f>
        <v>384</v>
      </c>
      <c r="D768" s="2">
        <f t="shared" si="598"/>
        <v>0</v>
      </c>
      <c r="E768" s="1">
        <v>0</v>
      </c>
      <c r="F768" s="2">
        <f t="shared" si="599"/>
        <v>0</v>
      </c>
      <c r="G768" s="1">
        <v>0</v>
      </c>
      <c r="H768" s="2">
        <f t="shared" si="600"/>
        <v>2.083333333333333</v>
      </c>
      <c r="I768" s="1">
        <v>8</v>
      </c>
      <c r="J768" s="2">
        <f t="shared" si="601"/>
        <v>0.62499999999999989</v>
      </c>
      <c r="K768" s="1">
        <f>+E768+G768+I768</f>
        <v>8</v>
      </c>
      <c r="L768" s="3">
        <f t="shared" si="602"/>
        <v>2.083333333333333</v>
      </c>
      <c r="M768" s="24">
        <f t="shared" si="603"/>
        <v>20833.333333333332</v>
      </c>
      <c r="N768" s="25">
        <f t="shared" si="604"/>
        <v>3.5368341317013874</v>
      </c>
      <c r="O768" s="95"/>
    </row>
    <row r="769" spans="1:15" x14ac:dyDescent="0.25">
      <c r="A769" s="144"/>
      <c r="B769" s="82" t="s">
        <v>502</v>
      </c>
      <c r="C769" s="1">
        <f>14*64</f>
        <v>896</v>
      </c>
      <c r="D769" s="2">
        <f t="shared" si="598"/>
        <v>0</v>
      </c>
      <c r="E769" s="1">
        <v>0</v>
      </c>
      <c r="F769" s="2">
        <f t="shared" si="599"/>
        <v>0</v>
      </c>
      <c r="G769" s="1">
        <v>0</v>
      </c>
      <c r="H769" s="2">
        <f t="shared" si="600"/>
        <v>0.89285714285714279</v>
      </c>
      <c r="I769" s="1">
        <v>8</v>
      </c>
      <c r="J769" s="2">
        <f t="shared" si="601"/>
        <v>0.26785714285714285</v>
      </c>
      <c r="K769" s="1">
        <f>+E769+G769+I769</f>
        <v>8</v>
      </c>
      <c r="L769" s="3">
        <f t="shared" si="602"/>
        <v>0.89285714285714279</v>
      </c>
      <c r="M769" s="24">
        <f t="shared" si="603"/>
        <v>8928.5714285714275</v>
      </c>
      <c r="N769" s="25">
        <f t="shared" si="604"/>
        <v>3.8685670592678738</v>
      </c>
      <c r="O769" s="95"/>
    </row>
    <row r="770" spans="1:15" ht="16.5" thickBot="1" x14ac:dyDescent="0.3">
      <c r="A770" s="145"/>
      <c r="B770" s="65" t="s">
        <v>18</v>
      </c>
      <c r="C770" s="10">
        <f>SUM(C766:C769)</f>
        <v>1728</v>
      </c>
      <c r="D770" s="11">
        <f t="shared" si="598"/>
        <v>0</v>
      </c>
      <c r="E770" s="10">
        <f>SUM(E766:E769)</f>
        <v>0</v>
      </c>
      <c r="F770" s="11">
        <f t="shared" si="599"/>
        <v>0</v>
      </c>
      <c r="G770" s="10">
        <f>SUM(G766:G769)</f>
        <v>0</v>
      </c>
      <c r="H770" s="73">
        <f t="shared" si="600"/>
        <v>1.1574074074074074</v>
      </c>
      <c r="I770" s="10">
        <f>SUM(I766:I769)</f>
        <v>20</v>
      </c>
      <c r="J770" s="11">
        <f t="shared" si="601"/>
        <v>0.34722222222222221</v>
      </c>
      <c r="K770" s="10">
        <f>SUM(K766:K769)</f>
        <v>20</v>
      </c>
      <c r="L770" s="12">
        <f t="shared" si="602"/>
        <v>1.1574074074074074</v>
      </c>
      <c r="M770" s="15">
        <f t="shared" si="603"/>
        <v>11574.074074074075</v>
      </c>
      <c r="N770" s="13">
        <f t="shared" si="604"/>
        <v>3.7709806698803754</v>
      </c>
      <c r="O770" s="96"/>
    </row>
    <row r="771" spans="1:15" x14ac:dyDescent="0.25">
      <c r="A771" s="144" t="s">
        <v>507</v>
      </c>
      <c r="B771" s="82" t="s">
        <v>365</v>
      </c>
      <c r="C771" s="1">
        <f>14*8</f>
        <v>112</v>
      </c>
      <c r="D771" s="2">
        <f t="shared" si="598"/>
        <v>0</v>
      </c>
      <c r="E771" s="1">
        <v>0</v>
      </c>
      <c r="F771" s="2">
        <f t="shared" si="599"/>
        <v>0</v>
      </c>
      <c r="G771" s="1">
        <v>0</v>
      </c>
      <c r="H771" s="2">
        <f t="shared" si="600"/>
        <v>2.6785714285714284</v>
      </c>
      <c r="I771" s="1">
        <v>3</v>
      </c>
      <c r="J771" s="2">
        <f t="shared" si="601"/>
        <v>0.80357142857142849</v>
      </c>
      <c r="K771" s="1">
        <f>+E771+G771+I771</f>
        <v>3</v>
      </c>
      <c r="L771" s="3">
        <f t="shared" si="602"/>
        <v>2.6785714285714284</v>
      </c>
      <c r="M771" s="24">
        <f t="shared" si="603"/>
        <v>26785.714285714283</v>
      </c>
      <c r="N771" s="25">
        <f t="shared" si="604"/>
        <v>3.4302858560575813</v>
      </c>
      <c r="O771" s="95"/>
    </row>
    <row r="772" spans="1:15" x14ac:dyDescent="0.25">
      <c r="A772" s="144"/>
      <c r="B772" s="82" t="s">
        <v>511</v>
      </c>
      <c r="C772" s="1">
        <f>3*64</f>
        <v>192</v>
      </c>
      <c r="D772" s="2">
        <f t="shared" si="598"/>
        <v>0</v>
      </c>
      <c r="E772" s="1">
        <v>0</v>
      </c>
      <c r="F772" s="2">
        <f t="shared" si="599"/>
        <v>0</v>
      </c>
      <c r="G772" s="1">
        <v>0</v>
      </c>
      <c r="H772" s="2">
        <f t="shared" si="600"/>
        <v>1.5625</v>
      </c>
      <c r="I772" s="1">
        <v>3</v>
      </c>
      <c r="J772" s="2">
        <f t="shared" si="601"/>
        <v>0.46875</v>
      </c>
      <c r="K772" s="1">
        <f>+E772+G772+I772</f>
        <v>3</v>
      </c>
      <c r="L772" s="3">
        <f t="shared" si="602"/>
        <v>1.5625</v>
      </c>
      <c r="M772" s="24">
        <f t="shared" si="603"/>
        <v>15625</v>
      </c>
      <c r="N772" s="25">
        <f t="shared" si="604"/>
        <v>3.6538746940614555</v>
      </c>
      <c r="O772" s="95"/>
    </row>
    <row r="773" spans="1:15" x14ac:dyDescent="0.25">
      <c r="A773" s="144"/>
      <c r="B773" s="82" t="s">
        <v>506</v>
      </c>
      <c r="C773" s="1">
        <f>8*64</f>
        <v>512</v>
      </c>
      <c r="D773" s="2">
        <f t="shared" si="598"/>
        <v>0</v>
      </c>
      <c r="E773" s="1">
        <v>0</v>
      </c>
      <c r="F773" s="2">
        <f t="shared" si="599"/>
        <v>0</v>
      </c>
      <c r="G773" s="1">
        <v>0</v>
      </c>
      <c r="H773" s="2">
        <f t="shared" si="600"/>
        <v>0.390625</v>
      </c>
      <c r="I773" s="1">
        <v>2</v>
      </c>
      <c r="J773" s="2">
        <f t="shared" si="601"/>
        <v>0.1171875</v>
      </c>
      <c r="K773" s="1">
        <f>+E773+G773+I773</f>
        <v>2</v>
      </c>
      <c r="L773" s="3">
        <f t="shared" si="602"/>
        <v>0.390625</v>
      </c>
      <c r="M773" s="24">
        <f t="shared" si="603"/>
        <v>3906.25</v>
      </c>
      <c r="N773" s="25">
        <f t="shared" si="604"/>
        <v>4.1600674686174592</v>
      </c>
      <c r="O773" s="95"/>
    </row>
    <row r="774" spans="1:15" x14ac:dyDescent="0.25">
      <c r="A774" s="144"/>
      <c r="B774" s="82" t="s">
        <v>502</v>
      </c>
      <c r="C774" s="1">
        <f>11*64</f>
        <v>704</v>
      </c>
      <c r="D774" s="2">
        <f t="shared" si="598"/>
        <v>0</v>
      </c>
      <c r="E774" s="1">
        <v>0</v>
      </c>
      <c r="F774" s="2">
        <f t="shared" si="599"/>
        <v>0</v>
      </c>
      <c r="G774" s="1">
        <v>0</v>
      </c>
      <c r="H774" s="2">
        <f t="shared" si="600"/>
        <v>0.85227272727272718</v>
      </c>
      <c r="I774" s="1">
        <v>6</v>
      </c>
      <c r="J774" s="2">
        <f t="shared" si="601"/>
        <v>0.25568181818181812</v>
      </c>
      <c r="K774" s="1">
        <f>+E774+G774+I774</f>
        <v>6</v>
      </c>
      <c r="L774" s="3">
        <f t="shared" si="602"/>
        <v>0.85227272727272718</v>
      </c>
      <c r="M774" s="24">
        <f t="shared" si="603"/>
        <v>8522.7272727272721</v>
      </c>
      <c r="N774" s="25">
        <f t="shared" si="604"/>
        <v>3.8857258052744474</v>
      </c>
      <c r="O774" s="95"/>
    </row>
    <row r="775" spans="1:15" ht="16.5" thickBot="1" x14ac:dyDescent="0.3">
      <c r="A775" s="145"/>
      <c r="B775" s="65" t="s">
        <v>18</v>
      </c>
      <c r="C775" s="10">
        <f>SUM(C771:C774)</f>
        <v>1520</v>
      </c>
      <c r="D775" s="11">
        <f t="shared" si="598"/>
        <v>0</v>
      </c>
      <c r="E775" s="10">
        <f>SUM(E771:E774)</f>
        <v>0</v>
      </c>
      <c r="F775" s="11">
        <f t="shared" si="599"/>
        <v>0</v>
      </c>
      <c r="G775" s="10">
        <f>SUM(G771:G774)</f>
        <v>0</v>
      </c>
      <c r="H775" s="73">
        <f t="shared" si="600"/>
        <v>0.92105263157894723</v>
      </c>
      <c r="I775" s="10">
        <f>SUM(I771:I774)</f>
        <v>14</v>
      </c>
      <c r="J775" s="11">
        <f t="shared" si="601"/>
        <v>0.27631578947368418</v>
      </c>
      <c r="K775" s="10">
        <f>SUM(K771:K774)</f>
        <v>14</v>
      </c>
      <c r="L775" s="12">
        <f t="shared" si="602"/>
        <v>0.92105263157894723</v>
      </c>
      <c r="M775" s="15">
        <f t="shared" si="603"/>
        <v>9210.5263157894715</v>
      </c>
      <c r="N775" s="13">
        <f t="shared" si="604"/>
        <v>3.8570442297684573</v>
      </c>
      <c r="O775" s="96"/>
    </row>
    <row r="776" spans="1:15" x14ac:dyDescent="0.25">
      <c r="A776" s="144" t="s">
        <v>512</v>
      </c>
      <c r="B776" s="82" t="s">
        <v>365</v>
      </c>
      <c r="C776" s="1">
        <f>24*8</f>
        <v>192</v>
      </c>
      <c r="D776" s="2">
        <f t="shared" si="598"/>
        <v>0</v>
      </c>
      <c r="E776" s="1">
        <v>0</v>
      </c>
      <c r="F776" s="2">
        <f t="shared" si="599"/>
        <v>0</v>
      </c>
      <c r="G776" s="1">
        <v>0</v>
      </c>
      <c r="H776" s="2">
        <f t="shared" si="600"/>
        <v>1.0416666666666665</v>
      </c>
      <c r="I776" s="1">
        <v>2</v>
      </c>
      <c r="J776" s="2">
        <f t="shared" si="601"/>
        <v>0.31249999999999994</v>
      </c>
      <c r="K776" s="1">
        <f>+E776+G776+I776</f>
        <v>2</v>
      </c>
      <c r="L776" s="3">
        <f t="shared" si="602"/>
        <v>1.0416666666666665</v>
      </c>
      <c r="M776" s="24">
        <f t="shared" si="603"/>
        <v>10416.666666666666</v>
      </c>
      <c r="N776" s="25">
        <f t="shared" si="604"/>
        <v>3.8109913382574203</v>
      </c>
      <c r="O776" s="95"/>
    </row>
    <row r="777" spans="1:15" ht="30" x14ac:dyDescent="0.25">
      <c r="A777" s="144"/>
      <c r="B777" s="82" t="s">
        <v>390</v>
      </c>
      <c r="C777" s="1">
        <f>37*8</f>
        <v>296</v>
      </c>
      <c r="D777" s="2">
        <f t="shared" si="598"/>
        <v>0</v>
      </c>
      <c r="E777" s="1">
        <v>0</v>
      </c>
      <c r="F777" s="2">
        <f t="shared" si="599"/>
        <v>0</v>
      </c>
      <c r="G777" s="1">
        <v>0</v>
      </c>
      <c r="H777" s="2">
        <f t="shared" si="600"/>
        <v>1.0135135135135136</v>
      </c>
      <c r="I777" s="1">
        <v>3</v>
      </c>
      <c r="J777" s="2">
        <f t="shared" si="601"/>
        <v>0.30405405405405406</v>
      </c>
      <c r="K777" s="1">
        <f>+E777+G777+I777</f>
        <v>3</v>
      </c>
      <c r="L777" s="3">
        <f t="shared" si="602"/>
        <v>1.0135135135135136</v>
      </c>
      <c r="M777" s="24">
        <f t="shared" si="603"/>
        <v>10135.135135135137</v>
      </c>
      <c r="N777" s="25">
        <f t="shared" si="604"/>
        <v>3.8213071936150338</v>
      </c>
      <c r="O777" s="95" t="s">
        <v>510</v>
      </c>
    </row>
    <row r="778" spans="1:15" x14ac:dyDescent="0.25">
      <c r="A778" s="144"/>
      <c r="B778" s="82" t="s">
        <v>502</v>
      </c>
      <c r="C778" s="1">
        <f>18*64</f>
        <v>1152</v>
      </c>
      <c r="D778" s="2">
        <f t="shared" si="598"/>
        <v>0</v>
      </c>
      <c r="E778" s="1">
        <v>0</v>
      </c>
      <c r="F778" s="2">
        <f t="shared" si="599"/>
        <v>0</v>
      </c>
      <c r="G778" s="1">
        <v>0</v>
      </c>
      <c r="H778" s="2">
        <f t="shared" si="600"/>
        <v>0.52083333333333326</v>
      </c>
      <c r="I778" s="1">
        <v>6</v>
      </c>
      <c r="J778" s="2">
        <f t="shared" si="601"/>
        <v>0.15624999999999997</v>
      </c>
      <c r="K778" s="1">
        <f>+E778+G778+I778</f>
        <v>6</v>
      </c>
      <c r="L778" s="3">
        <f t="shared" si="602"/>
        <v>0.52083333333333326</v>
      </c>
      <c r="M778" s="24">
        <f t="shared" si="603"/>
        <v>5208.333333333333</v>
      </c>
      <c r="N778" s="25">
        <f t="shared" si="604"/>
        <v>4.0616819349340219</v>
      </c>
      <c r="O778" s="95"/>
    </row>
    <row r="779" spans="1:15" ht="16.5" thickBot="1" x14ac:dyDescent="0.3">
      <c r="A779" s="145"/>
      <c r="B779" s="65" t="s">
        <v>18</v>
      </c>
      <c r="C779" s="10">
        <f>SUM(C776:C778)</f>
        <v>1640</v>
      </c>
      <c r="D779" s="11">
        <f t="shared" ref="D779:D784" si="605">E779/C779*100</f>
        <v>0</v>
      </c>
      <c r="E779" s="10">
        <f>SUM(E776:E778)</f>
        <v>0</v>
      </c>
      <c r="F779" s="11">
        <f t="shared" ref="F779:F784" si="606">+G779/C779*100</f>
        <v>0</v>
      </c>
      <c r="G779" s="10">
        <f>SUM(G776:G778)</f>
        <v>0</v>
      </c>
      <c r="H779" s="73">
        <f t="shared" ref="H779:H784" si="607">+I779/C779*100</f>
        <v>0.67073170731707321</v>
      </c>
      <c r="I779" s="10">
        <f>SUM(I776:I778)</f>
        <v>11</v>
      </c>
      <c r="J779" s="11">
        <f t="shared" ref="J779:J784" si="608">(1*D779)+(0.65*F779)+(0.3*H779)</f>
        <v>0.20121951219512196</v>
      </c>
      <c r="K779" s="10">
        <f>SUM(K776:K778)</f>
        <v>11</v>
      </c>
      <c r="L779" s="12">
        <f t="shared" ref="L779:L784" si="609">K779/C779*100</f>
        <v>0.67073170731707321</v>
      </c>
      <c r="M779" s="15">
        <f t="shared" ref="M779:M784" si="610">L779*10000</f>
        <v>6707.3170731707323</v>
      </c>
      <c r="N779" s="13">
        <f t="shared" ref="N779:N784" si="611">(NORMSINV(1-M779/1000000))+1.5</f>
        <v>3.9725675975119574</v>
      </c>
      <c r="O779" s="96"/>
    </row>
    <row r="780" spans="1:15" x14ac:dyDescent="0.25">
      <c r="A780" s="144" t="s">
        <v>514</v>
      </c>
      <c r="B780" s="82" t="s">
        <v>365</v>
      </c>
      <c r="C780" s="1">
        <f>45*8</f>
        <v>360</v>
      </c>
      <c r="D780" s="2">
        <f t="shared" si="605"/>
        <v>0</v>
      </c>
      <c r="E780" s="1">
        <v>0</v>
      </c>
      <c r="F780" s="2">
        <f t="shared" si="606"/>
        <v>0</v>
      </c>
      <c r="G780" s="1">
        <v>0</v>
      </c>
      <c r="H780" s="2">
        <f t="shared" si="607"/>
        <v>1.1111111111111112</v>
      </c>
      <c r="I780" s="1">
        <v>4</v>
      </c>
      <c r="J780" s="2">
        <f t="shared" si="608"/>
        <v>0.33333333333333331</v>
      </c>
      <c r="K780" s="1">
        <f>+E780+G780+I780</f>
        <v>4</v>
      </c>
      <c r="L780" s="3">
        <f t="shared" si="609"/>
        <v>1.1111111111111112</v>
      </c>
      <c r="M780" s="24">
        <f t="shared" si="610"/>
        <v>11111.111111111111</v>
      </c>
      <c r="N780" s="25">
        <f t="shared" si="611"/>
        <v>3.7865479513109825</v>
      </c>
      <c r="O780" s="95"/>
    </row>
    <row r="781" spans="1:15" x14ac:dyDescent="0.25">
      <c r="A781" s="144"/>
      <c r="B781" s="82" t="s">
        <v>390</v>
      </c>
      <c r="C781" s="1">
        <v>928</v>
      </c>
      <c r="D781" s="2">
        <f>E781/C781*100</f>
        <v>0</v>
      </c>
      <c r="E781" s="1">
        <v>0</v>
      </c>
      <c r="F781" s="2">
        <f>+G781/C781*100</f>
        <v>0</v>
      </c>
      <c r="G781" s="1">
        <v>0</v>
      </c>
      <c r="H781" s="2">
        <f>+I781/C781*100</f>
        <v>0.86206896551724133</v>
      </c>
      <c r="I781" s="1">
        <v>8</v>
      </c>
      <c r="J781" s="2">
        <f>(1*D781)+(0.65*F781)+(0.3*H781)</f>
        <v>0.25862068965517238</v>
      </c>
      <c r="K781" s="1">
        <f>+E781+G781+I781</f>
        <v>8</v>
      </c>
      <c r="L781" s="3">
        <f>K781/C781*100</f>
        <v>0.86206896551724133</v>
      </c>
      <c r="M781" s="24">
        <f>L781*10000</f>
        <v>8620.689655172413</v>
      </c>
      <c r="N781" s="25">
        <f>(NORMSINV(1-M781/1000000))+1.5</f>
        <v>3.8815194699704829</v>
      </c>
      <c r="O781" s="95"/>
    </row>
    <row r="782" spans="1:15" x14ac:dyDescent="0.25">
      <c r="A782" s="144"/>
      <c r="B782" s="82" t="s">
        <v>515</v>
      </c>
      <c r="C782" s="1">
        <f>94*8</f>
        <v>752</v>
      </c>
      <c r="D782" s="2">
        <f>E782/C782*100</f>
        <v>0</v>
      </c>
      <c r="E782" s="1">
        <v>0</v>
      </c>
      <c r="F782" s="2">
        <f>+G782/C782*100</f>
        <v>0</v>
      </c>
      <c r="G782" s="1">
        <v>0</v>
      </c>
      <c r="H782" s="2">
        <f>+I782/C782*100</f>
        <v>0.7978723404255319</v>
      </c>
      <c r="I782" s="1">
        <v>6</v>
      </c>
      <c r="J782" s="2">
        <f>(1*D782)+(0.65*F782)+(0.3*H782)</f>
        <v>0.23936170212765956</v>
      </c>
      <c r="K782" s="1">
        <f>+E782+G782+I782</f>
        <v>6</v>
      </c>
      <c r="L782" s="3">
        <f>K782/C782*100</f>
        <v>0.7978723404255319</v>
      </c>
      <c r="M782" s="24">
        <f>L782*10000</f>
        <v>7978.7234042553191</v>
      </c>
      <c r="N782" s="25">
        <f>(NORMSINV(1-M782/1000000))+1.5</f>
        <v>3.9098873493793129</v>
      </c>
      <c r="O782" s="95"/>
    </row>
    <row r="783" spans="1:15" x14ac:dyDescent="0.25">
      <c r="A783" s="144"/>
      <c r="B783" s="82" t="s">
        <v>516</v>
      </c>
      <c r="C783" s="1">
        <v>64</v>
      </c>
      <c r="D783" s="2">
        <f t="shared" si="605"/>
        <v>0</v>
      </c>
      <c r="E783" s="1">
        <v>0</v>
      </c>
      <c r="F783" s="2">
        <f t="shared" si="606"/>
        <v>0</v>
      </c>
      <c r="G783" s="1">
        <v>0</v>
      </c>
      <c r="H783" s="2">
        <f t="shared" si="607"/>
        <v>1.5625</v>
      </c>
      <c r="I783" s="1">
        <v>1</v>
      </c>
      <c r="J783" s="2">
        <f t="shared" si="608"/>
        <v>0.46875</v>
      </c>
      <c r="K783" s="1">
        <f>+E783+G783+I783</f>
        <v>1</v>
      </c>
      <c r="L783" s="3">
        <f t="shared" si="609"/>
        <v>1.5625</v>
      </c>
      <c r="M783" s="24">
        <f t="shared" si="610"/>
        <v>15625</v>
      </c>
      <c r="N783" s="25">
        <f t="shared" si="611"/>
        <v>3.6538746940614555</v>
      </c>
      <c r="O783" s="95"/>
    </row>
    <row r="784" spans="1:15" x14ac:dyDescent="0.25">
      <c r="A784" s="144"/>
      <c r="B784" s="82" t="s">
        <v>502</v>
      </c>
      <c r="C784" s="1">
        <v>1472</v>
      </c>
      <c r="D784" s="2">
        <f t="shared" si="605"/>
        <v>0</v>
      </c>
      <c r="E784" s="1">
        <v>0</v>
      </c>
      <c r="F784" s="2">
        <f t="shared" si="606"/>
        <v>0</v>
      </c>
      <c r="G784" s="1">
        <v>0</v>
      </c>
      <c r="H784" s="2">
        <f t="shared" si="607"/>
        <v>0.67934782608695654</v>
      </c>
      <c r="I784" s="1">
        <v>10</v>
      </c>
      <c r="J784" s="2">
        <f t="shared" si="608"/>
        <v>0.20380434782608695</v>
      </c>
      <c r="K784" s="1">
        <f>+E784+G784+I784</f>
        <v>10</v>
      </c>
      <c r="L784" s="3">
        <f t="shared" si="609"/>
        <v>0.67934782608695654</v>
      </c>
      <c r="M784" s="24">
        <f t="shared" si="610"/>
        <v>6793.478260869565</v>
      </c>
      <c r="N784" s="25">
        <f t="shared" si="611"/>
        <v>3.9680019875673707</v>
      </c>
      <c r="O784" s="95"/>
    </row>
    <row r="785" spans="1:15" ht="16.5" thickBot="1" x14ac:dyDescent="0.3">
      <c r="A785" s="145"/>
      <c r="B785" s="65" t="s">
        <v>18</v>
      </c>
      <c r="C785" s="10">
        <f>SUM(C780:C784)</f>
        <v>3576</v>
      </c>
      <c r="D785" s="11">
        <f t="shared" ref="D785:D790" si="612">E785/C785*100</f>
        <v>0</v>
      </c>
      <c r="E785" s="10">
        <f>SUM(E780:E784)</f>
        <v>0</v>
      </c>
      <c r="F785" s="11">
        <f t="shared" ref="F785:F790" si="613">+G785/C785*100</f>
        <v>0</v>
      </c>
      <c r="G785" s="10">
        <f>SUM(G780:G784)</f>
        <v>0</v>
      </c>
      <c r="H785" s="73">
        <f t="shared" ref="H785:H790" si="614">+I785/C785*100</f>
        <v>0.81096196868008941</v>
      </c>
      <c r="I785" s="10">
        <f>SUM(I780:I784)</f>
        <v>29</v>
      </c>
      <c r="J785" s="11">
        <f t="shared" ref="J785:J790" si="615">(1*D785)+(0.65*F785)+(0.3*H785)</f>
        <v>0.2432885906040268</v>
      </c>
      <c r="K785" s="10">
        <f>SUM(K780:K784)</f>
        <v>29</v>
      </c>
      <c r="L785" s="12">
        <f t="shared" ref="L785:L790" si="616">K785/C785*100</f>
        <v>0.81096196868008941</v>
      </c>
      <c r="M785" s="15">
        <f t="shared" ref="M785:M790" si="617">L785*10000</f>
        <v>8109.6196868008938</v>
      </c>
      <c r="N785" s="13">
        <f t="shared" ref="N785:N790" si="618">(NORMSINV(1-M785/1000000))+1.5</f>
        <v>3.9039444121019788</v>
      </c>
      <c r="O785" s="96"/>
    </row>
    <row r="786" spans="1:15" x14ac:dyDescent="0.25">
      <c r="A786" s="144" t="s">
        <v>518</v>
      </c>
      <c r="B786" s="82" t="s">
        <v>523</v>
      </c>
      <c r="C786" s="1">
        <f>48*8</f>
        <v>384</v>
      </c>
      <c r="D786" s="2">
        <f t="shared" si="612"/>
        <v>0</v>
      </c>
      <c r="E786" s="1">
        <v>0</v>
      </c>
      <c r="F786" s="2">
        <f t="shared" si="613"/>
        <v>0</v>
      </c>
      <c r="G786" s="1">
        <v>0</v>
      </c>
      <c r="H786" s="2">
        <f t="shared" si="614"/>
        <v>0.52083333333333326</v>
      </c>
      <c r="I786" s="1">
        <v>2</v>
      </c>
      <c r="J786" s="2">
        <f t="shared" si="615"/>
        <v>0.15624999999999997</v>
      </c>
      <c r="K786" s="1">
        <f>+E786+G786+I786</f>
        <v>2</v>
      </c>
      <c r="L786" s="3">
        <f t="shared" si="616"/>
        <v>0.52083333333333326</v>
      </c>
      <c r="M786" s="24">
        <f t="shared" si="617"/>
        <v>5208.333333333333</v>
      </c>
      <c r="N786" s="25">
        <f t="shared" si="618"/>
        <v>4.0616819349340219</v>
      </c>
      <c r="O786" s="95"/>
    </row>
    <row r="787" spans="1:15" x14ac:dyDescent="0.25">
      <c r="A787" s="144"/>
      <c r="B787" s="82" t="s">
        <v>390</v>
      </c>
      <c r="C787" s="1">
        <f>99*8</f>
        <v>792</v>
      </c>
      <c r="D787" s="2">
        <f t="shared" si="612"/>
        <v>0</v>
      </c>
      <c r="E787" s="1">
        <v>0</v>
      </c>
      <c r="F787" s="2">
        <f t="shared" si="613"/>
        <v>0</v>
      </c>
      <c r="G787" s="1">
        <v>0</v>
      </c>
      <c r="H787" s="2">
        <f t="shared" si="614"/>
        <v>1.0101010101010102</v>
      </c>
      <c r="I787" s="1">
        <v>8</v>
      </c>
      <c r="J787" s="2">
        <f t="shared" si="615"/>
        <v>0.30303030303030304</v>
      </c>
      <c r="K787" s="1">
        <f>+E787+G787+I787</f>
        <v>8</v>
      </c>
      <c r="L787" s="3">
        <f t="shared" si="616"/>
        <v>1.0101010101010102</v>
      </c>
      <c r="M787" s="24">
        <f t="shared" si="617"/>
        <v>10101.010101010103</v>
      </c>
      <c r="N787" s="25">
        <f t="shared" si="618"/>
        <v>3.8225745319461941</v>
      </c>
      <c r="O787" s="95"/>
    </row>
    <row r="788" spans="1:15" x14ac:dyDescent="0.25">
      <c r="A788" s="144"/>
      <c r="B788" s="82" t="s">
        <v>515</v>
      </c>
      <c r="C788" s="1">
        <f>12*64</f>
        <v>768</v>
      </c>
      <c r="D788" s="2">
        <f t="shared" si="612"/>
        <v>0</v>
      </c>
      <c r="E788" s="1">
        <v>0</v>
      </c>
      <c r="F788" s="2">
        <f t="shared" si="613"/>
        <v>0</v>
      </c>
      <c r="G788" s="1">
        <v>0</v>
      </c>
      <c r="H788" s="2">
        <f t="shared" si="614"/>
        <v>1.171875</v>
      </c>
      <c r="I788" s="1">
        <v>9</v>
      </c>
      <c r="J788" s="2">
        <f t="shared" si="615"/>
        <v>0.3515625</v>
      </c>
      <c r="K788" s="1">
        <f>+E788+G788+I788</f>
        <v>9</v>
      </c>
      <c r="L788" s="3">
        <f t="shared" si="616"/>
        <v>1.171875</v>
      </c>
      <c r="M788" s="24">
        <f t="shared" si="617"/>
        <v>11718.75</v>
      </c>
      <c r="N788" s="25">
        <f t="shared" si="618"/>
        <v>3.7662268092096522</v>
      </c>
      <c r="O788" s="95"/>
    </row>
    <row r="789" spans="1:15" x14ac:dyDescent="0.25">
      <c r="A789" s="144"/>
      <c r="B789" s="82" t="s">
        <v>516</v>
      </c>
      <c r="C789" s="1">
        <f>56*8</f>
        <v>448</v>
      </c>
      <c r="D789" s="2">
        <f t="shared" si="612"/>
        <v>0</v>
      </c>
      <c r="E789" s="1">
        <v>0</v>
      </c>
      <c r="F789" s="2">
        <f t="shared" si="613"/>
        <v>0</v>
      </c>
      <c r="G789" s="1">
        <v>0</v>
      </c>
      <c r="H789" s="2">
        <f t="shared" si="614"/>
        <v>0.89285714285714279</v>
      </c>
      <c r="I789" s="1">
        <v>4</v>
      </c>
      <c r="J789" s="2">
        <f t="shared" si="615"/>
        <v>0.26785714285714285</v>
      </c>
      <c r="K789" s="1">
        <f>+E789+G789+I789</f>
        <v>4</v>
      </c>
      <c r="L789" s="3">
        <f t="shared" si="616"/>
        <v>0.89285714285714279</v>
      </c>
      <c r="M789" s="24">
        <f t="shared" si="617"/>
        <v>8928.5714285714275</v>
      </c>
      <c r="N789" s="25">
        <f t="shared" si="618"/>
        <v>3.8685670592678738</v>
      </c>
      <c r="O789" s="95"/>
    </row>
    <row r="790" spans="1:15" x14ac:dyDescent="0.25">
      <c r="A790" s="144"/>
      <c r="B790" s="82" t="s">
        <v>502</v>
      </c>
      <c r="C790" s="1">
        <f>22*64</f>
        <v>1408</v>
      </c>
      <c r="D790" s="2">
        <f t="shared" si="612"/>
        <v>0</v>
      </c>
      <c r="E790" s="1">
        <v>0</v>
      </c>
      <c r="F790" s="2">
        <f t="shared" si="613"/>
        <v>0</v>
      </c>
      <c r="G790" s="1">
        <v>0</v>
      </c>
      <c r="H790" s="2">
        <f t="shared" si="614"/>
        <v>0.85227272727272718</v>
      </c>
      <c r="I790" s="1">
        <v>12</v>
      </c>
      <c r="J790" s="2">
        <f t="shared" si="615"/>
        <v>0.25568181818181812</v>
      </c>
      <c r="K790" s="1">
        <f>+E790+G790+I790</f>
        <v>12</v>
      </c>
      <c r="L790" s="3">
        <f t="shared" si="616"/>
        <v>0.85227272727272718</v>
      </c>
      <c r="M790" s="24">
        <f t="shared" si="617"/>
        <v>8522.7272727272721</v>
      </c>
      <c r="N790" s="25">
        <f t="shared" si="618"/>
        <v>3.8857258052744474</v>
      </c>
      <c r="O790" s="95"/>
    </row>
    <row r="791" spans="1:15" ht="16.5" thickBot="1" x14ac:dyDescent="0.3">
      <c r="A791" s="145"/>
      <c r="B791" s="65" t="s">
        <v>18</v>
      </c>
      <c r="C791" s="10">
        <f>SUM(C786:C790)</f>
        <v>3800</v>
      </c>
      <c r="D791" s="11">
        <f t="shared" ref="D791:D803" si="619">E791/C791*100</f>
        <v>0</v>
      </c>
      <c r="E791" s="10">
        <f>SUM(E786:E790)</f>
        <v>0</v>
      </c>
      <c r="F791" s="11">
        <f t="shared" ref="F791:F803" si="620">+G791/C791*100</f>
        <v>0</v>
      </c>
      <c r="G791" s="10">
        <f>SUM(G786:G790)</f>
        <v>0</v>
      </c>
      <c r="H791" s="73">
        <f t="shared" ref="H791:H803" si="621">+I791/C791*100</f>
        <v>0.92105263157894723</v>
      </c>
      <c r="I791" s="10">
        <f>SUM(I786:I790)</f>
        <v>35</v>
      </c>
      <c r="J791" s="11">
        <f t="shared" ref="J791:J803" si="622">(1*D791)+(0.65*F791)+(0.3*H791)</f>
        <v>0.27631578947368418</v>
      </c>
      <c r="K791" s="10">
        <f>SUM(K786:K790)</f>
        <v>35</v>
      </c>
      <c r="L791" s="12">
        <f t="shared" ref="L791:L803" si="623">K791/C791*100</f>
        <v>0.92105263157894723</v>
      </c>
      <c r="M791" s="15">
        <f t="shared" ref="M791:M803" si="624">L791*10000</f>
        <v>9210.5263157894715</v>
      </c>
      <c r="N791" s="13">
        <f t="shared" ref="N791:N803" si="625">(NORMSINV(1-M791/1000000))+1.5</f>
        <v>3.8570442297684573</v>
      </c>
      <c r="O791" s="96"/>
    </row>
    <row r="792" spans="1:15" x14ac:dyDescent="0.25">
      <c r="A792" s="144" t="s">
        <v>519</v>
      </c>
      <c r="B792" s="82" t="s">
        <v>365</v>
      </c>
      <c r="C792" s="1"/>
      <c r="D792" s="2" t="e">
        <f t="shared" ref="D792:D797" si="626">E792/C792*100</f>
        <v>#DIV/0!</v>
      </c>
      <c r="E792" s="1">
        <v>0</v>
      </c>
      <c r="F792" s="2" t="e">
        <f t="shared" ref="F792:F797" si="627">+G792/C792*100</f>
        <v>#DIV/0!</v>
      </c>
      <c r="G792" s="1">
        <v>0</v>
      </c>
      <c r="H792" s="2" t="e">
        <f t="shared" ref="H792:H797" si="628">+I792/C792*100</f>
        <v>#DIV/0!</v>
      </c>
      <c r="I792" s="1"/>
      <c r="J792" s="2" t="e">
        <f t="shared" ref="J792:J797" si="629">(1*D792)+(0.65*F792)+(0.3*H792)</f>
        <v>#DIV/0!</v>
      </c>
      <c r="K792" s="1">
        <f>+E792+G792+I792</f>
        <v>0</v>
      </c>
      <c r="L792" s="3" t="e">
        <f t="shared" ref="L792:L797" si="630">K792/C792*100</f>
        <v>#DIV/0!</v>
      </c>
      <c r="M792" s="24" t="e">
        <f t="shared" ref="M792:M797" si="631">L792*10000</f>
        <v>#DIV/0!</v>
      </c>
      <c r="N792" s="25" t="e">
        <f t="shared" ref="N792:N797" si="632">(NORMSINV(1-M792/1000000))+1.5</f>
        <v>#DIV/0!</v>
      </c>
      <c r="O792" s="95"/>
    </row>
    <row r="793" spans="1:15" x14ac:dyDescent="0.25">
      <c r="A793" s="144"/>
      <c r="B793" s="82" t="s">
        <v>390</v>
      </c>
      <c r="C793" s="1"/>
      <c r="D793" s="2" t="e">
        <f t="shared" si="626"/>
        <v>#DIV/0!</v>
      </c>
      <c r="E793" s="1">
        <v>0</v>
      </c>
      <c r="F793" s="2" t="e">
        <f t="shared" si="627"/>
        <v>#DIV/0!</v>
      </c>
      <c r="G793" s="1">
        <v>0</v>
      </c>
      <c r="H793" s="2" t="e">
        <f t="shared" si="628"/>
        <v>#DIV/0!</v>
      </c>
      <c r="I793" s="1"/>
      <c r="J793" s="2" t="e">
        <f t="shared" si="629"/>
        <v>#DIV/0!</v>
      </c>
      <c r="K793" s="1">
        <f>+E793+G793+I793</f>
        <v>0</v>
      </c>
      <c r="L793" s="3" t="e">
        <f t="shared" si="630"/>
        <v>#DIV/0!</v>
      </c>
      <c r="M793" s="24" t="e">
        <f t="shared" si="631"/>
        <v>#DIV/0!</v>
      </c>
      <c r="N793" s="25" t="e">
        <f t="shared" si="632"/>
        <v>#DIV/0!</v>
      </c>
      <c r="O793" s="95"/>
    </row>
    <row r="794" spans="1:15" ht="15.75" x14ac:dyDescent="0.25">
      <c r="A794" s="144"/>
      <c r="B794" s="82" t="s">
        <v>515</v>
      </c>
      <c r="C794" s="1"/>
      <c r="D794" s="2" t="e">
        <f t="shared" si="626"/>
        <v>#DIV/0!</v>
      </c>
      <c r="E794" s="1">
        <v>0</v>
      </c>
      <c r="F794" s="2" t="e">
        <f t="shared" si="627"/>
        <v>#DIV/0!</v>
      </c>
      <c r="G794" s="1">
        <v>0</v>
      </c>
      <c r="H794" s="2" t="e">
        <f t="shared" si="628"/>
        <v>#DIV/0!</v>
      </c>
      <c r="I794" s="1"/>
      <c r="J794" s="2" t="e">
        <f t="shared" si="629"/>
        <v>#DIV/0!</v>
      </c>
      <c r="K794" s="1">
        <f>+E794+G794+I794</f>
        <v>0</v>
      </c>
      <c r="L794" s="3" t="e">
        <f t="shared" si="630"/>
        <v>#DIV/0!</v>
      </c>
      <c r="M794" s="24" t="e">
        <f t="shared" si="631"/>
        <v>#DIV/0!</v>
      </c>
      <c r="N794" s="25" t="e">
        <f t="shared" si="632"/>
        <v>#DIV/0!</v>
      </c>
      <c r="O794" s="104" t="s">
        <v>521</v>
      </c>
    </row>
    <row r="795" spans="1:15" x14ac:dyDescent="0.25">
      <c r="A795" s="144"/>
      <c r="B795" s="82" t="s">
        <v>516</v>
      </c>
      <c r="C795" s="1"/>
      <c r="D795" s="2" t="e">
        <f t="shared" si="626"/>
        <v>#DIV/0!</v>
      </c>
      <c r="E795" s="1">
        <v>0</v>
      </c>
      <c r="F795" s="2" t="e">
        <f t="shared" si="627"/>
        <v>#DIV/0!</v>
      </c>
      <c r="G795" s="1">
        <v>0</v>
      </c>
      <c r="H795" s="2" t="e">
        <f t="shared" si="628"/>
        <v>#DIV/0!</v>
      </c>
      <c r="I795" s="1"/>
      <c r="J795" s="2" t="e">
        <f t="shared" si="629"/>
        <v>#DIV/0!</v>
      </c>
      <c r="K795" s="1">
        <f>+E795+G795+I795</f>
        <v>0</v>
      </c>
      <c r="L795" s="3" t="e">
        <f t="shared" si="630"/>
        <v>#DIV/0!</v>
      </c>
      <c r="M795" s="24" t="e">
        <f t="shared" si="631"/>
        <v>#DIV/0!</v>
      </c>
      <c r="N795" s="25" t="e">
        <f t="shared" si="632"/>
        <v>#DIV/0!</v>
      </c>
      <c r="O795" s="95"/>
    </row>
    <row r="796" spans="1:15" x14ac:dyDescent="0.25">
      <c r="A796" s="144"/>
      <c r="B796" s="82" t="s">
        <v>502</v>
      </c>
      <c r="C796" s="1"/>
      <c r="D796" s="2" t="e">
        <f t="shared" si="626"/>
        <v>#DIV/0!</v>
      </c>
      <c r="E796" s="1">
        <v>0</v>
      </c>
      <c r="F796" s="2" t="e">
        <f t="shared" si="627"/>
        <v>#DIV/0!</v>
      </c>
      <c r="G796" s="1">
        <v>0</v>
      </c>
      <c r="H796" s="2" t="e">
        <f t="shared" si="628"/>
        <v>#DIV/0!</v>
      </c>
      <c r="I796" s="1"/>
      <c r="J796" s="2" t="e">
        <f t="shared" si="629"/>
        <v>#DIV/0!</v>
      </c>
      <c r="K796" s="1">
        <f>+E796+G796+I796</f>
        <v>0</v>
      </c>
      <c r="L796" s="3" t="e">
        <f t="shared" si="630"/>
        <v>#DIV/0!</v>
      </c>
      <c r="M796" s="24" t="e">
        <f t="shared" si="631"/>
        <v>#DIV/0!</v>
      </c>
      <c r="N796" s="25" t="e">
        <f t="shared" si="632"/>
        <v>#DIV/0!</v>
      </c>
      <c r="O796" s="95"/>
    </row>
    <row r="797" spans="1:15" ht="16.5" thickBot="1" x14ac:dyDescent="0.3">
      <c r="A797" s="145"/>
      <c r="B797" s="65" t="s">
        <v>18</v>
      </c>
      <c r="C797" s="10">
        <f>SUM(C792:C796)</f>
        <v>0</v>
      </c>
      <c r="D797" s="11" t="e">
        <f t="shared" si="626"/>
        <v>#DIV/0!</v>
      </c>
      <c r="E797" s="10">
        <f>SUM(E792:E796)</f>
        <v>0</v>
      </c>
      <c r="F797" s="11" t="e">
        <f t="shared" si="627"/>
        <v>#DIV/0!</v>
      </c>
      <c r="G797" s="10">
        <f>SUM(G792:G796)</f>
        <v>0</v>
      </c>
      <c r="H797" s="73" t="e">
        <f t="shared" si="628"/>
        <v>#DIV/0!</v>
      </c>
      <c r="I797" s="10">
        <f>SUM(I792:I796)</f>
        <v>0</v>
      </c>
      <c r="J797" s="11" t="e">
        <f t="shared" si="629"/>
        <v>#DIV/0!</v>
      </c>
      <c r="K797" s="10">
        <f>SUM(K792:K796)</f>
        <v>0</v>
      </c>
      <c r="L797" s="12" t="e">
        <f t="shared" si="630"/>
        <v>#DIV/0!</v>
      </c>
      <c r="M797" s="15" t="e">
        <f t="shared" si="631"/>
        <v>#DIV/0!</v>
      </c>
      <c r="N797" s="13" t="e">
        <f t="shared" si="632"/>
        <v>#DIV/0!</v>
      </c>
      <c r="O797" s="96"/>
    </row>
    <row r="798" spans="1:15" x14ac:dyDescent="0.25">
      <c r="A798" s="144" t="s">
        <v>520</v>
      </c>
      <c r="B798" s="82" t="s">
        <v>523</v>
      </c>
      <c r="C798" s="1">
        <f>19*8</f>
        <v>152</v>
      </c>
      <c r="D798" s="2">
        <f t="shared" si="619"/>
        <v>0</v>
      </c>
      <c r="E798" s="1">
        <v>0</v>
      </c>
      <c r="F798" s="2">
        <f t="shared" si="620"/>
        <v>0</v>
      </c>
      <c r="G798" s="1">
        <v>0</v>
      </c>
      <c r="H798" s="2">
        <f t="shared" si="621"/>
        <v>1.3157894736842104</v>
      </c>
      <c r="I798" s="1">
        <v>2</v>
      </c>
      <c r="J798" s="2">
        <f t="shared" si="622"/>
        <v>0.39473684210526311</v>
      </c>
      <c r="K798" s="1">
        <f t="shared" ref="K798:K803" si="633">+E798+G798+I798</f>
        <v>2</v>
      </c>
      <c r="L798" s="3">
        <f t="shared" si="623"/>
        <v>1.3157894736842104</v>
      </c>
      <c r="M798" s="24">
        <f t="shared" si="624"/>
        <v>13157.894736842103</v>
      </c>
      <c r="N798" s="25">
        <f t="shared" si="625"/>
        <v>3.7215195883378365</v>
      </c>
      <c r="O798" s="95"/>
    </row>
    <row r="799" spans="1:15" x14ac:dyDescent="0.25">
      <c r="A799" s="144"/>
      <c r="B799" s="82" t="s">
        <v>390</v>
      </c>
      <c r="C799" s="1">
        <f>16*8</f>
        <v>128</v>
      </c>
      <c r="D799" s="2">
        <f t="shared" si="619"/>
        <v>0</v>
      </c>
      <c r="E799" s="1">
        <v>0</v>
      </c>
      <c r="F799" s="2">
        <f t="shared" si="620"/>
        <v>0</v>
      </c>
      <c r="G799" s="1">
        <v>0</v>
      </c>
      <c r="H799" s="2">
        <f t="shared" si="621"/>
        <v>0.78125</v>
      </c>
      <c r="I799" s="1">
        <v>1</v>
      </c>
      <c r="J799" s="2">
        <f t="shared" si="622"/>
        <v>0.234375</v>
      </c>
      <c r="K799" s="1">
        <f t="shared" si="633"/>
        <v>1</v>
      </c>
      <c r="L799" s="3">
        <f t="shared" si="623"/>
        <v>0.78125</v>
      </c>
      <c r="M799" s="24">
        <f t="shared" si="624"/>
        <v>7812.5</v>
      </c>
      <c r="N799" s="25">
        <f t="shared" si="625"/>
        <v>3.9175590162365048</v>
      </c>
      <c r="O799" s="95"/>
    </row>
    <row r="800" spans="1:15" x14ac:dyDescent="0.25">
      <c r="A800" s="144"/>
      <c r="B800" s="82" t="s">
        <v>403</v>
      </c>
      <c r="C800" s="1">
        <f>4*64</f>
        <v>256</v>
      </c>
      <c r="D800" s="2">
        <f>E800/C800*100</f>
        <v>0</v>
      </c>
      <c r="E800" s="1">
        <v>0</v>
      </c>
      <c r="F800" s="2">
        <f>+G800/C800*100</f>
        <v>0</v>
      </c>
      <c r="G800" s="1">
        <v>0</v>
      </c>
      <c r="H800" s="2">
        <f>+I800/C800*100</f>
        <v>1.5625</v>
      </c>
      <c r="I800" s="1">
        <v>4</v>
      </c>
      <c r="J800" s="2">
        <f>(1*D800)+(0.65*F800)+(0.3*H800)</f>
        <v>0.46875</v>
      </c>
      <c r="K800" s="1">
        <f t="shared" si="633"/>
        <v>4</v>
      </c>
      <c r="L800" s="3">
        <f>K800/C800*100</f>
        <v>1.5625</v>
      </c>
      <c r="M800" s="24">
        <f>L800*10000</f>
        <v>15625</v>
      </c>
      <c r="N800" s="25">
        <f>(NORMSINV(1-M800/1000000))+1.5</f>
        <v>3.6538746940614555</v>
      </c>
      <c r="O800" s="95"/>
    </row>
    <row r="801" spans="1:15" x14ac:dyDescent="0.25">
      <c r="A801" s="144"/>
      <c r="B801" s="82" t="s">
        <v>522</v>
      </c>
      <c r="C801" s="1">
        <f>10*64</f>
        <v>640</v>
      </c>
      <c r="D801" s="2">
        <f t="shared" si="619"/>
        <v>0</v>
      </c>
      <c r="E801" s="1">
        <v>0</v>
      </c>
      <c r="F801" s="2">
        <f t="shared" si="620"/>
        <v>0</v>
      </c>
      <c r="G801" s="1">
        <v>0</v>
      </c>
      <c r="H801" s="2">
        <f t="shared" si="621"/>
        <v>1.25</v>
      </c>
      <c r="I801" s="1">
        <v>8</v>
      </c>
      <c r="J801" s="2">
        <f t="shared" si="622"/>
        <v>0.375</v>
      </c>
      <c r="K801" s="1">
        <f t="shared" si="633"/>
        <v>8</v>
      </c>
      <c r="L801" s="3">
        <f t="shared" si="623"/>
        <v>1.25</v>
      </c>
      <c r="M801" s="24">
        <f t="shared" si="624"/>
        <v>12500</v>
      </c>
      <c r="N801" s="25">
        <f t="shared" si="625"/>
        <v>3.7414027276049464</v>
      </c>
      <c r="O801" s="95"/>
    </row>
    <row r="802" spans="1:15" x14ac:dyDescent="0.25">
      <c r="A802" s="144"/>
      <c r="B802" s="82" t="s">
        <v>516</v>
      </c>
      <c r="C802" s="1">
        <f>73*8</f>
        <v>584</v>
      </c>
      <c r="D802" s="2">
        <f t="shared" si="619"/>
        <v>0</v>
      </c>
      <c r="E802" s="1">
        <v>0</v>
      </c>
      <c r="F802" s="2">
        <f t="shared" si="620"/>
        <v>0</v>
      </c>
      <c r="G802" s="1">
        <v>0</v>
      </c>
      <c r="H802" s="2">
        <f t="shared" si="621"/>
        <v>1.3698630136986301</v>
      </c>
      <c r="I802" s="1">
        <v>8</v>
      </c>
      <c r="J802" s="2">
        <f t="shared" si="622"/>
        <v>0.41095890410958902</v>
      </c>
      <c r="K802" s="1">
        <f t="shared" si="633"/>
        <v>8</v>
      </c>
      <c r="L802" s="3">
        <f t="shared" si="623"/>
        <v>1.3698630136986301</v>
      </c>
      <c r="M802" s="24">
        <f t="shared" si="624"/>
        <v>13698.630136986301</v>
      </c>
      <c r="N802" s="25">
        <f t="shared" si="625"/>
        <v>3.7058106503780772</v>
      </c>
      <c r="O802" s="95"/>
    </row>
    <row r="803" spans="1:15" x14ac:dyDescent="0.25">
      <c r="A803" s="144"/>
      <c r="B803" s="82" t="s">
        <v>502</v>
      </c>
      <c r="C803" s="1">
        <f>7*64</f>
        <v>448</v>
      </c>
      <c r="D803" s="2">
        <f t="shared" si="619"/>
        <v>0</v>
      </c>
      <c r="E803" s="1">
        <v>0</v>
      </c>
      <c r="F803" s="2">
        <f t="shared" si="620"/>
        <v>0</v>
      </c>
      <c r="G803" s="1">
        <v>0</v>
      </c>
      <c r="H803" s="2">
        <f t="shared" si="621"/>
        <v>1.5625</v>
      </c>
      <c r="I803" s="1">
        <v>7</v>
      </c>
      <c r="J803" s="2">
        <f t="shared" si="622"/>
        <v>0.46875</v>
      </c>
      <c r="K803" s="1">
        <f t="shared" si="633"/>
        <v>7</v>
      </c>
      <c r="L803" s="3">
        <f t="shared" si="623"/>
        <v>1.5625</v>
      </c>
      <c r="M803" s="24">
        <f t="shared" si="624"/>
        <v>15625</v>
      </c>
      <c r="N803" s="25">
        <f t="shared" si="625"/>
        <v>3.6538746940614555</v>
      </c>
      <c r="O803" s="95"/>
    </row>
    <row r="804" spans="1:15" ht="16.5" thickBot="1" x14ac:dyDescent="0.3">
      <c r="A804" s="145"/>
      <c r="B804" s="65" t="s">
        <v>18</v>
      </c>
      <c r="C804" s="10">
        <f>SUM(C798:C803)</f>
        <v>2208</v>
      </c>
      <c r="D804" s="11">
        <f t="shared" ref="D804:D809" si="634">E804/C804*100</f>
        <v>0</v>
      </c>
      <c r="E804" s="10">
        <f>SUM(E798:E803)</f>
        <v>0</v>
      </c>
      <c r="F804" s="11">
        <f t="shared" ref="F804:F809" si="635">+G804/C804*100</f>
        <v>0</v>
      </c>
      <c r="G804" s="10">
        <f>SUM(G798:G803)</f>
        <v>0</v>
      </c>
      <c r="H804" s="73">
        <f t="shared" ref="H804:H809" si="636">+I804/C804*100</f>
        <v>1.3586956521739131</v>
      </c>
      <c r="I804" s="10">
        <f>SUM(I798:I803)</f>
        <v>30</v>
      </c>
      <c r="J804" s="11">
        <f t="shared" ref="J804:J809" si="637">(1*D804)+(0.65*F804)+(0.3*H804)</f>
        <v>0.40760869565217389</v>
      </c>
      <c r="K804" s="10">
        <f>SUM(K798:K803)</f>
        <v>30</v>
      </c>
      <c r="L804" s="12">
        <f t="shared" ref="L804:L809" si="638">K804/C804*100</f>
        <v>1.3586956521739131</v>
      </c>
      <c r="M804" s="15">
        <f t="shared" ref="M804:M809" si="639">L804*10000</f>
        <v>13586.95652173913</v>
      </c>
      <c r="N804" s="13">
        <f t="shared" ref="N804:N809" si="640">(NORMSINV(1-M804/1000000))+1.5</f>
        <v>3.7090104646050785</v>
      </c>
      <c r="O804" s="96"/>
    </row>
    <row r="805" spans="1:15" x14ac:dyDescent="0.25">
      <c r="A805" s="144" t="s">
        <v>524</v>
      </c>
      <c r="B805" s="82" t="s">
        <v>525</v>
      </c>
      <c r="C805" s="1">
        <f>21*8</f>
        <v>168</v>
      </c>
      <c r="D805" s="2">
        <f t="shared" si="634"/>
        <v>0</v>
      </c>
      <c r="E805" s="1">
        <v>0</v>
      </c>
      <c r="F805" s="2">
        <f t="shared" si="635"/>
        <v>0</v>
      </c>
      <c r="G805" s="1">
        <v>0</v>
      </c>
      <c r="H805" s="2">
        <f t="shared" si="636"/>
        <v>1.1904761904761905</v>
      </c>
      <c r="I805" s="1">
        <v>2</v>
      </c>
      <c r="J805" s="2">
        <f t="shared" si="637"/>
        <v>0.35714285714285715</v>
      </c>
      <c r="K805" s="1">
        <f>+E805+G805+I805</f>
        <v>2</v>
      </c>
      <c r="L805" s="3">
        <f t="shared" si="638"/>
        <v>1.1904761904761905</v>
      </c>
      <c r="M805" s="24">
        <f t="shared" si="639"/>
        <v>11904.761904761905</v>
      </c>
      <c r="N805" s="25">
        <f t="shared" si="640"/>
        <v>3.7601889913293762</v>
      </c>
      <c r="O805" s="95"/>
    </row>
    <row r="806" spans="1:15" x14ac:dyDescent="0.25">
      <c r="A806" s="144"/>
      <c r="B806" s="82" t="s">
        <v>403</v>
      </c>
      <c r="C806" s="1">
        <f>21*64</f>
        <v>1344</v>
      </c>
      <c r="D806" s="2">
        <f t="shared" si="634"/>
        <v>0</v>
      </c>
      <c r="E806" s="1">
        <v>0</v>
      </c>
      <c r="F806" s="2">
        <f t="shared" si="635"/>
        <v>0</v>
      </c>
      <c r="G806" s="1">
        <v>0</v>
      </c>
      <c r="H806" s="2">
        <f t="shared" si="636"/>
        <v>0.74404761904761896</v>
      </c>
      <c r="I806" s="1">
        <v>10</v>
      </c>
      <c r="J806" s="2">
        <f t="shared" si="637"/>
        <v>0.22321428571428567</v>
      </c>
      <c r="K806" s="1">
        <f>+E806+G806+I806</f>
        <v>10</v>
      </c>
      <c r="L806" s="3">
        <f t="shared" si="638"/>
        <v>0.74404761904761896</v>
      </c>
      <c r="M806" s="24">
        <f t="shared" si="639"/>
        <v>7440.4761904761899</v>
      </c>
      <c r="N806" s="25">
        <f t="shared" si="640"/>
        <v>3.9352634122527559</v>
      </c>
      <c r="O806" s="95"/>
    </row>
    <row r="807" spans="1:15" x14ac:dyDescent="0.25">
      <c r="A807" s="144"/>
      <c r="B807" s="82" t="s">
        <v>522</v>
      </c>
      <c r="C807" s="1">
        <f>25*64</f>
        <v>1600</v>
      </c>
      <c r="D807" s="2">
        <f t="shared" si="634"/>
        <v>0</v>
      </c>
      <c r="E807" s="1">
        <v>0</v>
      </c>
      <c r="F807" s="2">
        <f t="shared" si="635"/>
        <v>0</v>
      </c>
      <c r="G807" s="1">
        <v>0</v>
      </c>
      <c r="H807" s="2">
        <f t="shared" si="636"/>
        <v>0.75</v>
      </c>
      <c r="I807" s="1">
        <v>12</v>
      </c>
      <c r="J807" s="2">
        <f t="shared" si="637"/>
        <v>0.22499999999999998</v>
      </c>
      <c r="K807" s="1">
        <f>+E807+G807+I807</f>
        <v>12</v>
      </c>
      <c r="L807" s="3">
        <f t="shared" si="638"/>
        <v>0.75</v>
      </c>
      <c r="M807" s="24">
        <f t="shared" si="639"/>
        <v>7500</v>
      </c>
      <c r="N807" s="25">
        <f t="shared" si="640"/>
        <v>3.9323790585844489</v>
      </c>
      <c r="O807" s="95"/>
    </row>
    <row r="808" spans="1:15" x14ac:dyDescent="0.25">
      <c r="A808" s="144"/>
      <c r="B808" s="82" t="s">
        <v>516</v>
      </c>
      <c r="C808" s="1">
        <f>99*8</f>
        <v>792</v>
      </c>
      <c r="D808" s="2">
        <f t="shared" si="634"/>
        <v>0</v>
      </c>
      <c r="E808" s="1">
        <v>0</v>
      </c>
      <c r="F808" s="2">
        <f t="shared" si="635"/>
        <v>0</v>
      </c>
      <c r="G808" s="1">
        <v>0</v>
      </c>
      <c r="H808" s="2">
        <f t="shared" si="636"/>
        <v>0.88383838383838376</v>
      </c>
      <c r="I808" s="1">
        <v>7</v>
      </c>
      <c r="J808" s="2">
        <f t="shared" si="637"/>
        <v>0.26515151515151514</v>
      </c>
      <c r="K808" s="1">
        <f>+E808+G808+I808</f>
        <v>7</v>
      </c>
      <c r="L808" s="3">
        <f t="shared" si="638"/>
        <v>0.88383838383838376</v>
      </c>
      <c r="M808" s="24">
        <f t="shared" si="639"/>
        <v>8838.3838383838374</v>
      </c>
      <c r="N808" s="25">
        <f t="shared" si="640"/>
        <v>3.8723201278540365</v>
      </c>
      <c r="O808" s="95"/>
    </row>
    <row r="809" spans="1:15" x14ac:dyDescent="0.25">
      <c r="A809" s="144"/>
      <c r="B809" s="82" t="s">
        <v>502</v>
      </c>
      <c r="C809" s="1">
        <f>26*64</f>
        <v>1664</v>
      </c>
      <c r="D809" s="2">
        <f t="shared" si="634"/>
        <v>0</v>
      </c>
      <c r="E809" s="1">
        <v>0</v>
      </c>
      <c r="F809" s="2">
        <f t="shared" si="635"/>
        <v>0</v>
      </c>
      <c r="G809" s="1">
        <v>0</v>
      </c>
      <c r="H809" s="2">
        <f t="shared" si="636"/>
        <v>0.84134615384615385</v>
      </c>
      <c r="I809" s="1">
        <v>14</v>
      </c>
      <c r="J809" s="2">
        <f t="shared" si="637"/>
        <v>0.25240384615384615</v>
      </c>
      <c r="K809" s="1">
        <f>+E809+G809+I809</f>
        <v>14</v>
      </c>
      <c r="L809" s="3">
        <f t="shared" si="638"/>
        <v>0.84134615384615385</v>
      </c>
      <c r="M809" s="24">
        <f t="shared" si="639"/>
        <v>8413.461538461539</v>
      </c>
      <c r="N809" s="25">
        <f t="shared" si="640"/>
        <v>3.8904678333168725</v>
      </c>
      <c r="O809" s="95"/>
    </row>
    <row r="810" spans="1:15" ht="16.5" thickBot="1" x14ac:dyDescent="0.3">
      <c r="A810" s="145"/>
      <c r="B810" s="65" t="s">
        <v>18</v>
      </c>
      <c r="C810" s="10">
        <f>SUM(C805:C809)</f>
        <v>5568</v>
      </c>
      <c r="D810" s="11">
        <f t="shared" ref="D810:D815" si="641">E810/C810*100</f>
        <v>0</v>
      </c>
      <c r="E810" s="10">
        <f>SUM(E805:E809)</f>
        <v>0</v>
      </c>
      <c r="F810" s="11">
        <f t="shared" ref="F810:F815" si="642">+G810/C810*100</f>
        <v>0</v>
      </c>
      <c r="G810" s="10">
        <f>SUM(G805:G809)</f>
        <v>0</v>
      </c>
      <c r="H810" s="73">
        <f t="shared" ref="H810:H815" si="643">+I810/C810*100</f>
        <v>0.80818965517241381</v>
      </c>
      <c r="I810" s="10">
        <f>SUM(I805:I809)</f>
        <v>45</v>
      </c>
      <c r="J810" s="11">
        <f t="shared" ref="J810:J815" si="644">(1*D810)+(0.65*F810)+(0.3*H810)</f>
        <v>0.24245689655172414</v>
      </c>
      <c r="K810" s="10">
        <f>SUM(K805:K809)</f>
        <v>45</v>
      </c>
      <c r="L810" s="12">
        <f t="shared" ref="L810:L815" si="645">K810/C810*100</f>
        <v>0.80818965517241381</v>
      </c>
      <c r="M810" s="15">
        <f t="shared" ref="M810:M815" si="646">L810*10000</f>
        <v>8081.8965517241377</v>
      </c>
      <c r="N810" s="13">
        <f t="shared" ref="N810:N815" si="647">(NORMSINV(1-M810/1000000))+1.5</f>
        <v>3.9051960201590172</v>
      </c>
      <c r="O810" s="96"/>
    </row>
    <row r="811" spans="1:15" x14ac:dyDescent="0.25">
      <c r="A811" s="144" t="s">
        <v>526</v>
      </c>
      <c r="B811" s="82" t="s">
        <v>525</v>
      </c>
      <c r="C811" s="1">
        <f>69*8</f>
        <v>552</v>
      </c>
      <c r="D811" s="2">
        <f t="shared" si="641"/>
        <v>0</v>
      </c>
      <c r="E811" s="1">
        <v>0</v>
      </c>
      <c r="F811" s="2">
        <f t="shared" si="642"/>
        <v>0</v>
      </c>
      <c r="G811" s="1">
        <v>0</v>
      </c>
      <c r="H811" s="2">
        <f t="shared" si="643"/>
        <v>1.0869565217391304</v>
      </c>
      <c r="I811" s="1">
        <v>6</v>
      </c>
      <c r="J811" s="2">
        <f t="shared" si="644"/>
        <v>0.32608695652173908</v>
      </c>
      <c r="K811" s="1">
        <f>+E811+G811+I811</f>
        <v>6</v>
      </c>
      <c r="L811" s="3">
        <f t="shared" si="645"/>
        <v>1.0869565217391304</v>
      </c>
      <c r="M811" s="24">
        <f t="shared" si="646"/>
        <v>10869.565217391304</v>
      </c>
      <c r="N811" s="25">
        <f t="shared" si="647"/>
        <v>3.7948952092430948</v>
      </c>
      <c r="O811" s="95"/>
    </row>
    <row r="812" spans="1:15" x14ac:dyDescent="0.25">
      <c r="A812" s="144"/>
      <c r="B812" s="82" t="s">
        <v>403</v>
      </c>
      <c r="C812" s="1">
        <f>21*64</f>
        <v>1344</v>
      </c>
      <c r="D812" s="2">
        <f t="shared" si="641"/>
        <v>0</v>
      </c>
      <c r="E812" s="1">
        <v>0</v>
      </c>
      <c r="F812" s="2">
        <f t="shared" si="642"/>
        <v>0</v>
      </c>
      <c r="G812" s="1">
        <v>0</v>
      </c>
      <c r="H812" s="2">
        <f t="shared" si="643"/>
        <v>0.74404761904761896</v>
      </c>
      <c r="I812" s="1">
        <v>10</v>
      </c>
      <c r="J812" s="2">
        <f t="shared" si="644"/>
        <v>0.22321428571428567</v>
      </c>
      <c r="K812" s="1">
        <f>+E812+G812+I812</f>
        <v>10</v>
      </c>
      <c r="L812" s="3">
        <f t="shared" si="645"/>
        <v>0.74404761904761896</v>
      </c>
      <c r="M812" s="24">
        <f t="shared" si="646"/>
        <v>7440.4761904761899</v>
      </c>
      <c r="N812" s="25">
        <f t="shared" si="647"/>
        <v>3.9352634122527559</v>
      </c>
      <c r="O812" s="95"/>
    </row>
    <row r="813" spans="1:15" x14ac:dyDescent="0.25">
      <c r="A813" s="144"/>
      <c r="B813" s="82" t="s">
        <v>522</v>
      </c>
      <c r="C813" s="1">
        <f>24*64</f>
        <v>1536</v>
      </c>
      <c r="D813" s="2">
        <f t="shared" si="641"/>
        <v>0</v>
      </c>
      <c r="E813" s="1">
        <v>0</v>
      </c>
      <c r="F813" s="2">
        <f t="shared" si="642"/>
        <v>0</v>
      </c>
      <c r="G813" s="1">
        <v>0</v>
      </c>
      <c r="H813" s="2">
        <f t="shared" si="643"/>
        <v>0.84635416666666663</v>
      </c>
      <c r="I813" s="1">
        <v>13</v>
      </c>
      <c r="J813" s="2">
        <f t="shared" si="644"/>
        <v>0.25390625</v>
      </c>
      <c r="K813" s="1">
        <f>+E813+G813+I813</f>
        <v>13</v>
      </c>
      <c r="L813" s="3">
        <f t="shared" si="645"/>
        <v>0.84635416666666663</v>
      </c>
      <c r="M813" s="24">
        <f t="shared" si="646"/>
        <v>8463.5416666666661</v>
      </c>
      <c r="N813" s="25">
        <f t="shared" si="647"/>
        <v>3.8882877355851493</v>
      </c>
      <c r="O813" s="95"/>
    </row>
    <row r="814" spans="1:15" x14ac:dyDescent="0.25">
      <c r="A814" s="144"/>
      <c r="B814" s="82" t="s">
        <v>516</v>
      </c>
      <c r="C814" s="1">
        <f>72*8</f>
        <v>576</v>
      </c>
      <c r="D814" s="2">
        <f t="shared" si="641"/>
        <v>0</v>
      </c>
      <c r="E814" s="1">
        <v>0</v>
      </c>
      <c r="F814" s="2">
        <f t="shared" si="642"/>
        <v>0</v>
      </c>
      <c r="G814" s="1">
        <v>0</v>
      </c>
      <c r="H814" s="2">
        <f t="shared" si="643"/>
        <v>1.2152777777777779</v>
      </c>
      <c r="I814" s="1">
        <v>7</v>
      </c>
      <c r="J814" s="2">
        <f t="shared" si="644"/>
        <v>0.36458333333333337</v>
      </c>
      <c r="K814" s="1">
        <f>+E814+G814+I814</f>
        <v>7</v>
      </c>
      <c r="L814" s="3">
        <f t="shared" si="645"/>
        <v>1.2152777777777779</v>
      </c>
      <c r="M814" s="24">
        <f t="shared" si="646"/>
        <v>12152.777777777779</v>
      </c>
      <c r="N814" s="25">
        <f t="shared" si="647"/>
        <v>3.7522646042149348</v>
      </c>
      <c r="O814" s="95"/>
    </row>
    <row r="815" spans="1:15" x14ac:dyDescent="0.25">
      <c r="A815" s="144"/>
      <c r="B815" s="82" t="s">
        <v>502</v>
      </c>
      <c r="C815" s="1">
        <f>17*64</f>
        <v>1088</v>
      </c>
      <c r="D815" s="2">
        <f t="shared" si="641"/>
        <v>0</v>
      </c>
      <c r="E815" s="1">
        <v>0</v>
      </c>
      <c r="F815" s="2">
        <f t="shared" si="642"/>
        <v>0</v>
      </c>
      <c r="G815" s="1">
        <v>0</v>
      </c>
      <c r="H815" s="2">
        <f t="shared" si="643"/>
        <v>0.91911764705882359</v>
      </c>
      <c r="I815" s="1">
        <v>10</v>
      </c>
      <c r="J815" s="2">
        <f t="shared" si="644"/>
        <v>0.27573529411764708</v>
      </c>
      <c r="K815" s="1">
        <f>+E815+G815+I815</f>
        <v>10</v>
      </c>
      <c r="L815" s="3">
        <f t="shared" si="645"/>
        <v>0.91911764705882359</v>
      </c>
      <c r="M815" s="24">
        <f t="shared" si="646"/>
        <v>9191.176470588236</v>
      </c>
      <c r="N815" s="25">
        <f t="shared" si="647"/>
        <v>3.8578250710483406</v>
      </c>
      <c r="O815" s="95"/>
    </row>
    <row r="816" spans="1:15" ht="16.5" thickBot="1" x14ac:dyDescent="0.3">
      <c r="A816" s="145"/>
      <c r="B816" s="65" t="s">
        <v>18</v>
      </c>
      <c r="C816" s="10">
        <f>SUM(C811:C815)</f>
        <v>5096</v>
      </c>
      <c r="D816" s="11">
        <f t="shared" ref="D816:D821" si="648">E816/C816*100</f>
        <v>0</v>
      </c>
      <c r="E816" s="10">
        <f>SUM(E811:E815)</f>
        <v>0</v>
      </c>
      <c r="F816" s="11">
        <f t="shared" ref="F816:F821" si="649">+G816/C816*100</f>
        <v>0</v>
      </c>
      <c r="G816" s="10">
        <f>SUM(G811:G815)</f>
        <v>0</v>
      </c>
      <c r="H816" s="73">
        <f t="shared" ref="H816:H821" si="650">+I816/C816*100</f>
        <v>0.90266875981161698</v>
      </c>
      <c r="I816" s="10">
        <f>SUM(I811:I815)</f>
        <v>46</v>
      </c>
      <c r="J816" s="11">
        <f t="shared" ref="J816:J821" si="651">(1*D816)+(0.65*F816)+(0.3*H816)</f>
        <v>0.27080062794348508</v>
      </c>
      <c r="K816" s="10">
        <f>SUM(K811:K815)</f>
        <v>46</v>
      </c>
      <c r="L816" s="12">
        <f t="shared" ref="L816:L821" si="652">K816/C816*100</f>
        <v>0.90266875981161698</v>
      </c>
      <c r="M816" s="15">
        <f t="shared" ref="M816:M821" si="653">L816*10000</f>
        <v>9026.6875981161702</v>
      </c>
      <c r="N816" s="13">
        <f t="shared" ref="N816:N821" si="654">(NORMSINV(1-M816/1000000))+1.5</f>
        <v>3.8645215869326743</v>
      </c>
      <c r="O816" s="96"/>
    </row>
    <row r="817" spans="1:15" x14ac:dyDescent="0.25">
      <c r="A817" s="144" t="s">
        <v>530</v>
      </c>
      <c r="B817" s="82" t="s">
        <v>525</v>
      </c>
      <c r="C817" s="1">
        <f>24*8</f>
        <v>192</v>
      </c>
      <c r="D817" s="2">
        <f t="shared" si="648"/>
        <v>0</v>
      </c>
      <c r="E817" s="1">
        <v>0</v>
      </c>
      <c r="F817" s="2">
        <f t="shared" si="649"/>
        <v>0</v>
      </c>
      <c r="G817" s="1">
        <v>0</v>
      </c>
      <c r="H817" s="2">
        <f t="shared" si="650"/>
        <v>0.52083333333333326</v>
      </c>
      <c r="I817" s="1">
        <v>1</v>
      </c>
      <c r="J817" s="2">
        <f t="shared" si="651"/>
        <v>0.15624999999999997</v>
      </c>
      <c r="K817" s="1">
        <f>+E817+G817+I817</f>
        <v>1</v>
      </c>
      <c r="L817" s="3">
        <f t="shared" si="652"/>
        <v>0.52083333333333326</v>
      </c>
      <c r="M817" s="24">
        <f t="shared" si="653"/>
        <v>5208.333333333333</v>
      </c>
      <c r="N817" s="25">
        <f t="shared" si="654"/>
        <v>4.0616819349340219</v>
      </c>
      <c r="O817" s="95"/>
    </row>
    <row r="818" spans="1:15" x14ac:dyDescent="0.25">
      <c r="A818" s="144"/>
      <c r="B818" s="82" t="s">
        <v>403</v>
      </c>
      <c r="C818" s="1">
        <f>22*64</f>
        <v>1408</v>
      </c>
      <c r="D818" s="2">
        <f t="shared" si="648"/>
        <v>0</v>
      </c>
      <c r="E818" s="1">
        <v>0</v>
      </c>
      <c r="F818" s="2">
        <f t="shared" si="649"/>
        <v>0</v>
      </c>
      <c r="G818" s="1">
        <v>0</v>
      </c>
      <c r="H818" s="2">
        <f t="shared" si="650"/>
        <v>0.71022727272727271</v>
      </c>
      <c r="I818" s="1">
        <v>10</v>
      </c>
      <c r="J818" s="2">
        <f t="shared" si="651"/>
        <v>0.2130681818181818</v>
      </c>
      <c r="K818" s="1">
        <f>+E818+G818+I818</f>
        <v>10</v>
      </c>
      <c r="L818" s="3">
        <f t="shared" si="652"/>
        <v>0.71022727272727271</v>
      </c>
      <c r="M818" s="24">
        <f t="shared" si="653"/>
        <v>7102.272727272727</v>
      </c>
      <c r="N818" s="25">
        <f t="shared" si="654"/>
        <v>3.952048653004522</v>
      </c>
      <c r="O818" s="95"/>
    </row>
    <row r="819" spans="1:15" x14ac:dyDescent="0.25">
      <c r="A819" s="144"/>
      <c r="B819" s="82" t="s">
        <v>522</v>
      </c>
      <c r="C819" s="1">
        <f>24*64</f>
        <v>1536</v>
      </c>
      <c r="D819" s="2">
        <f t="shared" si="648"/>
        <v>0</v>
      </c>
      <c r="E819" s="1">
        <v>0</v>
      </c>
      <c r="F819" s="2">
        <f t="shared" si="649"/>
        <v>0</v>
      </c>
      <c r="G819" s="1">
        <v>0</v>
      </c>
      <c r="H819" s="2">
        <f t="shared" si="650"/>
        <v>0.84635416666666663</v>
      </c>
      <c r="I819" s="1">
        <v>13</v>
      </c>
      <c r="J819" s="2">
        <f t="shared" si="651"/>
        <v>0.25390625</v>
      </c>
      <c r="K819" s="1">
        <f>+E819+G819+I819</f>
        <v>13</v>
      </c>
      <c r="L819" s="3">
        <f t="shared" si="652"/>
        <v>0.84635416666666663</v>
      </c>
      <c r="M819" s="24">
        <f t="shared" si="653"/>
        <v>8463.5416666666661</v>
      </c>
      <c r="N819" s="25">
        <f t="shared" si="654"/>
        <v>3.8882877355851493</v>
      </c>
      <c r="O819" s="95"/>
    </row>
    <row r="820" spans="1:15" x14ac:dyDescent="0.25">
      <c r="A820" s="144"/>
      <c r="B820" s="82" t="s">
        <v>516</v>
      </c>
      <c r="C820" s="1">
        <f>71*8</f>
        <v>568</v>
      </c>
      <c r="D820" s="2">
        <f t="shared" si="648"/>
        <v>0</v>
      </c>
      <c r="E820" s="1">
        <v>0</v>
      </c>
      <c r="F820" s="2">
        <f t="shared" si="649"/>
        <v>0</v>
      </c>
      <c r="G820" s="1">
        <v>0</v>
      </c>
      <c r="H820" s="2">
        <f t="shared" si="650"/>
        <v>1.4084507042253522</v>
      </c>
      <c r="I820" s="1">
        <v>8</v>
      </c>
      <c r="J820" s="2">
        <f t="shared" si="651"/>
        <v>0.42253521126760568</v>
      </c>
      <c r="K820" s="1">
        <f>+E820+G820+I820</f>
        <v>8</v>
      </c>
      <c r="L820" s="3">
        <f t="shared" si="652"/>
        <v>1.4084507042253522</v>
      </c>
      <c r="M820" s="24">
        <f t="shared" si="653"/>
        <v>14084.507042253523</v>
      </c>
      <c r="N820" s="25">
        <f t="shared" si="654"/>
        <v>3.6949244993050558</v>
      </c>
      <c r="O820" s="95"/>
    </row>
    <row r="821" spans="1:15" x14ac:dyDescent="0.25">
      <c r="A821" s="144"/>
      <c r="B821" s="82" t="s">
        <v>502</v>
      </c>
      <c r="C821" s="1">
        <f>24*64</f>
        <v>1536</v>
      </c>
      <c r="D821" s="2">
        <f t="shared" si="648"/>
        <v>0</v>
      </c>
      <c r="E821" s="1">
        <v>0</v>
      </c>
      <c r="F821" s="2">
        <f t="shared" si="649"/>
        <v>0</v>
      </c>
      <c r="G821" s="1">
        <v>0</v>
      </c>
      <c r="H821" s="2">
        <f t="shared" si="650"/>
        <v>0.84635416666666663</v>
      </c>
      <c r="I821" s="1">
        <v>13</v>
      </c>
      <c r="J821" s="2">
        <f t="shared" si="651"/>
        <v>0.25390625</v>
      </c>
      <c r="K821" s="1">
        <f>+E821+G821+I821</f>
        <v>13</v>
      </c>
      <c r="L821" s="3">
        <f t="shared" si="652"/>
        <v>0.84635416666666663</v>
      </c>
      <c r="M821" s="24">
        <f t="shared" si="653"/>
        <v>8463.5416666666661</v>
      </c>
      <c r="N821" s="25">
        <f t="shared" si="654"/>
        <v>3.8882877355851493</v>
      </c>
      <c r="O821" s="95"/>
    </row>
    <row r="822" spans="1:15" ht="16.5" thickBot="1" x14ac:dyDescent="0.3">
      <c r="A822" s="145"/>
      <c r="B822" s="65" t="s">
        <v>18</v>
      </c>
      <c r="C822" s="10">
        <f>SUM(C817:C821)</f>
        <v>5240</v>
      </c>
      <c r="D822" s="11">
        <f t="shared" ref="D822:D866" si="655">E822/C822*100</f>
        <v>0</v>
      </c>
      <c r="E822" s="10">
        <f>SUM(E817:E821)</f>
        <v>0</v>
      </c>
      <c r="F822" s="11">
        <f t="shared" ref="F822:F866" si="656">+G822/C822*100</f>
        <v>0</v>
      </c>
      <c r="G822" s="10">
        <f>SUM(G817:G821)</f>
        <v>0</v>
      </c>
      <c r="H822" s="73">
        <f t="shared" ref="H822:H866" si="657">+I822/C822*100</f>
        <v>0.85877862595419852</v>
      </c>
      <c r="I822" s="10">
        <f>SUM(I817:I821)</f>
        <v>45</v>
      </c>
      <c r="J822" s="11">
        <f t="shared" ref="J822:J866" si="658">(1*D822)+(0.65*F822)+(0.3*H822)</f>
        <v>0.25763358778625955</v>
      </c>
      <c r="K822" s="10">
        <f>SUM(K817:K821)</f>
        <v>45</v>
      </c>
      <c r="L822" s="12">
        <f t="shared" ref="L822:L866" si="659">K822/C822*100</f>
        <v>0.85877862595419852</v>
      </c>
      <c r="M822" s="15">
        <f t="shared" ref="M822:M866" si="660">L822*10000</f>
        <v>8587.7862595419847</v>
      </c>
      <c r="N822" s="13">
        <f t="shared" ref="N822:N866" si="661">(NORMSINV(1-M822/1000000))+1.5</f>
        <v>3.8829275867589255</v>
      </c>
      <c r="O822" s="96"/>
    </row>
    <row r="823" spans="1:15" x14ac:dyDescent="0.25">
      <c r="A823" s="144" t="s">
        <v>531</v>
      </c>
      <c r="B823" s="82" t="s">
        <v>403</v>
      </c>
      <c r="C823" s="1">
        <f>16*64</f>
        <v>1024</v>
      </c>
      <c r="D823" s="2">
        <f t="shared" si="655"/>
        <v>0</v>
      </c>
      <c r="E823" s="1">
        <v>0</v>
      </c>
      <c r="F823" s="2">
        <f t="shared" si="656"/>
        <v>0</v>
      </c>
      <c r="G823" s="1">
        <v>0</v>
      </c>
      <c r="H823" s="2">
        <f t="shared" si="657"/>
        <v>0.78125</v>
      </c>
      <c r="I823" s="1">
        <v>8</v>
      </c>
      <c r="J823" s="2">
        <f t="shared" si="658"/>
        <v>0.234375</v>
      </c>
      <c r="K823" s="1">
        <f>+E823+G823+I823</f>
        <v>8</v>
      </c>
      <c r="L823" s="3">
        <f t="shared" si="659"/>
        <v>0.78125</v>
      </c>
      <c r="M823" s="24">
        <f t="shared" si="660"/>
        <v>7812.5</v>
      </c>
      <c r="N823" s="25">
        <f t="shared" si="661"/>
        <v>3.9175590162365048</v>
      </c>
      <c r="O823" s="95"/>
    </row>
    <row r="824" spans="1:15" x14ac:dyDescent="0.25">
      <c r="A824" s="144"/>
      <c r="B824" s="82" t="s">
        <v>522</v>
      </c>
      <c r="C824" s="1">
        <f>25*64</f>
        <v>1600</v>
      </c>
      <c r="D824" s="2">
        <f t="shared" si="655"/>
        <v>0</v>
      </c>
      <c r="E824" s="1">
        <v>0</v>
      </c>
      <c r="F824" s="2">
        <f t="shared" si="656"/>
        <v>0</v>
      </c>
      <c r="G824" s="1">
        <v>0</v>
      </c>
      <c r="H824" s="2">
        <f t="shared" si="657"/>
        <v>0.8125</v>
      </c>
      <c r="I824" s="1">
        <v>13</v>
      </c>
      <c r="J824" s="2">
        <f t="shared" si="658"/>
        <v>0.24374999999999999</v>
      </c>
      <c r="K824" s="1">
        <f>+E824+G824+I824</f>
        <v>13</v>
      </c>
      <c r="L824" s="3">
        <f t="shared" si="659"/>
        <v>0.8125</v>
      </c>
      <c r="M824" s="24">
        <f t="shared" si="660"/>
        <v>8125</v>
      </c>
      <c r="N824" s="25">
        <f t="shared" si="661"/>
        <v>3.9032516625561566</v>
      </c>
      <c r="O824" s="95"/>
    </row>
    <row r="825" spans="1:15" x14ac:dyDescent="0.25">
      <c r="A825" s="144"/>
      <c r="B825" s="82" t="s">
        <v>516</v>
      </c>
      <c r="C825" s="1">
        <f>77*8</f>
        <v>616</v>
      </c>
      <c r="D825" s="2">
        <f t="shared" si="655"/>
        <v>0</v>
      </c>
      <c r="E825" s="1">
        <v>0</v>
      </c>
      <c r="F825" s="2">
        <f t="shared" si="656"/>
        <v>0</v>
      </c>
      <c r="G825" s="1">
        <v>0</v>
      </c>
      <c r="H825" s="2">
        <f t="shared" si="657"/>
        <v>0.81168831168831157</v>
      </c>
      <c r="I825" s="1">
        <v>5</v>
      </c>
      <c r="J825" s="2">
        <f t="shared" si="658"/>
        <v>0.24350649350649345</v>
      </c>
      <c r="K825" s="1">
        <f>+E825+G825+I825</f>
        <v>5</v>
      </c>
      <c r="L825" s="3">
        <f t="shared" si="659"/>
        <v>0.81168831168831157</v>
      </c>
      <c r="M825" s="24">
        <f t="shared" si="660"/>
        <v>8116.8831168831157</v>
      </c>
      <c r="N825" s="25">
        <f t="shared" si="661"/>
        <v>3.9036171139057134</v>
      </c>
      <c r="O825" s="95"/>
    </row>
    <row r="826" spans="1:15" x14ac:dyDescent="0.25">
      <c r="A826" s="144"/>
      <c r="B826" s="82" t="s">
        <v>502</v>
      </c>
      <c r="C826" s="1">
        <f>28*64</f>
        <v>1792</v>
      </c>
      <c r="D826" s="2">
        <f t="shared" si="655"/>
        <v>0</v>
      </c>
      <c r="E826" s="1">
        <v>0</v>
      </c>
      <c r="F826" s="2">
        <f t="shared" si="656"/>
        <v>0</v>
      </c>
      <c r="G826" s="1">
        <v>0</v>
      </c>
      <c r="H826" s="2">
        <f t="shared" si="657"/>
        <v>0.94866071428571419</v>
      </c>
      <c r="I826" s="1">
        <v>17</v>
      </c>
      <c r="J826" s="2">
        <f t="shared" si="658"/>
        <v>0.28459821428571425</v>
      </c>
      <c r="K826" s="1">
        <f>+E826+G826+I826</f>
        <v>17</v>
      </c>
      <c r="L826" s="3">
        <f t="shared" si="659"/>
        <v>0.94866071428571419</v>
      </c>
      <c r="M826" s="24">
        <f t="shared" si="660"/>
        <v>9486.6071428571413</v>
      </c>
      <c r="N826" s="25">
        <f t="shared" si="661"/>
        <v>3.8460568305393932</v>
      </c>
      <c r="O826" s="95"/>
    </row>
    <row r="827" spans="1:15" ht="16.5" thickBot="1" x14ac:dyDescent="0.3">
      <c r="A827" s="145"/>
      <c r="B827" s="65" t="s">
        <v>18</v>
      </c>
      <c r="C827" s="10">
        <f>SUM(C823:C826)</f>
        <v>5032</v>
      </c>
      <c r="D827" s="11">
        <f t="shared" si="655"/>
        <v>0</v>
      </c>
      <c r="E827" s="10">
        <f>SUM(E823:E826)</f>
        <v>0</v>
      </c>
      <c r="F827" s="11">
        <f t="shared" si="656"/>
        <v>0</v>
      </c>
      <c r="G827" s="10">
        <f>SUM(G823:G826)</f>
        <v>0</v>
      </c>
      <c r="H827" s="73">
        <f t="shared" si="657"/>
        <v>0.8545310015898252</v>
      </c>
      <c r="I827" s="10">
        <f>SUM(I823:I826)</f>
        <v>43</v>
      </c>
      <c r="J827" s="11">
        <f t="shared" si="658"/>
        <v>0.25635930047694755</v>
      </c>
      <c r="K827" s="10">
        <f>SUM(K823:K826)</f>
        <v>43</v>
      </c>
      <c r="L827" s="12">
        <f t="shared" si="659"/>
        <v>0.8545310015898252</v>
      </c>
      <c r="M827" s="15">
        <f t="shared" si="660"/>
        <v>8545.3100158982525</v>
      </c>
      <c r="N827" s="13">
        <f t="shared" si="661"/>
        <v>3.8847523935260049</v>
      </c>
      <c r="O827" s="96"/>
    </row>
    <row r="828" spans="1:15" x14ac:dyDescent="0.25">
      <c r="A828" s="144" t="s">
        <v>533</v>
      </c>
      <c r="B828" s="82" t="s">
        <v>403</v>
      </c>
      <c r="C828" s="1">
        <f>24*64</f>
        <v>1536</v>
      </c>
      <c r="D828" s="2">
        <f t="shared" si="655"/>
        <v>0</v>
      </c>
      <c r="E828" s="1">
        <v>0</v>
      </c>
      <c r="F828" s="2">
        <f t="shared" si="656"/>
        <v>0</v>
      </c>
      <c r="G828" s="1">
        <v>0</v>
      </c>
      <c r="H828" s="2">
        <f t="shared" si="657"/>
        <v>0.84635416666666663</v>
      </c>
      <c r="I828" s="1">
        <v>13</v>
      </c>
      <c r="J828" s="2">
        <f t="shared" si="658"/>
        <v>0.25390625</v>
      </c>
      <c r="K828" s="1">
        <f>+E828+G828+I828</f>
        <v>13</v>
      </c>
      <c r="L828" s="3">
        <f t="shared" si="659"/>
        <v>0.84635416666666663</v>
      </c>
      <c r="M828" s="24">
        <f t="shared" si="660"/>
        <v>8463.5416666666661</v>
      </c>
      <c r="N828" s="25">
        <f t="shared" si="661"/>
        <v>3.8882877355851493</v>
      </c>
      <c r="O828" s="95"/>
    </row>
    <row r="829" spans="1:15" x14ac:dyDescent="0.25">
      <c r="A829" s="144"/>
      <c r="B829" s="82" t="s">
        <v>522</v>
      </c>
      <c r="C829" s="1">
        <f>26*64</f>
        <v>1664</v>
      </c>
      <c r="D829" s="2">
        <f t="shared" si="655"/>
        <v>0</v>
      </c>
      <c r="E829" s="1">
        <v>0</v>
      </c>
      <c r="F829" s="2">
        <f t="shared" si="656"/>
        <v>0</v>
      </c>
      <c r="G829" s="1">
        <v>0</v>
      </c>
      <c r="H829" s="2">
        <f t="shared" si="657"/>
        <v>0.72115384615384615</v>
      </c>
      <c r="I829" s="1">
        <v>12</v>
      </c>
      <c r="J829" s="2">
        <f t="shared" si="658"/>
        <v>0.21634615384615383</v>
      </c>
      <c r="K829" s="1">
        <f>+E829+G829+I829</f>
        <v>12</v>
      </c>
      <c r="L829" s="3">
        <f t="shared" si="659"/>
        <v>0.72115384615384615</v>
      </c>
      <c r="M829" s="24">
        <f t="shared" si="660"/>
        <v>7211.5384615384619</v>
      </c>
      <c r="N829" s="25">
        <f t="shared" si="661"/>
        <v>3.9465500532949904</v>
      </c>
      <c r="O829" s="95"/>
    </row>
    <row r="830" spans="1:15" x14ac:dyDescent="0.25">
      <c r="A830" s="144"/>
      <c r="B830" s="82" t="s">
        <v>516</v>
      </c>
      <c r="C830" s="1">
        <f>55*8</f>
        <v>440</v>
      </c>
      <c r="D830" s="2">
        <f t="shared" si="655"/>
        <v>0</v>
      </c>
      <c r="E830" s="1">
        <v>0</v>
      </c>
      <c r="F830" s="2">
        <f t="shared" si="656"/>
        <v>0</v>
      </c>
      <c r="G830" s="1">
        <v>0</v>
      </c>
      <c r="H830" s="2">
        <f t="shared" si="657"/>
        <v>0.68181818181818177</v>
      </c>
      <c r="I830" s="1">
        <v>3</v>
      </c>
      <c r="J830" s="2">
        <f t="shared" si="658"/>
        <v>0.20454545454545453</v>
      </c>
      <c r="K830" s="1">
        <f>+E830+G830+I830</f>
        <v>3</v>
      </c>
      <c r="L830" s="3">
        <f t="shared" si="659"/>
        <v>0.68181818181818177</v>
      </c>
      <c r="M830" s="24">
        <f t="shared" si="660"/>
        <v>6818.181818181818</v>
      </c>
      <c r="N830" s="25">
        <f t="shared" si="661"/>
        <v>3.966702404390742</v>
      </c>
      <c r="O830" s="95"/>
    </row>
    <row r="831" spans="1:15" x14ac:dyDescent="0.25">
      <c r="A831" s="144"/>
      <c r="B831" s="82" t="s">
        <v>502</v>
      </c>
      <c r="C831" s="1">
        <f>31*64</f>
        <v>1984</v>
      </c>
      <c r="D831" s="2">
        <f t="shared" si="655"/>
        <v>0</v>
      </c>
      <c r="E831" s="1">
        <v>0</v>
      </c>
      <c r="F831" s="2">
        <f t="shared" si="656"/>
        <v>0</v>
      </c>
      <c r="G831" s="1">
        <v>0</v>
      </c>
      <c r="H831" s="2">
        <f t="shared" si="657"/>
        <v>0.60483870967741937</v>
      </c>
      <c r="I831" s="1">
        <v>12</v>
      </c>
      <c r="J831" s="2">
        <f t="shared" si="658"/>
        <v>0.18145161290322581</v>
      </c>
      <c r="K831" s="1">
        <f>+E831+G831+I831</f>
        <v>12</v>
      </c>
      <c r="L831" s="3">
        <f t="shared" si="659"/>
        <v>0.60483870967741937</v>
      </c>
      <c r="M831" s="24">
        <f t="shared" si="660"/>
        <v>6048.3870967741941</v>
      </c>
      <c r="N831" s="25">
        <f t="shared" si="661"/>
        <v>4.0093086291652069</v>
      </c>
      <c r="O831" s="95"/>
    </row>
    <row r="832" spans="1:15" ht="16.5" thickBot="1" x14ac:dyDescent="0.3">
      <c r="A832" s="145"/>
      <c r="B832" s="65" t="s">
        <v>18</v>
      </c>
      <c r="C832" s="10">
        <f>SUM(C828:C831)</f>
        <v>5624</v>
      </c>
      <c r="D832" s="11">
        <f t="shared" si="655"/>
        <v>0</v>
      </c>
      <c r="E832" s="10">
        <f>SUM(E828:E831)</f>
        <v>0</v>
      </c>
      <c r="F832" s="11">
        <f t="shared" si="656"/>
        <v>0</v>
      </c>
      <c r="G832" s="10">
        <f>SUM(G828:G831)</f>
        <v>0</v>
      </c>
      <c r="H832" s="73">
        <f t="shared" si="657"/>
        <v>0.71123755334281646</v>
      </c>
      <c r="I832" s="10">
        <f>SUM(I828:I831)</f>
        <v>40</v>
      </c>
      <c r="J832" s="11">
        <f t="shared" si="658"/>
        <v>0.21337126600284492</v>
      </c>
      <c r="K832" s="10">
        <f>SUM(K828:K831)</f>
        <v>40</v>
      </c>
      <c r="L832" s="12">
        <f t="shared" si="659"/>
        <v>0.71123755334281646</v>
      </c>
      <c r="M832" s="15">
        <f t="shared" si="660"/>
        <v>7112.375533428165</v>
      </c>
      <c r="N832" s="13">
        <f t="shared" si="661"/>
        <v>3.9515371282959544</v>
      </c>
      <c r="O832" s="96"/>
    </row>
    <row r="833" spans="1:15" x14ac:dyDescent="0.25">
      <c r="A833" s="144" t="s">
        <v>535</v>
      </c>
      <c r="B833" s="82" t="s">
        <v>403</v>
      </c>
      <c r="C833" s="1">
        <f>23*64</f>
        <v>1472</v>
      </c>
      <c r="D833" s="2">
        <f t="shared" si="655"/>
        <v>0</v>
      </c>
      <c r="E833" s="1">
        <v>0</v>
      </c>
      <c r="F833" s="2">
        <f t="shared" si="656"/>
        <v>0</v>
      </c>
      <c r="G833" s="1">
        <v>0</v>
      </c>
      <c r="H833" s="2">
        <f t="shared" si="657"/>
        <v>0.88315217391304346</v>
      </c>
      <c r="I833" s="1">
        <v>13</v>
      </c>
      <c r="J833" s="2">
        <f t="shared" si="658"/>
        <v>0.26494565217391303</v>
      </c>
      <c r="K833" s="1">
        <f>+E833+G833+I833</f>
        <v>13</v>
      </c>
      <c r="L833" s="3">
        <f t="shared" si="659"/>
        <v>0.88315217391304346</v>
      </c>
      <c r="M833" s="24">
        <f t="shared" si="660"/>
        <v>8831.5217391304341</v>
      </c>
      <c r="N833" s="25">
        <f t="shared" si="661"/>
        <v>3.8726070594016928</v>
      </c>
      <c r="O833" s="95"/>
    </row>
    <row r="834" spans="1:15" x14ac:dyDescent="0.25">
      <c r="A834" s="144"/>
      <c r="B834" s="82" t="s">
        <v>522</v>
      </c>
      <c r="C834" s="1">
        <f>30*64</f>
        <v>1920</v>
      </c>
      <c r="D834" s="2">
        <f t="shared" si="655"/>
        <v>0</v>
      </c>
      <c r="E834" s="1">
        <v>0</v>
      </c>
      <c r="F834" s="2">
        <f t="shared" si="656"/>
        <v>0</v>
      </c>
      <c r="G834" s="1">
        <v>0</v>
      </c>
      <c r="H834" s="2">
        <f t="shared" si="657"/>
        <v>0.57291666666666663</v>
      </c>
      <c r="I834" s="1">
        <v>11</v>
      </c>
      <c r="J834" s="2">
        <f t="shared" si="658"/>
        <v>0.17187499999999997</v>
      </c>
      <c r="K834" s="1">
        <f>+E834+G834+I834</f>
        <v>11</v>
      </c>
      <c r="L834" s="3">
        <f t="shared" si="659"/>
        <v>0.57291666666666663</v>
      </c>
      <c r="M834" s="24">
        <f t="shared" si="660"/>
        <v>5729.1666666666661</v>
      </c>
      <c r="N834" s="25">
        <f t="shared" si="661"/>
        <v>4.0284011939338491</v>
      </c>
      <c r="O834" s="95"/>
    </row>
    <row r="835" spans="1:15" x14ac:dyDescent="0.25">
      <c r="A835" s="144"/>
      <c r="B835" s="82" t="s">
        <v>516</v>
      </c>
      <c r="C835" s="1">
        <f>80*8</f>
        <v>640</v>
      </c>
      <c r="D835" s="2">
        <f t="shared" si="655"/>
        <v>0</v>
      </c>
      <c r="E835" s="1">
        <v>0</v>
      </c>
      <c r="F835" s="2">
        <f t="shared" si="656"/>
        <v>0</v>
      </c>
      <c r="G835" s="1">
        <v>0</v>
      </c>
      <c r="H835" s="2">
        <f t="shared" si="657"/>
        <v>0.9375</v>
      </c>
      <c r="I835" s="1">
        <v>6</v>
      </c>
      <c r="J835" s="2">
        <f t="shared" si="658"/>
        <v>0.28125</v>
      </c>
      <c r="K835" s="1">
        <f>+E835+G835+I835</f>
        <v>6</v>
      </c>
      <c r="L835" s="3">
        <f t="shared" si="659"/>
        <v>0.9375</v>
      </c>
      <c r="M835" s="24">
        <f t="shared" si="660"/>
        <v>9375</v>
      </c>
      <c r="N835" s="25">
        <f t="shared" si="661"/>
        <v>3.8504644231090768</v>
      </c>
      <c r="O835" s="95"/>
    </row>
    <row r="836" spans="1:15" x14ac:dyDescent="0.25">
      <c r="A836" s="144"/>
      <c r="B836" s="82" t="s">
        <v>502</v>
      </c>
      <c r="C836" s="1">
        <f>32*64</f>
        <v>2048</v>
      </c>
      <c r="D836" s="2">
        <f t="shared" si="655"/>
        <v>0</v>
      </c>
      <c r="E836" s="1">
        <v>0</v>
      </c>
      <c r="F836" s="2">
        <f t="shared" si="656"/>
        <v>0</v>
      </c>
      <c r="G836" s="1">
        <v>0</v>
      </c>
      <c r="H836" s="2">
        <f t="shared" si="657"/>
        <v>0.5859375</v>
      </c>
      <c r="I836" s="1">
        <v>12</v>
      </c>
      <c r="J836" s="2">
        <f t="shared" si="658"/>
        <v>0.17578125</v>
      </c>
      <c r="K836" s="1">
        <f>+E836+G836+I836</f>
        <v>12</v>
      </c>
      <c r="L836" s="3">
        <f t="shared" si="659"/>
        <v>0.5859375</v>
      </c>
      <c r="M836" s="24">
        <f t="shared" si="660"/>
        <v>5859.375</v>
      </c>
      <c r="N836" s="25">
        <f t="shared" si="661"/>
        <v>4.0205022171903586</v>
      </c>
      <c r="O836" s="95"/>
    </row>
    <row r="837" spans="1:15" ht="16.5" thickBot="1" x14ac:dyDescent="0.3">
      <c r="A837" s="145"/>
      <c r="B837" s="65" t="s">
        <v>18</v>
      </c>
      <c r="C837" s="10">
        <f>SUM(C833:C836)</f>
        <v>6080</v>
      </c>
      <c r="D837" s="11">
        <f t="shared" si="655"/>
        <v>0</v>
      </c>
      <c r="E837" s="10">
        <f>SUM(E833:E836)</f>
        <v>0</v>
      </c>
      <c r="F837" s="11">
        <f t="shared" si="656"/>
        <v>0</v>
      </c>
      <c r="G837" s="10">
        <f>SUM(G833:G836)</f>
        <v>0</v>
      </c>
      <c r="H837" s="73">
        <f t="shared" si="657"/>
        <v>0.69078947368421051</v>
      </c>
      <c r="I837" s="10">
        <f>SUM(I833:I836)</f>
        <v>42</v>
      </c>
      <c r="J837" s="11">
        <f t="shared" si="658"/>
        <v>0.20723684210526314</v>
      </c>
      <c r="K837" s="10">
        <f>SUM(K833:K836)</f>
        <v>42</v>
      </c>
      <c r="L837" s="12">
        <f t="shared" si="659"/>
        <v>0.69078947368421051</v>
      </c>
      <c r="M837" s="15">
        <f t="shared" si="660"/>
        <v>6907.894736842105</v>
      </c>
      <c r="N837" s="13">
        <f t="shared" si="661"/>
        <v>3.9620175797749786</v>
      </c>
      <c r="O837" s="96"/>
    </row>
    <row r="838" spans="1:15" x14ac:dyDescent="0.25">
      <c r="A838" s="144" t="s">
        <v>536</v>
      </c>
      <c r="B838" s="82" t="s">
        <v>403</v>
      </c>
      <c r="C838" s="1">
        <f>25*64</f>
        <v>1600</v>
      </c>
      <c r="D838" s="2">
        <f t="shared" si="655"/>
        <v>0</v>
      </c>
      <c r="E838" s="1">
        <v>0</v>
      </c>
      <c r="F838" s="2">
        <f t="shared" si="656"/>
        <v>0</v>
      </c>
      <c r="G838" s="1">
        <v>0</v>
      </c>
      <c r="H838" s="2">
        <f t="shared" si="657"/>
        <v>0.6875</v>
      </c>
      <c r="I838" s="1">
        <v>11</v>
      </c>
      <c r="J838" s="2">
        <f t="shared" si="658"/>
        <v>0.20624999999999999</v>
      </c>
      <c r="K838" s="1">
        <f>+E838+G838+I838</f>
        <v>11</v>
      </c>
      <c r="L838" s="3">
        <f t="shared" si="659"/>
        <v>0.6875</v>
      </c>
      <c r="M838" s="24">
        <f t="shared" si="660"/>
        <v>6875</v>
      </c>
      <c r="N838" s="25">
        <f t="shared" si="661"/>
        <v>3.9637290757389478</v>
      </c>
      <c r="O838" s="95"/>
    </row>
    <row r="839" spans="1:15" x14ac:dyDescent="0.25">
      <c r="A839" s="144"/>
      <c r="B839" s="82" t="s">
        <v>522</v>
      </c>
      <c r="C839" s="1">
        <f>28*64</f>
        <v>1792</v>
      </c>
      <c r="D839" s="2">
        <f t="shared" si="655"/>
        <v>0</v>
      </c>
      <c r="E839" s="1">
        <v>0</v>
      </c>
      <c r="F839" s="2">
        <f t="shared" si="656"/>
        <v>0</v>
      </c>
      <c r="G839" s="1">
        <v>0</v>
      </c>
      <c r="H839" s="2">
        <f t="shared" si="657"/>
        <v>0.7254464285714286</v>
      </c>
      <c r="I839" s="1">
        <v>13</v>
      </c>
      <c r="J839" s="2">
        <f t="shared" si="658"/>
        <v>0.21763392857142858</v>
      </c>
      <c r="K839" s="1">
        <f>+E839+G839+I839</f>
        <v>13</v>
      </c>
      <c r="L839" s="3">
        <f t="shared" si="659"/>
        <v>0.7254464285714286</v>
      </c>
      <c r="M839" s="24">
        <f t="shared" si="660"/>
        <v>7254.4642857142862</v>
      </c>
      <c r="N839" s="25">
        <f t="shared" si="661"/>
        <v>3.9444099755426452</v>
      </c>
      <c r="O839" s="95"/>
    </row>
    <row r="840" spans="1:15" x14ac:dyDescent="0.25">
      <c r="A840" s="144"/>
      <c r="B840" s="82" t="s">
        <v>516</v>
      </c>
      <c r="C840" s="1">
        <f>40*8</f>
        <v>320</v>
      </c>
      <c r="D840" s="2">
        <f t="shared" si="655"/>
        <v>0</v>
      </c>
      <c r="E840" s="1">
        <v>0</v>
      </c>
      <c r="F840" s="2">
        <f t="shared" si="656"/>
        <v>0</v>
      </c>
      <c r="G840" s="1">
        <v>0</v>
      </c>
      <c r="H840" s="2">
        <f t="shared" si="657"/>
        <v>0.625</v>
      </c>
      <c r="I840" s="1">
        <v>2</v>
      </c>
      <c r="J840" s="2">
        <f t="shared" si="658"/>
        <v>0.1875</v>
      </c>
      <c r="K840" s="1">
        <f>+E840+G840+I840</f>
        <v>2</v>
      </c>
      <c r="L840" s="3">
        <f t="shared" si="659"/>
        <v>0.625</v>
      </c>
      <c r="M840" s="24">
        <f t="shared" si="660"/>
        <v>6250</v>
      </c>
      <c r="N840" s="25">
        <f t="shared" si="661"/>
        <v>3.9977054744123737</v>
      </c>
      <c r="O840" s="95"/>
    </row>
    <row r="841" spans="1:15" x14ac:dyDescent="0.25">
      <c r="A841" s="144"/>
      <c r="B841" s="82" t="s">
        <v>502</v>
      </c>
      <c r="C841" s="1">
        <f>30*64</f>
        <v>1920</v>
      </c>
      <c r="D841" s="2">
        <f t="shared" si="655"/>
        <v>0</v>
      </c>
      <c r="E841" s="1">
        <v>0</v>
      </c>
      <c r="F841" s="2">
        <f t="shared" si="656"/>
        <v>0</v>
      </c>
      <c r="G841" s="1">
        <v>0</v>
      </c>
      <c r="H841" s="2">
        <f t="shared" si="657"/>
        <v>0.72916666666666663</v>
      </c>
      <c r="I841" s="1">
        <v>14</v>
      </c>
      <c r="J841" s="2">
        <f t="shared" si="658"/>
        <v>0.21874999999999997</v>
      </c>
      <c r="K841" s="1">
        <f>+E841+G841+I841</f>
        <v>14</v>
      </c>
      <c r="L841" s="3">
        <f t="shared" si="659"/>
        <v>0.72916666666666663</v>
      </c>
      <c r="M841" s="24">
        <f t="shared" si="660"/>
        <v>7291.6666666666661</v>
      </c>
      <c r="N841" s="25">
        <f t="shared" si="661"/>
        <v>3.9425642546059603</v>
      </c>
      <c r="O841" s="95"/>
    </row>
    <row r="842" spans="1:15" ht="16.5" thickBot="1" x14ac:dyDescent="0.3">
      <c r="A842" s="145"/>
      <c r="B842" s="65" t="s">
        <v>18</v>
      </c>
      <c r="C842" s="10">
        <f>SUM(C838:C841)</f>
        <v>5632</v>
      </c>
      <c r="D842" s="11">
        <f t="shared" si="655"/>
        <v>0</v>
      </c>
      <c r="E842" s="10">
        <f>SUM(E838:E841)</f>
        <v>0</v>
      </c>
      <c r="F842" s="11">
        <f t="shared" si="656"/>
        <v>0</v>
      </c>
      <c r="G842" s="10">
        <f>SUM(G838:G841)</f>
        <v>0</v>
      </c>
      <c r="H842" s="73">
        <f t="shared" si="657"/>
        <v>0.71022727272727271</v>
      </c>
      <c r="I842" s="10">
        <f>SUM(I838:I841)</f>
        <v>40</v>
      </c>
      <c r="J842" s="11">
        <f t="shared" si="658"/>
        <v>0.2130681818181818</v>
      </c>
      <c r="K842" s="10">
        <f>SUM(K838:K841)</f>
        <v>40</v>
      </c>
      <c r="L842" s="12">
        <f t="shared" si="659"/>
        <v>0.71022727272727271</v>
      </c>
      <c r="M842" s="15">
        <f t="shared" si="660"/>
        <v>7102.272727272727</v>
      </c>
      <c r="N842" s="13">
        <f t="shared" si="661"/>
        <v>3.952048653004522</v>
      </c>
      <c r="O842" s="96"/>
    </row>
    <row r="843" spans="1:15" x14ac:dyDescent="0.25">
      <c r="A843" s="144" t="s">
        <v>538</v>
      </c>
      <c r="B843" s="82" t="s">
        <v>540</v>
      </c>
      <c r="C843" s="1">
        <f>37*8</f>
        <v>296</v>
      </c>
      <c r="D843" s="2">
        <f t="shared" si="655"/>
        <v>0</v>
      </c>
      <c r="E843" s="1">
        <v>0</v>
      </c>
      <c r="F843" s="2">
        <f t="shared" si="656"/>
        <v>0</v>
      </c>
      <c r="G843" s="1">
        <v>0</v>
      </c>
      <c r="H843" s="2">
        <f t="shared" si="657"/>
        <v>1.6891891891891893</v>
      </c>
      <c r="I843" s="1">
        <v>5</v>
      </c>
      <c r="J843" s="2">
        <f t="shared" si="658"/>
        <v>0.5067567567567568</v>
      </c>
      <c r="K843" s="1">
        <f>+E843+G843+I843</f>
        <v>5</v>
      </c>
      <c r="L843" s="3">
        <f t="shared" si="659"/>
        <v>1.6891891891891893</v>
      </c>
      <c r="M843" s="24">
        <f t="shared" si="660"/>
        <v>16891.891891891893</v>
      </c>
      <c r="N843" s="25">
        <f t="shared" si="661"/>
        <v>3.6226429404741394</v>
      </c>
      <c r="O843" s="95"/>
    </row>
    <row r="844" spans="1:15" x14ac:dyDescent="0.25">
      <c r="A844" s="144"/>
      <c r="B844" s="82" t="s">
        <v>522</v>
      </c>
      <c r="C844" s="1">
        <f>27*64</f>
        <v>1728</v>
      </c>
      <c r="D844" s="2">
        <f t="shared" si="655"/>
        <v>0</v>
      </c>
      <c r="E844" s="1">
        <v>0</v>
      </c>
      <c r="F844" s="2">
        <f t="shared" si="656"/>
        <v>0</v>
      </c>
      <c r="G844" s="1">
        <v>0</v>
      </c>
      <c r="H844" s="2">
        <f t="shared" si="657"/>
        <v>0.52083333333333326</v>
      </c>
      <c r="I844" s="1">
        <v>9</v>
      </c>
      <c r="J844" s="2">
        <f t="shared" si="658"/>
        <v>0.15624999999999997</v>
      </c>
      <c r="K844" s="1">
        <f>+E844+G844+I844</f>
        <v>9</v>
      </c>
      <c r="L844" s="3">
        <f t="shared" si="659"/>
        <v>0.52083333333333326</v>
      </c>
      <c r="M844" s="24">
        <f t="shared" si="660"/>
        <v>5208.333333333333</v>
      </c>
      <c r="N844" s="25">
        <f t="shared" si="661"/>
        <v>4.0616819349340219</v>
      </c>
      <c r="O844" s="95"/>
    </row>
    <row r="845" spans="1:15" x14ac:dyDescent="0.25">
      <c r="A845" s="144"/>
      <c r="B845" s="82" t="s">
        <v>184</v>
      </c>
      <c r="C845" s="1">
        <f>3*64</f>
        <v>192</v>
      </c>
      <c r="D845" s="2">
        <f t="shared" si="655"/>
        <v>0</v>
      </c>
      <c r="E845" s="1">
        <v>0</v>
      </c>
      <c r="F845" s="2">
        <f t="shared" si="656"/>
        <v>0</v>
      </c>
      <c r="G845" s="1">
        <v>0</v>
      </c>
      <c r="H845" s="2">
        <f t="shared" si="657"/>
        <v>1.0416666666666665</v>
      </c>
      <c r="I845" s="1">
        <v>2</v>
      </c>
      <c r="J845" s="2">
        <f t="shared" si="658"/>
        <v>0.31249999999999994</v>
      </c>
      <c r="K845" s="1">
        <f>+E845+G845+I845</f>
        <v>2</v>
      </c>
      <c r="L845" s="3">
        <f t="shared" si="659"/>
        <v>1.0416666666666665</v>
      </c>
      <c r="M845" s="24">
        <f t="shared" si="660"/>
        <v>10416.666666666666</v>
      </c>
      <c r="N845" s="25">
        <f t="shared" si="661"/>
        <v>3.8109913382574203</v>
      </c>
      <c r="O845" s="95"/>
    </row>
    <row r="846" spans="1:15" x14ac:dyDescent="0.25">
      <c r="A846" s="144"/>
      <c r="B846" s="82" t="s">
        <v>502</v>
      </c>
      <c r="C846" s="1">
        <f>32*64</f>
        <v>2048</v>
      </c>
      <c r="D846" s="2">
        <f t="shared" si="655"/>
        <v>0</v>
      </c>
      <c r="E846" s="1">
        <v>0</v>
      </c>
      <c r="F846" s="2">
        <f t="shared" si="656"/>
        <v>0</v>
      </c>
      <c r="G846" s="1">
        <v>0</v>
      </c>
      <c r="H846" s="2">
        <f t="shared" si="657"/>
        <v>0.78125</v>
      </c>
      <c r="I846" s="1">
        <v>16</v>
      </c>
      <c r="J846" s="2">
        <f t="shared" si="658"/>
        <v>0.234375</v>
      </c>
      <c r="K846" s="1">
        <f>+E846+G846+I846</f>
        <v>16</v>
      </c>
      <c r="L846" s="3">
        <f t="shared" si="659"/>
        <v>0.78125</v>
      </c>
      <c r="M846" s="24">
        <f t="shared" si="660"/>
        <v>7812.5</v>
      </c>
      <c r="N846" s="25">
        <f t="shared" si="661"/>
        <v>3.9175590162365048</v>
      </c>
      <c r="O846" s="95"/>
    </row>
    <row r="847" spans="1:15" ht="16.5" thickBot="1" x14ac:dyDescent="0.3">
      <c r="A847" s="145"/>
      <c r="B847" s="65" t="s">
        <v>18</v>
      </c>
      <c r="C847" s="10">
        <f>SUM(C843:C846)</f>
        <v>4264</v>
      </c>
      <c r="D847" s="11">
        <f t="shared" si="655"/>
        <v>0</v>
      </c>
      <c r="E847" s="10">
        <f>SUM(E843:E846)</f>
        <v>0</v>
      </c>
      <c r="F847" s="11">
        <f t="shared" si="656"/>
        <v>0</v>
      </c>
      <c r="G847" s="10">
        <f>SUM(G843:G846)</f>
        <v>0</v>
      </c>
      <c r="H847" s="73">
        <f t="shared" si="657"/>
        <v>0.75046904315196994</v>
      </c>
      <c r="I847" s="10">
        <f>SUM(I843:I846)</f>
        <v>32</v>
      </c>
      <c r="J847" s="11">
        <f t="shared" si="658"/>
        <v>0.22514071294559096</v>
      </c>
      <c r="K847" s="10">
        <f>SUM(K843:K846)</f>
        <v>32</v>
      </c>
      <c r="L847" s="12">
        <f t="shared" si="659"/>
        <v>0.75046904315196994</v>
      </c>
      <c r="M847" s="15">
        <f t="shared" si="660"/>
        <v>7504.6904315196998</v>
      </c>
      <c r="N847" s="13">
        <f t="shared" si="661"/>
        <v>3.932152631792067</v>
      </c>
      <c r="O847" s="96"/>
    </row>
    <row r="848" spans="1:15" x14ac:dyDescent="0.25">
      <c r="A848" s="144" t="s">
        <v>541</v>
      </c>
      <c r="B848" s="82" t="s">
        <v>390</v>
      </c>
      <c r="C848" s="1">
        <f>111*8</f>
        <v>888</v>
      </c>
      <c r="D848" s="2">
        <f t="shared" si="655"/>
        <v>0</v>
      </c>
      <c r="E848" s="1">
        <v>0</v>
      </c>
      <c r="F848" s="2">
        <f t="shared" si="656"/>
        <v>0.33783783783783783</v>
      </c>
      <c r="G848" s="1">
        <v>3</v>
      </c>
      <c r="H848" s="2">
        <f t="shared" si="657"/>
        <v>0.67567567567567566</v>
      </c>
      <c r="I848" s="1">
        <v>6</v>
      </c>
      <c r="J848" s="2">
        <f t="shared" si="658"/>
        <v>0.42229729729729726</v>
      </c>
      <c r="K848" s="1">
        <f>+E848+G848+I848</f>
        <v>9</v>
      </c>
      <c r="L848" s="3">
        <f t="shared" si="659"/>
        <v>1.0135135135135136</v>
      </c>
      <c r="M848" s="24">
        <f t="shared" si="660"/>
        <v>10135.135135135137</v>
      </c>
      <c r="N848" s="25">
        <f t="shared" si="661"/>
        <v>3.8213071936150338</v>
      </c>
      <c r="O848" s="95"/>
    </row>
    <row r="849" spans="1:15" x14ac:dyDescent="0.25">
      <c r="A849" s="144"/>
      <c r="B849" s="82" t="s">
        <v>192</v>
      </c>
      <c r="C849" s="1">
        <f>20*64</f>
        <v>1280</v>
      </c>
      <c r="D849" s="2">
        <f t="shared" si="655"/>
        <v>0</v>
      </c>
      <c r="E849" s="1">
        <v>0</v>
      </c>
      <c r="F849" s="2">
        <f t="shared" si="656"/>
        <v>0</v>
      </c>
      <c r="G849" s="1">
        <v>0</v>
      </c>
      <c r="H849" s="2">
        <f t="shared" si="657"/>
        <v>0.625</v>
      </c>
      <c r="I849" s="1">
        <v>8</v>
      </c>
      <c r="J849" s="2">
        <f t="shared" si="658"/>
        <v>0.1875</v>
      </c>
      <c r="K849" s="1">
        <f>+E849+G849+I849</f>
        <v>8</v>
      </c>
      <c r="L849" s="3">
        <f t="shared" si="659"/>
        <v>0.625</v>
      </c>
      <c r="M849" s="24">
        <f t="shared" si="660"/>
        <v>6250</v>
      </c>
      <c r="N849" s="25">
        <f t="shared" si="661"/>
        <v>3.9977054744123737</v>
      </c>
      <c r="O849" s="95"/>
    </row>
    <row r="850" spans="1:15" x14ac:dyDescent="0.25">
      <c r="A850" s="144"/>
      <c r="B850" s="82" t="s">
        <v>184</v>
      </c>
      <c r="C850" s="1">
        <f>8*64</f>
        <v>512</v>
      </c>
      <c r="D850" s="2">
        <f t="shared" si="655"/>
        <v>0</v>
      </c>
      <c r="E850" s="1">
        <v>0</v>
      </c>
      <c r="F850" s="2">
        <f t="shared" si="656"/>
        <v>0</v>
      </c>
      <c r="G850" s="1">
        <v>0</v>
      </c>
      <c r="H850" s="2">
        <f t="shared" si="657"/>
        <v>0.390625</v>
      </c>
      <c r="I850" s="1">
        <v>2</v>
      </c>
      <c r="J850" s="2">
        <f t="shared" si="658"/>
        <v>0.1171875</v>
      </c>
      <c r="K850" s="1">
        <f>+E850+G850+I850</f>
        <v>2</v>
      </c>
      <c r="L850" s="3">
        <f t="shared" si="659"/>
        <v>0.390625</v>
      </c>
      <c r="M850" s="24">
        <f t="shared" si="660"/>
        <v>3906.25</v>
      </c>
      <c r="N850" s="25">
        <f t="shared" si="661"/>
        <v>4.1600674686174592</v>
      </c>
      <c r="O850" s="95"/>
    </row>
    <row r="851" spans="1:15" x14ac:dyDescent="0.25">
      <c r="A851" s="144"/>
      <c r="B851" s="82" t="s">
        <v>502</v>
      </c>
      <c r="C851" s="1">
        <f>32*64</f>
        <v>2048</v>
      </c>
      <c r="D851" s="2">
        <f t="shared" si="655"/>
        <v>0</v>
      </c>
      <c r="E851" s="1">
        <v>0</v>
      </c>
      <c r="F851" s="2">
        <f t="shared" si="656"/>
        <v>0</v>
      </c>
      <c r="G851" s="1">
        <v>0</v>
      </c>
      <c r="H851" s="2">
        <f t="shared" si="657"/>
        <v>0.634765625</v>
      </c>
      <c r="I851" s="1">
        <v>13</v>
      </c>
      <c r="J851" s="2">
        <f t="shared" si="658"/>
        <v>0.1904296875</v>
      </c>
      <c r="K851" s="1">
        <f>+E851+G851+I851</f>
        <v>13</v>
      </c>
      <c r="L851" s="3">
        <f t="shared" si="659"/>
        <v>0.634765625</v>
      </c>
      <c r="M851" s="24">
        <f t="shared" si="660"/>
        <v>6347.65625</v>
      </c>
      <c r="N851" s="25">
        <f t="shared" si="661"/>
        <v>3.992203924795835</v>
      </c>
      <c r="O851" s="95"/>
    </row>
    <row r="852" spans="1:15" ht="16.5" thickBot="1" x14ac:dyDescent="0.3">
      <c r="A852" s="145"/>
      <c r="B852" s="65" t="s">
        <v>18</v>
      </c>
      <c r="C852" s="10">
        <f>SUM(C848:C851)</f>
        <v>4728</v>
      </c>
      <c r="D852" s="11">
        <f t="shared" si="655"/>
        <v>0</v>
      </c>
      <c r="E852" s="10">
        <f>SUM(E848:E851)</f>
        <v>0</v>
      </c>
      <c r="F852" s="11">
        <f t="shared" si="656"/>
        <v>6.3451776649746189E-2</v>
      </c>
      <c r="G852" s="10">
        <f>SUM(G848:G851)</f>
        <v>3</v>
      </c>
      <c r="H852" s="73">
        <f t="shared" si="657"/>
        <v>0.61336717428087983</v>
      </c>
      <c r="I852" s="10">
        <f>SUM(I848:I851)</f>
        <v>29</v>
      </c>
      <c r="J852" s="11">
        <f t="shared" si="658"/>
        <v>0.22525380710659898</v>
      </c>
      <c r="K852" s="10">
        <f>SUM(K848:K851)</f>
        <v>32</v>
      </c>
      <c r="L852" s="12">
        <f t="shared" si="659"/>
        <v>0.67681895093062605</v>
      </c>
      <c r="M852" s="15">
        <f t="shared" si="660"/>
        <v>6768.1895093062603</v>
      </c>
      <c r="N852" s="13">
        <f t="shared" si="661"/>
        <v>3.9693366877977754</v>
      </c>
      <c r="O852" s="96"/>
    </row>
    <row r="853" spans="1:15" x14ac:dyDescent="0.25">
      <c r="A853" s="144" t="s">
        <v>543</v>
      </c>
      <c r="B853" s="82" t="s">
        <v>390</v>
      </c>
      <c r="C853" s="1">
        <f>116*8</f>
        <v>928</v>
      </c>
      <c r="D853" s="2">
        <f t="shared" si="655"/>
        <v>0</v>
      </c>
      <c r="E853" s="1">
        <v>0</v>
      </c>
      <c r="F853" s="2">
        <f t="shared" si="656"/>
        <v>0</v>
      </c>
      <c r="G853" s="1">
        <v>0</v>
      </c>
      <c r="H853" s="2">
        <f t="shared" si="657"/>
        <v>0.75431034482758619</v>
      </c>
      <c r="I853" s="1">
        <v>7</v>
      </c>
      <c r="J853" s="2">
        <f t="shared" si="658"/>
        <v>0.22629310344827586</v>
      </c>
      <c r="K853" s="1">
        <f>+E853+G853+I853</f>
        <v>7</v>
      </c>
      <c r="L853" s="3">
        <f t="shared" si="659"/>
        <v>0.75431034482758619</v>
      </c>
      <c r="M853" s="24">
        <f t="shared" si="660"/>
        <v>7543.1034482758623</v>
      </c>
      <c r="N853" s="25">
        <f t="shared" si="661"/>
        <v>3.9303029507383251</v>
      </c>
      <c r="O853" s="95"/>
    </row>
    <row r="854" spans="1:15" x14ac:dyDescent="0.25">
      <c r="A854" s="144"/>
      <c r="B854" s="82" t="s">
        <v>257</v>
      </c>
      <c r="C854" s="1">
        <f>72*8</f>
        <v>576</v>
      </c>
      <c r="D854" s="2">
        <f t="shared" si="655"/>
        <v>0</v>
      </c>
      <c r="E854" s="1">
        <v>0</v>
      </c>
      <c r="F854" s="2">
        <f t="shared" si="656"/>
        <v>0</v>
      </c>
      <c r="G854" s="1">
        <v>0</v>
      </c>
      <c r="H854" s="2">
        <f t="shared" si="657"/>
        <v>0.52083333333333326</v>
      </c>
      <c r="I854" s="1">
        <v>3</v>
      </c>
      <c r="J854" s="2">
        <f t="shared" si="658"/>
        <v>0.15624999999999997</v>
      </c>
      <c r="K854" s="1">
        <f>+E854+G854+I854</f>
        <v>3</v>
      </c>
      <c r="L854" s="3">
        <f t="shared" si="659"/>
        <v>0.52083333333333326</v>
      </c>
      <c r="M854" s="24">
        <f t="shared" si="660"/>
        <v>5208.333333333333</v>
      </c>
      <c r="N854" s="25">
        <f t="shared" si="661"/>
        <v>4.0616819349340219</v>
      </c>
      <c r="O854" s="95"/>
    </row>
    <row r="855" spans="1:15" x14ac:dyDescent="0.25">
      <c r="A855" s="144"/>
      <c r="B855" s="82" t="s">
        <v>184</v>
      </c>
      <c r="C855" s="1">
        <f>11*64</f>
        <v>704</v>
      </c>
      <c r="D855" s="2">
        <f t="shared" si="655"/>
        <v>0</v>
      </c>
      <c r="E855" s="1">
        <v>0</v>
      </c>
      <c r="F855" s="2">
        <f t="shared" si="656"/>
        <v>0</v>
      </c>
      <c r="G855" s="1">
        <v>0</v>
      </c>
      <c r="H855" s="2">
        <f t="shared" si="657"/>
        <v>0.85227272727272718</v>
      </c>
      <c r="I855" s="1">
        <v>6</v>
      </c>
      <c r="J855" s="2">
        <f t="shared" si="658"/>
        <v>0.25568181818181812</v>
      </c>
      <c r="K855" s="1">
        <f>+E855+G855+I855</f>
        <v>6</v>
      </c>
      <c r="L855" s="3">
        <f t="shared" si="659"/>
        <v>0.85227272727272718</v>
      </c>
      <c r="M855" s="24">
        <f t="shared" si="660"/>
        <v>8522.7272727272721</v>
      </c>
      <c r="N855" s="25">
        <f t="shared" si="661"/>
        <v>3.8857258052744474</v>
      </c>
      <c r="O855" s="95"/>
    </row>
    <row r="856" spans="1:15" ht="30" x14ac:dyDescent="0.25">
      <c r="A856" s="144"/>
      <c r="B856" s="82" t="s">
        <v>502</v>
      </c>
      <c r="C856" s="1">
        <f>31*64</f>
        <v>1984</v>
      </c>
      <c r="D856" s="2">
        <f t="shared" si="655"/>
        <v>0</v>
      </c>
      <c r="E856" s="1">
        <v>0</v>
      </c>
      <c r="F856" s="2">
        <f t="shared" si="656"/>
        <v>0</v>
      </c>
      <c r="G856" s="1">
        <v>0</v>
      </c>
      <c r="H856" s="2">
        <f t="shared" si="657"/>
        <v>0.70564516129032251</v>
      </c>
      <c r="I856" s="1">
        <v>14</v>
      </c>
      <c r="J856" s="2">
        <f t="shared" si="658"/>
        <v>0.21169354838709675</v>
      </c>
      <c r="K856" s="1">
        <f>+E856+G856+I856</f>
        <v>14</v>
      </c>
      <c r="L856" s="3">
        <f t="shared" si="659"/>
        <v>0.70564516129032251</v>
      </c>
      <c r="M856" s="24">
        <f t="shared" si="660"/>
        <v>7056.4516129032254</v>
      </c>
      <c r="N856" s="25">
        <f t="shared" si="661"/>
        <v>3.954376755145645</v>
      </c>
      <c r="O856" s="95" t="s">
        <v>545</v>
      </c>
    </row>
    <row r="857" spans="1:15" ht="16.5" thickBot="1" x14ac:dyDescent="0.3">
      <c r="A857" s="145"/>
      <c r="B857" s="65" t="s">
        <v>18</v>
      </c>
      <c r="C857" s="10">
        <f>SUM(C853:C856)</f>
        <v>4192</v>
      </c>
      <c r="D857" s="11">
        <f t="shared" si="655"/>
        <v>0</v>
      </c>
      <c r="E857" s="10">
        <f>SUM(E853:E856)</f>
        <v>0</v>
      </c>
      <c r="F857" s="11">
        <f t="shared" si="656"/>
        <v>0</v>
      </c>
      <c r="G857" s="10">
        <f>SUM(G853:G856)</f>
        <v>0</v>
      </c>
      <c r="H857" s="73">
        <f t="shared" si="657"/>
        <v>0.71564885496183206</v>
      </c>
      <c r="I857" s="10">
        <f>SUM(I853:I856)</f>
        <v>30</v>
      </c>
      <c r="J857" s="11">
        <f t="shared" si="658"/>
        <v>0.2146946564885496</v>
      </c>
      <c r="K857" s="10">
        <f>SUM(K853:K856)</f>
        <v>30</v>
      </c>
      <c r="L857" s="12">
        <f t="shared" si="659"/>
        <v>0.71564885496183206</v>
      </c>
      <c r="M857" s="15">
        <f t="shared" si="660"/>
        <v>7156.4885496183206</v>
      </c>
      <c r="N857" s="13">
        <f t="shared" si="661"/>
        <v>3.9493110837568475</v>
      </c>
      <c r="O857" s="96"/>
    </row>
    <row r="858" spans="1:15" x14ac:dyDescent="0.25">
      <c r="A858" s="144" t="s">
        <v>546</v>
      </c>
      <c r="B858" s="82" t="s">
        <v>162</v>
      </c>
      <c r="C858" s="1">
        <f>50*8</f>
        <v>400</v>
      </c>
      <c r="D858" s="2">
        <f t="shared" si="655"/>
        <v>0</v>
      </c>
      <c r="E858" s="1">
        <v>0</v>
      </c>
      <c r="F858" s="2">
        <f t="shared" si="656"/>
        <v>0</v>
      </c>
      <c r="G858" s="1">
        <v>0</v>
      </c>
      <c r="H858" s="2">
        <f t="shared" si="657"/>
        <v>1.5</v>
      </c>
      <c r="I858" s="1">
        <v>6</v>
      </c>
      <c r="J858" s="2">
        <f t="shared" si="658"/>
        <v>0.44999999999999996</v>
      </c>
      <c r="K858" s="1">
        <f>+E858+G858+I858</f>
        <v>6</v>
      </c>
      <c r="L858" s="3">
        <f t="shared" si="659"/>
        <v>1.5</v>
      </c>
      <c r="M858" s="24">
        <f t="shared" si="660"/>
        <v>15000</v>
      </c>
      <c r="N858" s="25">
        <f t="shared" si="661"/>
        <v>3.6700903775845601</v>
      </c>
      <c r="O858" s="95"/>
    </row>
    <row r="859" spans="1:15" x14ac:dyDescent="0.25">
      <c r="A859" s="144"/>
      <c r="B859" s="82" t="s">
        <v>257</v>
      </c>
      <c r="C859" s="1">
        <f>124*8</f>
        <v>992</v>
      </c>
      <c r="D859" s="2">
        <f t="shared" si="655"/>
        <v>0</v>
      </c>
      <c r="E859" s="1">
        <v>0</v>
      </c>
      <c r="F859" s="2">
        <f t="shared" si="656"/>
        <v>0</v>
      </c>
      <c r="G859" s="1">
        <v>0</v>
      </c>
      <c r="H859" s="2">
        <f t="shared" si="657"/>
        <v>0.60483870967741937</v>
      </c>
      <c r="I859" s="1">
        <v>6</v>
      </c>
      <c r="J859" s="2">
        <f t="shared" si="658"/>
        <v>0.18145161290322581</v>
      </c>
      <c r="K859" s="1">
        <f>+E859+G859+I859</f>
        <v>6</v>
      </c>
      <c r="L859" s="3">
        <f t="shared" si="659"/>
        <v>0.60483870967741937</v>
      </c>
      <c r="M859" s="24">
        <f t="shared" si="660"/>
        <v>6048.3870967741941</v>
      </c>
      <c r="N859" s="25">
        <f t="shared" si="661"/>
        <v>4.0093086291652069</v>
      </c>
      <c r="O859" s="95"/>
    </row>
    <row r="860" spans="1:15" x14ac:dyDescent="0.25">
      <c r="A860" s="144"/>
      <c r="B860" s="82" t="s">
        <v>184</v>
      </c>
      <c r="C860" s="1">
        <f>10*64</f>
        <v>640</v>
      </c>
      <c r="D860" s="2">
        <f t="shared" si="655"/>
        <v>0</v>
      </c>
      <c r="E860" s="1">
        <v>0</v>
      </c>
      <c r="F860" s="2">
        <f t="shared" si="656"/>
        <v>0</v>
      </c>
      <c r="G860" s="1">
        <v>0</v>
      </c>
      <c r="H860" s="2">
        <f t="shared" si="657"/>
        <v>0.625</v>
      </c>
      <c r="I860" s="1">
        <v>4</v>
      </c>
      <c r="J860" s="2">
        <f t="shared" si="658"/>
        <v>0.1875</v>
      </c>
      <c r="K860" s="1">
        <f>+E860+G860+I860</f>
        <v>4</v>
      </c>
      <c r="L860" s="3">
        <f t="shared" si="659"/>
        <v>0.625</v>
      </c>
      <c r="M860" s="24">
        <f t="shared" si="660"/>
        <v>6250</v>
      </c>
      <c r="N860" s="25">
        <f t="shared" si="661"/>
        <v>3.9977054744123737</v>
      </c>
      <c r="O860" s="95"/>
    </row>
    <row r="861" spans="1:15" x14ac:dyDescent="0.25">
      <c r="A861" s="144"/>
      <c r="B861" s="82" t="s">
        <v>502</v>
      </c>
      <c r="C861" s="1">
        <f>30*64</f>
        <v>1920</v>
      </c>
      <c r="D861" s="2">
        <f t="shared" si="655"/>
        <v>0</v>
      </c>
      <c r="E861" s="1">
        <v>0</v>
      </c>
      <c r="F861" s="2">
        <f t="shared" si="656"/>
        <v>0</v>
      </c>
      <c r="G861" s="1">
        <v>0</v>
      </c>
      <c r="H861" s="2">
        <f t="shared" si="657"/>
        <v>0.67708333333333337</v>
      </c>
      <c r="I861" s="1">
        <v>13</v>
      </c>
      <c r="J861" s="2">
        <f t="shared" si="658"/>
        <v>0.203125</v>
      </c>
      <c r="K861" s="1">
        <f>+E861+G861+I861</f>
        <v>13</v>
      </c>
      <c r="L861" s="3">
        <f t="shared" si="659"/>
        <v>0.67708333333333337</v>
      </c>
      <c r="M861" s="24">
        <f t="shared" si="660"/>
        <v>6770.8333333333339</v>
      </c>
      <c r="N861" s="25">
        <f t="shared" si="661"/>
        <v>3.9691969449127718</v>
      </c>
      <c r="O861" s="95"/>
    </row>
    <row r="862" spans="1:15" ht="16.5" thickBot="1" x14ac:dyDescent="0.3">
      <c r="A862" s="145"/>
      <c r="B862" s="65" t="s">
        <v>18</v>
      </c>
      <c r="C862" s="10">
        <f>SUM(C858:C861)</f>
        <v>3952</v>
      </c>
      <c r="D862" s="11">
        <f t="shared" si="655"/>
        <v>0</v>
      </c>
      <c r="E862" s="10">
        <f>SUM(E858:E861)</f>
        <v>0</v>
      </c>
      <c r="F862" s="11">
        <f t="shared" si="656"/>
        <v>0</v>
      </c>
      <c r="G862" s="10">
        <f>SUM(G858:G861)</f>
        <v>0</v>
      </c>
      <c r="H862" s="73">
        <f t="shared" si="657"/>
        <v>0.73380566801619429</v>
      </c>
      <c r="I862" s="10">
        <f>SUM(I858:I861)</f>
        <v>29</v>
      </c>
      <c r="J862" s="11">
        <f t="shared" si="658"/>
        <v>0.22014170040485828</v>
      </c>
      <c r="K862" s="10">
        <f>SUM(K858:K861)</f>
        <v>29</v>
      </c>
      <c r="L862" s="12">
        <f t="shared" si="659"/>
        <v>0.73380566801619429</v>
      </c>
      <c r="M862" s="15">
        <f t="shared" si="660"/>
        <v>7338.0566801619425</v>
      </c>
      <c r="N862" s="13">
        <f t="shared" si="661"/>
        <v>3.9402743035870427</v>
      </c>
      <c r="O862" s="96"/>
    </row>
    <row r="863" spans="1:15" x14ac:dyDescent="0.25">
      <c r="A863" s="144" t="s">
        <v>548</v>
      </c>
      <c r="B863" s="82" t="s">
        <v>162</v>
      </c>
      <c r="C863" s="1">
        <f>24*8</f>
        <v>192</v>
      </c>
      <c r="D863" s="2">
        <f t="shared" si="655"/>
        <v>0</v>
      </c>
      <c r="E863" s="1">
        <v>0</v>
      </c>
      <c r="F863" s="2">
        <f t="shared" si="656"/>
        <v>0</v>
      </c>
      <c r="G863" s="1">
        <v>0</v>
      </c>
      <c r="H863" s="2">
        <f t="shared" si="657"/>
        <v>1.0416666666666665</v>
      </c>
      <c r="I863" s="1">
        <v>2</v>
      </c>
      <c r="J863" s="2">
        <f t="shared" si="658"/>
        <v>0.31249999999999994</v>
      </c>
      <c r="K863" s="1">
        <f>+E863+G863+I863</f>
        <v>2</v>
      </c>
      <c r="L863" s="3">
        <f t="shared" si="659"/>
        <v>1.0416666666666665</v>
      </c>
      <c r="M863" s="24">
        <f t="shared" si="660"/>
        <v>10416.666666666666</v>
      </c>
      <c r="N863" s="25">
        <f t="shared" si="661"/>
        <v>3.8109913382574203</v>
      </c>
      <c r="O863" s="95"/>
    </row>
    <row r="864" spans="1:15" x14ac:dyDescent="0.25">
      <c r="A864" s="144"/>
      <c r="B864" s="82" t="s">
        <v>257</v>
      </c>
      <c r="C864" s="1">
        <f>136*8</f>
        <v>1088</v>
      </c>
      <c r="D864" s="2">
        <f t="shared" si="655"/>
        <v>0</v>
      </c>
      <c r="E864" s="1">
        <v>0</v>
      </c>
      <c r="F864" s="2">
        <f t="shared" si="656"/>
        <v>0</v>
      </c>
      <c r="G864" s="1">
        <v>0</v>
      </c>
      <c r="H864" s="2">
        <f t="shared" si="657"/>
        <v>0.91911764705882359</v>
      </c>
      <c r="I864" s="1">
        <v>10</v>
      </c>
      <c r="J864" s="2">
        <f t="shared" si="658"/>
        <v>0.27573529411764708</v>
      </c>
      <c r="K864" s="1">
        <f>+E864+G864+I864</f>
        <v>10</v>
      </c>
      <c r="L864" s="3">
        <f t="shared" si="659"/>
        <v>0.91911764705882359</v>
      </c>
      <c r="M864" s="24">
        <f t="shared" si="660"/>
        <v>9191.176470588236</v>
      </c>
      <c r="N864" s="25">
        <f t="shared" si="661"/>
        <v>3.8578250710483406</v>
      </c>
      <c r="O864" s="95"/>
    </row>
    <row r="865" spans="1:15" x14ac:dyDescent="0.25">
      <c r="A865" s="144"/>
      <c r="B865" s="82" t="s">
        <v>184</v>
      </c>
      <c r="C865" s="1">
        <f>10*64</f>
        <v>640</v>
      </c>
      <c r="D865" s="2">
        <f t="shared" si="655"/>
        <v>0</v>
      </c>
      <c r="E865" s="1">
        <v>0</v>
      </c>
      <c r="F865" s="2">
        <f t="shared" si="656"/>
        <v>0</v>
      </c>
      <c r="G865" s="1">
        <v>0</v>
      </c>
      <c r="H865" s="2">
        <f t="shared" si="657"/>
        <v>0.78125</v>
      </c>
      <c r="I865" s="1">
        <v>5</v>
      </c>
      <c r="J865" s="2">
        <f t="shared" si="658"/>
        <v>0.234375</v>
      </c>
      <c r="K865" s="1">
        <f>+E865+G865+I865</f>
        <v>5</v>
      </c>
      <c r="L865" s="3">
        <f t="shared" si="659"/>
        <v>0.78125</v>
      </c>
      <c r="M865" s="24">
        <f t="shared" si="660"/>
        <v>7812.5</v>
      </c>
      <c r="N865" s="25">
        <f t="shared" si="661"/>
        <v>3.9175590162365048</v>
      </c>
      <c r="O865" s="95"/>
    </row>
    <row r="866" spans="1:15" x14ac:dyDescent="0.25">
      <c r="A866" s="144"/>
      <c r="B866" s="82" t="s">
        <v>502</v>
      </c>
      <c r="C866" s="1">
        <f>29*64</f>
        <v>1856</v>
      </c>
      <c r="D866" s="2">
        <f t="shared" si="655"/>
        <v>0</v>
      </c>
      <c r="E866" s="1">
        <v>0</v>
      </c>
      <c r="F866" s="2">
        <f t="shared" si="656"/>
        <v>0</v>
      </c>
      <c r="G866" s="1">
        <v>0</v>
      </c>
      <c r="H866" s="2">
        <f t="shared" si="657"/>
        <v>0.70043103448275867</v>
      </c>
      <c r="I866" s="1">
        <v>13</v>
      </c>
      <c r="J866" s="2">
        <f t="shared" si="658"/>
        <v>0.2101293103448276</v>
      </c>
      <c r="K866" s="1">
        <f>+E866+G866+I866</f>
        <v>13</v>
      </c>
      <c r="L866" s="3">
        <f t="shared" si="659"/>
        <v>0.70043103448275867</v>
      </c>
      <c r="M866" s="24">
        <f t="shared" si="660"/>
        <v>7004.310344827587</v>
      </c>
      <c r="N866" s="25">
        <f t="shared" si="661"/>
        <v>3.9570422589520544</v>
      </c>
      <c r="O866" s="95"/>
    </row>
    <row r="867" spans="1:15" ht="16.5" thickBot="1" x14ac:dyDescent="0.3">
      <c r="A867" s="145"/>
      <c r="B867" s="65" t="s">
        <v>18</v>
      </c>
      <c r="C867" s="10">
        <f>SUM(C863:C866)</f>
        <v>3776</v>
      </c>
      <c r="D867" s="11">
        <f t="shared" ref="D867:D872" si="662">E867/C867*100</f>
        <v>0</v>
      </c>
      <c r="E867" s="10">
        <f>SUM(E863:E866)</f>
        <v>0</v>
      </c>
      <c r="F867" s="11">
        <f t="shared" ref="F867:F872" si="663">+G867/C867*100</f>
        <v>0</v>
      </c>
      <c r="G867" s="10">
        <f>SUM(G863:G866)</f>
        <v>0</v>
      </c>
      <c r="H867" s="73">
        <f t="shared" ref="H867:H872" si="664">+I867/C867*100</f>
        <v>0.79449152542372881</v>
      </c>
      <c r="I867" s="10">
        <f>SUM(I863:I866)</f>
        <v>30</v>
      </c>
      <c r="J867" s="11">
        <f t="shared" ref="J867:J872" si="665">(1*D867)+(0.65*F867)+(0.3*H867)</f>
        <v>0.23834745762711862</v>
      </c>
      <c r="K867" s="10">
        <f>SUM(K863:K866)</f>
        <v>30</v>
      </c>
      <c r="L867" s="12">
        <f t="shared" ref="L867:L872" si="666">K867/C867*100</f>
        <v>0.79449152542372881</v>
      </c>
      <c r="M867" s="15">
        <f t="shared" ref="M867:M872" si="667">L867*10000</f>
        <v>7944.9152542372876</v>
      </c>
      <c r="N867" s="13">
        <f t="shared" ref="N867:N872" si="668">(NORMSINV(1-M867/1000000))+1.5</f>
        <v>3.911436225831638</v>
      </c>
      <c r="O867" s="96"/>
    </row>
    <row r="868" spans="1:15" x14ac:dyDescent="0.25">
      <c r="A868" s="144" t="s">
        <v>549</v>
      </c>
      <c r="B868" s="82" t="s">
        <v>162</v>
      </c>
      <c r="C868" s="1">
        <f>90*8</f>
        <v>720</v>
      </c>
      <c r="D868" s="2">
        <f t="shared" si="662"/>
        <v>0</v>
      </c>
      <c r="E868" s="1">
        <v>0</v>
      </c>
      <c r="F868" s="2">
        <f t="shared" si="663"/>
        <v>0</v>
      </c>
      <c r="G868" s="1">
        <v>0</v>
      </c>
      <c r="H868" s="2">
        <f t="shared" si="664"/>
        <v>0.83333333333333337</v>
      </c>
      <c r="I868" s="1">
        <v>6</v>
      </c>
      <c r="J868" s="2">
        <f t="shared" si="665"/>
        <v>0.25</v>
      </c>
      <c r="K868" s="1">
        <f>+E868+G868+I868</f>
        <v>6</v>
      </c>
      <c r="L868" s="3">
        <f t="shared" si="666"/>
        <v>0.83333333333333337</v>
      </c>
      <c r="M868" s="24">
        <f t="shared" si="667"/>
        <v>8333.3333333333339</v>
      </c>
      <c r="N868" s="25">
        <f t="shared" si="668"/>
        <v>3.8939797998185104</v>
      </c>
      <c r="O868" s="95"/>
    </row>
    <row r="869" spans="1:15" x14ac:dyDescent="0.25">
      <c r="A869" s="144"/>
      <c r="B869" s="82" t="s">
        <v>223</v>
      </c>
      <c r="C869" s="1">
        <f>35*8</f>
        <v>280</v>
      </c>
      <c r="D869" s="2">
        <f t="shared" si="662"/>
        <v>0</v>
      </c>
      <c r="E869" s="1">
        <v>0</v>
      </c>
      <c r="F869" s="2">
        <f t="shared" si="663"/>
        <v>0</v>
      </c>
      <c r="G869" s="1">
        <v>0</v>
      </c>
      <c r="H869" s="2">
        <f t="shared" si="664"/>
        <v>1.4285714285714286</v>
      </c>
      <c r="I869" s="1">
        <v>4</v>
      </c>
      <c r="J869" s="2">
        <f t="shared" si="665"/>
        <v>0.42857142857142855</v>
      </c>
      <c r="K869" s="1">
        <f>+E869+G869+I869</f>
        <v>4</v>
      </c>
      <c r="L869" s="3">
        <f t="shared" si="666"/>
        <v>1.4285714285714286</v>
      </c>
      <c r="M869" s="24">
        <f t="shared" si="667"/>
        <v>14285.714285714286</v>
      </c>
      <c r="N869" s="25">
        <f t="shared" si="668"/>
        <v>3.6893497555220858</v>
      </c>
      <c r="O869" s="95"/>
    </row>
    <row r="870" spans="1:15" x14ac:dyDescent="0.25">
      <c r="A870" s="144"/>
      <c r="B870" s="82" t="s">
        <v>552</v>
      </c>
      <c r="C870" s="1">
        <f>8*8</f>
        <v>64</v>
      </c>
      <c r="D870" s="2">
        <f t="shared" si="662"/>
        <v>0</v>
      </c>
      <c r="E870" s="1">
        <v>0</v>
      </c>
      <c r="F870" s="2">
        <f t="shared" si="663"/>
        <v>0</v>
      </c>
      <c r="G870" s="1">
        <v>0</v>
      </c>
      <c r="H870" s="2">
        <f t="shared" si="664"/>
        <v>3.125</v>
      </c>
      <c r="I870" s="1">
        <v>2</v>
      </c>
      <c r="J870" s="2">
        <f t="shared" si="665"/>
        <v>0.9375</v>
      </c>
      <c r="K870" s="1">
        <f>+E870+G870+I870</f>
        <v>2</v>
      </c>
      <c r="L870" s="3">
        <f t="shared" si="666"/>
        <v>3.125</v>
      </c>
      <c r="M870" s="24">
        <f t="shared" si="667"/>
        <v>31250</v>
      </c>
      <c r="N870" s="25">
        <f t="shared" si="668"/>
        <v>3.3627318674216511</v>
      </c>
      <c r="O870" s="95"/>
    </row>
    <row r="871" spans="1:15" x14ac:dyDescent="0.25">
      <c r="A871" s="144"/>
      <c r="B871" s="82" t="s">
        <v>184</v>
      </c>
      <c r="C871" s="1">
        <f>9*64</f>
        <v>576</v>
      </c>
      <c r="D871" s="2">
        <f t="shared" si="662"/>
        <v>0</v>
      </c>
      <c r="E871" s="1">
        <v>0</v>
      </c>
      <c r="F871" s="2">
        <f t="shared" si="663"/>
        <v>0</v>
      </c>
      <c r="G871" s="1">
        <v>0</v>
      </c>
      <c r="H871" s="2">
        <f t="shared" si="664"/>
        <v>0.69444444444444442</v>
      </c>
      <c r="I871" s="1">
        <v>4</v>
      </c>
      <c r="J871" s="2">
        <f t="shared" si="665"/>
        <v>0.20833333333333331</v>
      </c>
      <c r="K871" s="1">
        <f>+E871+G871+I871</f>
        <v>4</v>
      </c>
      <c r="L871" s="3">
        <f t="shared" si="666"/>
        <v>0.69444444444444442</v>
      </c>
      <c r="M871" s="24">
        <f t="shared" si="667"/>
        <v>6944.4444444444443</v>
      </c>
      <c r="N871" s="25">
        <f t="shared" si="668"/>
        <v>3.9601243375600035</v>
      </c>
      <c r="O871" s="95"/>
    </row>
    <row r="872" spans="1:15" x14ac:dyDescent="0.25">
      <c r="A872" s="144"/>
      <c r="B872" s="82" t="s">
        <v>502</v>
      </c>
      <c r="C872" s="1">
        <f>29*64</f>
        <v>1856</v>
      </c>
      <c r="D872" s="2">
        <f t="shared" si="662"/>
        <v>0</v>
      </c>
      <c r="E872" s="1">
        <v>0</v>
      </c>
      <c r="F872" s="2">
        <f t="shared" si="663"/>
        <v>0</v>
      </c>
      <c r="G872" s="1">
        <v>0</v>
      </c>
      <c r="H872" s="2">
        <f t="shared" si="664"/>
        <v>0.80818965517241381</v>
      </c>
      <c r="I872" s="1">
        <v>15</v>
      </c>
      <c r="J872" s="2">
        <f t="shared" si="665"/>
        <v>0.24245689655172414</v>
      </c>
      <c r="K872" s="1">
        <f>+E872+G872+I872</f>
        <v>15</v>
      </c>
      <c r="L872" s="3">
        <f t="shared" si="666"/>
        <v>0.80818965517241381</v>
      </c>
      <c r="M872" s="24">
        <f t="shared" si="667"/>
        <v>8081.8965517241377</v>
      </c>
      <c r="N872" s="25">
        <f t="shared" si="668"/>
        <v>3.9051960201590172</v>
      </c>
      <c r="O872" s="95"/>
    </row>
    <row r="873" spans="1:15" ht="16.5" thickBot="1" x14ac:dyDescent="0.3">
      <c r="A873" s="145"/>
      <c r="B873" s="65" t="s">
        <v>18</v>
      </c>
      <c r="C873" s="10">
        <f>SUM(C868:C872)</f>
        <v>3496</v>
      </c>
      <c r="D873" s="11">
        <f t="shared" ref="D873:D878" si="669">E873/C873*100</f>
        <v>0</v>
      </c>
      <c r="E873" s="10">
        <f>SUM(E868:E872)</f>
        <v>0</v>
      </c>
      <c r="F873" s="11">
        <f t="shared" ref="F873:F878" si="670">+G873/C873*100</f>
        <v>0</v>
      </c>
      <c r="G873" s="10">
        <f>SUM(G868:G872)</f>
        <v>0</v>
      </c>
      <c r="H873" s="73">
        <f t="shared" ref="H873:H878" si="671">+I873/C873*100</f>
        <v>0.88672768878718533</v>
      </c>
      <c r="I873" s="10">
        <f>SUM(I868:I872)</f>
        <v>31</v>
      </c>
      <c r="J873" s="11">
        <f t="shared" ref="J873:J878" si="672">(1*D873)+(0.65*F873)+(0.3*H873)</f>
        <v>0.26601830663615561</v>
      </c>
      <c r="K873" s="10">
        <f>SUM(K868:K872)</f>
        <v>31</v>
      </c>
      <c r="L873" s="12">
        <f t="shared" ref="L873:L878" si="673">K873/C873*100</f>
        <v>0.88672768878718533</v>
      </c>
      <c r="M873" s="15">
        <f t="shared" ref="M873:M878" si="674">L873*10000</f>
        <v>8867.2768878718525</v>
      </c>
      <c r="N873" s="13">
        <f t="shared" ref="N873:N878" si="675">(NORMSINV(1-M873/1000000))+1.5</f>
        <v>3.8711141326627554</v>
      </c>
      <c r="O873" s="96"/>
    </row>
    <row r="874" spans="1:15" x14ac:dyDescent="0.25">
      <c r="A874" s="144" t="s">
        <v>550</v>
      </c>
      <c r="B874" s="82" t="s">
        <v>505</v>
      </c>
      <c r="C874" s="1">
        <f>25*8</f>
        <v>200</v>
      </c>
      <c r="D874" s="2">
        <f t="shared" si="669"/>
        <v>0</v>
      </c>
      <c r="E874" s="1">
        <v>0</v>
      </c>
      <c r="F874" s="2">
        <f t="shared" si="670"/>
        <v>0</v>
      </c>
      <c r="G874" s="1">
        <v>0</v>
      </c>
      <c r="H874" s="2">
        <f t="shared" si="671"/>
        <v>1</v>
      </c>
      <c r="I874" s="1">
        <v>2</v>
      </c>
      <c r="J874" s="2">
        <f t="shared" si="672"/>
        <v>0.3</v>
      </c>
      <c r="K874" s="1">
        <f>+E874+G874+I874</f>
        <v>2</v>
      </c>
      <c r="L874" s="3">
        <f t="shared" si="673"/>
        <v>1</v>
      </c>
      <c r="M874" s="24">
        <f t="shared" si="674"/>
        <v>10000</v>
      </c>
      <c r="N874" s="25">
        <f t="shared" si="675"/>
        <v>3.8263478740408408</v>
      </c>
      <c r="O874" s="95"/>
    </row>
    <row r="875" spans="1:15" x14ac:dyDescent="0.25">
      <c r="A875" s="144"/>
      <c r="B875" s="82" t="s">
        <v>552</v>
      </c>
      <c r="C875" s="1">
        <f>54*8</f>
        <v>432</v>
      </c>
      <c r="D875" s="2">
        <f t="shared" si="669"/>
        <v>0</v>
      </c>
      <c r="E875" s="1">
        <v>0</v>
      </c>
      <c r="F875" s="2">
        <f t="shared" si="670"/>
        <v>0</v>
      </c>
      <c r="G875" s="1">
        <v>0</v>
      </c>
      <c r="H875" s="2">
        <f t="shared" si="671"/>
        <v>0.92592592592592582</v>
      </c>
      <c r="I875" s="1">
        <v>4</v>
      </c>
      <c r="J875" s="2">
        <f t="shared" si="672"/>
        <v>0.27777777777777773</v>
      </c>
      <c r="K875" s="1">
        <f>+E875+G875+I875</f>
        <v>4</v>
      </c>
      <c r="L875" s="3">
        <f t="shared" si="673"/>
        <v>0.92592592592592582</v>
      </c>
      <c r="M875" s="24">
        <f t="shared" si="674"/>
        <v>9259.2592592592573</v>
      </c>
      <c r="N875" s="25">
        <f t="shared" si="675"/>
        <v>3.8550840094933694</v>
      </c>
      <c r="O875" s="95"/>
    </row>
    <row r="876" spans="1:15" x14ac:dyDescent="0.25">
      <c r="A876" s="144"/>
      <c r="B876" s="82" t="s">
        <v>223</v>
      </c>
      <c r="C876" s="1">
        <f>12*8</f>
        <v>96</v>
      </c>
      <c r="D876" s="2">
        <f>E876/C876*100</f>
        <v>0</v>
      </c>
      <c r="E876" s="1">
        <v>0</v>
      </c>
      <c r="F876" s="2">
        <f>+G876/C876*100</f>
        <v>0</v>
      </c>
      <c r="G876" s="1">
        <v>0</v>
      </c>
      <c r="H876" s="2">
        <f>+I876/C876*100</f>
        <v>2.083333333333333</v>
      </c>
      <c r="I876" s="1">
        <v>2</v>
      </c>
      <c r="J876" s="2">
        <f>(1*D876)+(0.65*F876)+(0.3*H876)</f>
        <v>0.62499999999999989</v>
      </c>
      <c r="K876" s="1">
        <f>+E876+G876+I876</f>
        <v>2</v>
      </c>
      <c r="L876" s="3">
        <f>K876/C876*100</f>
        <v>2.083333333333333</v>
      </c>
      <c r="M876" s="24">
        <f>L876*10000</f>
        <v>20833.333333333332</v>
      </c>
      <c r="N876" s="25">
        <f>(NORMSINV(1-M876/1000000))+1.5</f>
        <v>3.5368341317013874</v>
      </c>
      <c r="O876" s="95"/>
    </row>
    <row r="877" spans="1:15" x14ac:dyDescent="0.25">
      <c r="A877" s="144"/>
      <c r="B877" s="82" t="s">
        <v>184</v>
      </c>
      <c r="C877" s="1">
        <f>8*64</f>
        <v>512</v>
      </c>
      <c r="D877" s="2">
        <f t="shared" si="669"/>
        <v>0</v>
      </c>
      <c r="E877" s="1">
        <v>0</v>
      </c>
      <c r="F877" s="2">
        <f t="shared" si="670"/>
        <v>0</v>
      </c>
      <c r="G877" s="1">
        <v>0</v>
      </c>
      <c r="H877" s="2">
        <f t="shared" si="671"/>
        <v>0.78125</v>
      </c>
      <c r="I877" s="1">
        <v>4</v>
      </c>
      <c r="J877" s="2">
        <f t="shared" si="672"/>
        <v>0.234375</v>
      </c>
      <c r="K877" s="1">
        <f>+E877+G877+I877</f>
        <v>4</v>
      </c>
      <c r="L877" s="3">
        <f t="shared" si="673"/>
        <v>0.78125</v>
      </c>
      <c r="M877" s="24">
        <f t="shared" si="674"/>
        <v>7812.5</v>
      </c>
      <c r="N877" s="25">
        <f t="shared" si="675"/>
        <v>3.9175590162365048</v>
      </c>
      <c r="O877" s="95"/>
    </row>
    <row r="878" spans="1:15" x14ac:dyDescent="0.25">
      <c r="A878" s="144"/>
      <c r="B878" s="82" t="s">
        <v>502</v>
      </c>
      <c r="C878" s="1">
        <f>28*64</f>
        <v>1792</v>
      </c>
      <c r="D878" s="2">
        <f t="shared" si="669"/>
        <v>0</v>
      </c>
      <c r="E878" s="1">
        <v>0</v>
      </c>
      <c r="F878" s="2">
        <f t="shared" si="670"/>
        <v>0</v>
      </c>
      <c r="G878" s="1">
        <v>0</v>
      </c>
      <c r="H878" s="2">
        <f t="shared" si="671"/>
        <v>0.6138392857142857</v>
      </c>
      <c r="I878" s="1">
        <v>11</v>
      </c>
      <c r="J878" s="2">
        <f t="shared" si="672"/>
        <v>0.1841517857142857</v>
      </c>
      <c r="K878" s="1">
        <f>+E878+G878+I878</f>
        <v>11</v>
      </c>
      <c r="L878" s="3">
        <f t="shared" si="673"/>
        <v>0.6138392857142857</v>
      </c>
      <c r="M878" s="24">
        <f t="shared" si="674"/>
        <v>6138.3928571428569</v>
      </c>
      <c r="N878" s="25">
        <f t="shared" si="675"/>
        <v>4.0040869562307932</v>
      </c>
      <c r="O878" s="95"/>
    </row>
    <row r="879" spans="1:15" ht="16.5" thickBot="1" x14ac:dyDescent="0.3">
      <c r="A879" s="145"/>
      <c r="B879" s="65" t="s">
        <v>18</v>
      </c>
      <c r="C879" s="10">
        <f>SUM(C874:C878)</f>
        <v>3032</v>
      </c>
      <c r="D879" s="11">
        <f t="shared" ref="D879:D884" si="676">E879/C879*100</f>
        <v>0</v>
      </c>
      <c r="E879" s="10">
        <f>SUM(E874:E878)</f>
        <v>0</v>
      </c>
      <c r="F879" s="11">
        <f t="shared" ref="F879:F884" si="677">+G879/C879*100</f>
        <v>0</v>
      </c>
      <c r="G879" s="10">
        <f>SUM(G874:G878)</f>
        <v>0</v>
      </c>
      <c r="H879" s="73">
        <f t="shared" ref="H879:H884" si="678">+I879/C879*100</f>
        <v>0.75857519788918204</v>
      </c>
      <c r="I879" s="10">
        <f>SUM(I874:I878)</f>
        <v>23</v>
      </c>
      <c r="J879" s="11">
        <f t="shared" ref="J879:J884" si="679">(1*D879)+(0.65*F879)+(0.3*H879)</f>
        <v>0.22757255936675461</v>
      </c>
      <c r="K879" s="10">
        <f>SUM(K874:K878)</f>
        <v>23</v>
      </c>
      <c r="L879" s="12">
        <f t="shared" ref="L879:L884" si="680">K879/C879*100</f>
        <v>0.75857519788918204</v>
      </c>
      <c r="M879" s="15">
        <f t="shared" ref="M879:M884" si="681">L879*10000</f>
        <v>7585.7519788918207</v>
      </c>
      <c r="N879" s="13">
        <f t="shared" ref="N879:N884" si="682">(NORMSINV(1-M879/1000000))+1.5</f>
        <v>3.928259012886862</v>
      </c>
      <c r="O879" s="96"/>
    </row>
    <row r="880" spans="1:15" x14ac:dyDescent="0.25">
      <c r="A880" s="144" t="s">
        <v>554</v>
      </c>
      <c r="B880" s="82" t="s">
        <v>505</v>
      </c>
      <c r="C880" s="1">
        <f>18*8</f>
        <v>144</v>
      </c>
      <c r="D880" s="2">
        <f t="shared" si="676"/>
        <v>0</v>
      </c>
      <c r="E880" s="1">
        <v>0</v>
      </c>
      <c r="F880" s="2">
        <f t="shared" si="677"/>
        <v>0</v>
      </c>
      <c r="G880" s="1">
        <v>0</v>
      </c>
      <c r="H880" s="2">
        <f t="shared" si="678"/>
        <v>0</v>
      </c>
      <c r="I880" s="1">
        <v>0</v>
      </c>
      <c r="J880" s="2">
        <f t="shared" si="679"/>
        <v>0</v>
      </c>
      <c r="K880" s="1">
        <f>+E880+G880+I880</f>
        <v>0</v>
      </c>
      <c r="L880" s="3">
        <f t="shared" si="680"/>
        <v>0</v>
      </c>
      <c r="M880" s="24">
        <f t="shared" si="681"/>
        <v>0</v>
      </c>
      <c r="N880" s="25" t="e">
        <f t="shared" si="682"/>
        <v>#NUM!</v>
      </c>
      <c r="O880" s="95"/>
    </row>
    <row r="881" spans="1:15" x14ac:dyDescent="0.25">
      <c r="A881" s="144"/>
      <c r="B881" s="82" t="s">
        <v>557</v>
      </c>
      <c r="C881" s="1">
        <f>8*64</f>
        <v>512</v>
      </c>
      <c r="D881" s="2">
        <f t="shared" si="676"/>
        <v>0</v>
      </c>
      <c r="E881" s="1">
        <v>0</v>
      </c>
      <c r="F881" s="2">
        <f t="shared" si="677"/>
        <v>0</v>
      </c>
      <c r="G881" s="1">
        <v>0</v>
      </c>
      <c r="H881" s="2">
        <f t="shared" si="678"/>
        <v>0.5859375</v>
      </c>
      <c r="I881" s="1">
        <v>3</v>
      </c>
      <c r="J881" s="2">
        <f t="shared" si="679"/>
        <v>0.17578125</v>
      </c>
      <c r="K881" s="1">
        <f>+E881+G881+I881</f>
        <v>3</v>
      </c>
      <c r="L881" s="3">
        <f t="shared" si="680"/>
        <v>0.5859375</v>
      </c>
      <c r="M881" s="24">
        <f t="shared" si="681"/>
        <v>5859.375</v>
      </c>
      <c r="N881" s="25">
        <f t="shared" si="682"/>
        <v>4.0205022171903586</v>
      </c>
      <c r="O881" s="95"/>
    </row>
    <row r="882" spans="1:15" x14ac:dyDescent="0.25">
      <c r="A882" s="144"/>
      <c r="B882" s="82" t="s">
        <v>184</v>
      </c>
      <c r="C882" s="1">
        <f>11*64</f>
        <v>704</v>
      </c>
      <c r="D882" s="2">
        <f t="shared" si="676"/>
        <v>0</v>
      </c>
      <c r="E882" s="1">
        <v>0</v>
      </c>
      <c r="F882" s="2">
        <f t="shared" si="677"/>
        <v>0</v>
      </c>
      <c r="G882" s="1">
        <v>0</v>
      </c>
      <c r="H882" s="2">
        <f t="shared" si="678"/>
        <v>0.56818181818181823</v>
      </c>
      <c r="I882" s="1">
        <v>4</v>
      </c>
      <c r="J882" s="2">
        <f t="shared" si="679"/>
        <v>0.17045454545454547</v>
      </c>
      <c r="K882" s="1">
        <f>+E882+G882+I882</f>
        <v>4</v>
      </c>
      <c r="L882" s="3">
        <f t="shared" si="680"/>
        <v>0.56818181818181823</v>
      </c>
      <c r="M882" s="24">
        <f t="shared" si="681"/>
        <v>5681.818181818182</v>
      </c>
      <c r="N882" s="25">
        <f t="shared" si="682"/>
        <v>4.031313090899447</v>
      </c>
      <c r="O882" s="95"/>
    </row>
    <row r="883" spans="1:15" x14ac:dyDescent="0.25">
      <c r="A883" s="144"/>
      <c r="B883" s="82" t="s">
        <v>502</v>
      </c>
      <c r="C883" s="1">
        <f>20*64</f>
        <v>1280</v>
      </c>
      <c r="D883" s="2">
        <f>E883/C883*100</f>
        <v>0</v>
      </c>
      <c r="E883" s="1">
        <v>0</v>
      </c>
      <c r="F883" s="2">
        <f>+G883/C883*100</f>
        <v>0</v>
      </c>
      <c r="G883" s="1">
        <v>0</v>
      </c>
      <c r="H883" s="2">
        <f>+I883/C883*100</f>
        <v>0.703125</v>
      </c>
      <c r="I883" s="1">
        <v>9</v>
      </c>
      <c r="J883" s="2">
        <f>(1*D883)+(0.65*F883)+(0.3*H883)</f>
        <v>0.2109375</v>
      </c>
      <c r="K883" s="1">
        <f>+E883+G883+I883</f>
        <v>9</v>
      </c>
      <c r="L883" s="3">
        <f>K883/C883*100</f>
        <v>0.703125</v>
      </c>
      <c r="M883" s="24">
        <f>L883*10000</f>
        <v>7031.25</v>
      </c>
      <c r="N883" s="25">
        <f>(NORMSINV(1-M883/1000000))+1.5</f>
        <v>3.9556629036355617</v>
      </c>
      <c r="O883" s="95"/>
    </row>
    <row r="884" spans="1:15" x14ac:dyDescent="0.25">
      <c r="A884" s="144"/>
      <c r="B884" s="82" t="s">
        <v>558</v>
      </c>
      <c r="C884" s="1">
        <f>1*64</f>
        <v>64</v>
      </c>
      <c r="D884" s="2">
        <f t="shared" si="676"/>
        <v>0</v>
      </c>
      <c r="E884" s="1">
        <v>0</v>
      </c>
      <c r="F884" s="2">
        <f t="shared" si="677"/>
        <v>0</v>
      </c>
      <c r="G884" s="1">
        <v>0</v>
      </c>
      <c r="H884" s="2">
        <f t="shared" si="678"/>
        <v>0</v>
      </c>
      <c r="I884" s="1">
        <v>0</v>
      </c>
      <c r="J884" s="2">
        <f t="shared" si="679"/>
        <v>0</v>
      </c>
      <c r="K884" s="1">
        <f>+E884+G884+I884</f>
        <v>0</v>
      </c>
      <c r="L884" s="3">
        <f t="shared" si="680"/>
        <v>0</v>
      </c>
      <c r="M884" s="24">
        <f t="shared" si="681"/>
        <v>0</v>
      </c>
      <c r="N884" s="25" t="e">
        <f t="shared" si="682"/>
        <v>#NUM!</v>
      </c>
      <c r="O884" s="95"/>
    </row>
    <row r="885" spans="1:15" ht="16.5" thickBot="1" x14ac:dyDescent="0.3">
      <c r="A885" s="145"/>
      <c r="B885" s="65" t="s">
        <v>18</v>
      </c>
      <c r="C885" s="10">
        <f>SUM(C880:C884)</f>
        <v>2704</v>
      </c>
      <c r="D885" s="11">
        <f t="shared" ref="D885:D900" si="683">E885/C885*100</f>
        <v>0</v>
      </c>
      <c r="E885" s="10">
        <f>SUM(E880:E884)</f>
        <v>0</v>
      </c>
      <c r="F885" s="11">
        <f t="shared" ref="F885:F900" si="684">+G885/C885*100</f>
        <v>0</v>
      </c>
      <c r="G885" s="10">
        <f>SUM(G880:G884)</f>
        <v>0</v>
      </c>
      <c r="H885" s="73">
        <f t="shared" ref="H885:H900" si="685">+I885/C885*100</f>
        <v>0.59171597633136097</v>
      </c>
      <c r="I885" s="10">
        <f>SUM(I880:I884)</f>
        <v>16</v>
      </c>
      <c r="J885" s="11">
        <f t="shared" ref="J885:J900" si="686">(1*D885)+(0.65*F885)+(0.3*H885)</f>
        <v>0.17751479289940827</v>
      </c>
      <c r="K885" s="10">
        <f>SUM(K880:K884)</f>
        <v>16</v>
      </c>
      <c r="L885" s="12">
        <f t="shared" ref="L885:L900" si="687">K885/C885*100</f>
        <v>0.59171597633136097</v>
      </c>
      <c r="M885" s="15">
        <f t="shared" ref="M885:M916" si="688">L885*10000</f>
        <v>5917.1597633136098</v>
      </c>
      <c r="N885" s="13">
        <f t="shared" ref="N885:N916" si="689">(NORMSINV(1-M885/1000000))+1.5</f>
        <v>4.0170465418247572</v>
      </c>
      <c r="O885" s="96"/>
    </row>
    <row r="886" spans="1:15" x14ac:dyDescent="0.25">
      <c r="A886" s="144" t="s">
        <v>560</v>
      </c>
      <c r="B886" s="82" t="s">
        <v>557</v>
      </c>
      <c r="C886" s="1">
        <f>11*64</f>
        <v>704</v>
      </c>
      <c r="D886" s="2">
        <f t="shared" si="683"/>
        <v>0</v>
      </c>
      <c r="E886" s="1">
        <v>0</v>
      </c>
      <c r="F886" s="2">
        <f t="shared" si="684"/>
        <v>0</v>
      </c>
      <c r="G886" s="1">
        <v>0</v>
      </c>
      <c r="H886" s="2">
        <f t="shared" si="685"/>
        <v>0.56818181818181823</v>
      </c>
      <c r="I886" s="1">
        <v>4</v>
      </c>
      <c r="J886" s="2">
        <f t="shared" si="686"/>
        <v>0.17045454545454547</v>
      </c>
      <c r="K886" s="1">
        <f>+E886+G886+I886</f>
        <v>4</v>
      </c>
      <c r="L886" s="3">
        <f t="shared" si="687"/>
        <v>0.56818181818181823</v>
      </c>
      <c r="M886" s="24">
        <f t="shared" si="688"/>
        <v>5681.818181818182</v>
      </c>
      <c r="N886" s="25">
        <f t="shared" si="689"/>
        <v>4.031313090899447</v>
      </c>
      <c r="O886" s="95"/>
    </row>
    <row r="887" spans="1:15" x14ac:dyDescent="0.25">
      <c r="A887" s="144"/>
      <c r="B887" s="82" t="s">
        <v>184</v>
      </c>
      <c r="C887" s="1">
        <f>8*64</f>
        <v>512</v>
      </c>
      <c r="D887" s="2">
        <f t="shared" si="683"/>
        <v>0</v>
      </c>
      <c r="E887" s="1">
        <v>0</v>
      </c>
      <c r="F887" s="2">
        <f t="shared" si="684"/>
        <v>0</v>
      </c>
      <c r="G887" s="1">
        <v>0</v>
      </c>
      <c r="H887" s="2">
        <f t="shared" si="685"/>
        <v>0.5859375</v>
      </c>
      <c r="I887" s="1">
        <v>3</v>
      </c>
      <c r="J887" s="2">
        <f t="shared" si="686"/>
        <v>0.17578125</v>
      </c>
      <c r="K887" s="1">
        <f>+E887+G887+I887</f>
        <v>3</v>
      </c>
      <c r="L887" s="3">
        <f t="shared" si="687"/>
        <v>0.5859375</v>
      </c>
      <c r="M887" s="24">
        <f t="shared" si="688"/>
        <v>5859.375</v>
      </c>
      <c r="N887" s="25">
        <f t="shared" si="689"/>
        <v>4.0205022171903586</v>
      </c>
      <c r="O887" s="95"/>
    </row>
    <row r="888" spans="1:15" x14ac:dyDescent="0.25">
      <c r="A888" s="144"/>
      <c r="B888" s="82" t="s">
        <v>558</v>
      </c>
      <c r="C888" s="1">
        <f>19*64</f>
        <v>1216</v>
      </c>
      <c r="D888" s="2">
        <f t="shared" si="683"/>
        <v>0</v>
      </c>
      <c r="E888" s="1">
        <v>0</v>
      </c>
      <c r="F888" s="2">
        <f t="shared" si="684"/>
        <v>0</v>
      </c>
      <c r="G888" s="1">
        <v>0</v>
      </c>
      <c r="H888" s="2">
        <f t="shared" si="685"/>
        <v>0.57565789473684204</v>
      </c>
      <c r="I888" s="1">
        <v>7</v>
      </c>
      <c r="J888" s="2">
        <f t="shared" si="686"/>
        <v>0.1726973684210526</v>
      </c>
      <c r="K888" s="1">
        <f>+E888+G888+I888</f>
        <v>7</v>
      </c>
      <c r="L888" s="3">
        <f t="shared" si="687"/>
        <v>0.57565789473684204</v>
      </c>
      <c r="M888" s="24">
        <f t="shared" si="688"/>
        <v>5756.5789473684199</v>
      </c>
      <c r="N888" s="25">
        <f t="shared" si="689"/>
        <v>4.0267251076581481</v>
      </c>
      <c r="O888" s="95"/>
    </row>
    <row r="889" spans="1:15" ht="16.5" thickBot="1" x14ac:dyDescent="0.3">
      <c r="A889" s="145"/>
      <c r="B889" s="65" t="s">
        <v>18</v>
      </c>
      <c r="C889" s="10">
        <f>SUM(C886:C888)</f>
        <v>2432</v>
      </c>
      <c r="D889" s="11">
        <f t="shared" si="683"/>
        <v>0</v>
      </c>
      <c r="E889" s="10">
        <f>SUM(E886:E888)</f>
        <v>0</v>
      </c>
      <c r="F889" s="11">
        <f t="shared" si="684"/>
        <v>0</v>
      </c>
      <c r="G889" s="10">
        <f>SUM(G886:G888)</f>
        <v>0</v>
      </c>
      <c r="H889" s="73">
        <f t="shared" si="685"/>
        <v>0.57565789473684204</v>
      </c>
      <c r="I889" s="10">
        <f>SUM(I886:I888)</f>
        <v>14</v>
      </c>
      <c r="J889" s="11">
        <f t="shared" si="686"/>
        <v>0.1726973684210526</v>
      </c>
      <c r="K889" s="10">
        <f>SUM(K886:K888)</f>
        <v>14</v>
      </c>
      <c r="L889" s="12">
        <f t="shared" si="687"/>
        <v>0.57565789473684204</v>
      </c>
      <c r="M889" s="15">
        <f t="shared" si="688"/>
        <v>5756.5789473684199</v>
      </c>
      <c r="N889" s="13">
        <f t="shared" si="689"/>
        <v>4.0267251076581481</v>
      </c>
      <c r="O889" s="96"/>
    </row>
    <row r="890" spans="1:15" x14ac:dyDescent="0.25">
      <c r="A890" s="144" t="s">
        <v>566</v>
      </c>
      <c r="B890" s="82" t="s">
        <v>56</v>
      </c>
      <c r="C890" s="1">
        <f>11*64</f>
        <v>704</v>
      </c>
      <c r="D890" s="2">
        <f t="shared" si="683"/>
        <v>0</v>
      </c>
      <c r="E890" s="1">
        <v>0</v>
      </c>
      <c r="F890" s="2">
        <f t="shared" si="684"/>
        <v>0</v>
      </c>
      <c r="G890" s="1">
        <v>0</v>
      </c>
      <c r="H890" s="2">
        <f t="shared" si="685"/>
        <v>0.56818181818181823</v>
      </c>
      <c r="I890" s="1">
        <v>4</v>
      </c>
      <c r="J890" s="2">
        <f t="shared" si="686"/>
        <v>0.17045454545454547</v>
      </c>
      <c r="K890" s="1">
        <f>+E890+G890+I890</f>
        <v>4</v>
      </c>
      <c r="L890" s="3">
        <f t="shared" si="687"/>
        <v>0.56818181818181823</v>
      </c>
      <c r="M890" s="24">
        <f t="shared" si="688"/>
        <v>5681.818181818182</v>
      </c>
      <c r="N890" s="25">
        <f t="shared" si="689"/>
        <v>4.031313090899447</v>
      </c>
      <c r="O890" s="95"/>
    </row>
    <row r="891" spans="1:15" x14ac:dyDescent="0.25">
      <c r="A891" s="144"/>
      <c r="B891" s="82" t="s">
        <v>184</v>
      </c>
      <c r="C891" s="1">
        <f>9*64</f>
        <v>576</v>
      </c>
      <c r="D891" s="2">
        <f t="shared" si="683"/>
        <v>0</v>
      </c>
      <c r="E891" s="1">
        <v>0</v>
      </c>
      <c r="F891" s="2">
        <f t="shared" si="684"/>
        <v>0</v>
      </c>
      <c r="G891" s="1">
        <v>0</v>
      </c>
      <c r="H891" s="2">
        <f t="shared" si="685"/>
        <v>0.52083333333333326</v>
      </c>
      <c r="I891" s="1">
        <v>3</v>
      </c>
      <c r="J891" s="2">
        <f t="shared" si="686"/>
        <v>0.15624999999999997</v>
      </c>
      <c r="K891" s="1">
        <f>+E891+G891+I891</f>
        <v>3</v>
      </c>
      <c r="L891" s="3">
        <f t="shared" si="687"/>
        <v>0.52083333333333326</v>
      </c>
      <c r="M891" s="24">
        <f t="shared" si="688"/>
        <v>5208.333333333333</v>
      </c>
      <c r="N891" s="25">
        <f t="shared" si="689"/>
        <v>4.0616819349340219</v>
      </c>
      <c r="O891" s="95"/>
    </row>
    <row r="892" spans="1:15" x14ac:dyDescent="0.25">
      <c r="A892" s="144"/>
      <c r="B892" s="82" t="s">
        <v>558</v>
      </c>
      <c r="C892" s="1">
        <f>20*64</f>
        <v>1280</v>
      </c>
      <c r="D892" s="2">
        <f t="shared" si="683"/>
        <v>0</v>
      </c>
      <c r="E892" s="1">
        <v>0</v>
      </c>
      <c r="F892" s="2">
        <f t="shared" si="684"/>
        <v>0</v>
      </c>
      <c r="G892" s="1">
        <v>0</v>
      </c>
      <c r="H892" s="2">
        <f t="shared" si="685"/>
        <v>0.546875</v>
      </c>
      <c r="I892" s="1">
        <v>7</v>
      </c>
      <c r="J892" s="2">
        <f t="shared" si="686"/>
        <v>0.1640625</v>
      </c>
      <c r="K892" s="1">
        <f>+E892+G892+I892</f>
        <v>7</v>
      </c>
      <c r="L892" s="3">
        <f t="shared" si="687"/>
        <v>0.546875</v>
      </c>
      <c r="M892" s="24">
        <f t="shared" si="688"/>
        <v>5468.75</v>
      </c>
      <c r="N892" s="25">
        <f t="shared" si="689"/>
        <v>4.0446893306204572</v>
      </c>
      <c r="O892" s="95"/>
    </row>
    <row r="893" spans="1:15" ht="16.5" thickBot="1" x14ac:dyDescent="0.3">
      <c r="A893" s="145"/>
      <c r="B893" s="65" t="s">
        <v>18</v>
      </c>
      <c r="C893" s="10">
        <f>SUM(C890:C892)</f>
        <v>2560</v>
      </c>
      <c r="D893" s="11">
        <f t="shared" si="683"/>
        <v>0</v>
      </c>
      <c r="E893" s="10">
        <f>SUM(E890:E892)</f>
        <v>0</v>
      </c>
      <c r="F893" s="11">
        <f t="shared" si="684"/>
        <v>0</v>
      </c>
      <c r="G893" s="10">
        <f>SUM(G890:G892)</f>
        <v>0</v>
      </c>
      <c r="H893" s="73">
        <f t="shared" si="685"/>
        <v>0.546875</v>
      </c>
      <c r="I893" s="10">
        <f>SUM(I890:I892)</f>
        <v>14</v>
      </c>
      <c r="J893" s="11">
        <f t="shared" si="686"/>
        <v>0.1640625</v>
      </c>
      <c r="K893" s="10">
        <f>SUM(K890:K892)</f>
        <v>14</v>
      </c>
      <c r="L893" s="12">
        <f t="shared" si="687"/>
        <v>0.546875</v>
      </c>
      <c r="M893" s="15">
        <f t="shared" si="688"/>
        <v>5468.75</v>
      </c>
      <c r="N893" s="13">
        <f t="shared" si="689"/>
        <v>4.0446893306204572</v>
      </c>
      <c r="O893" s="96"/>
    </row>
    <row r="894" spans="1:15" x14ac:dyDescent="0.25">
      <c r="A894" s="144" t="s">
        <v>567</v>
      </c>
      <c r="B894" s="82" t="s">
        <v>56</v>
      </c>
      <c r="C894" s="1">
        <f>19*64</f>
        <v>1216</v>
      </c>
      <c r="D894" s="2">
        <f t="shared" si="683"/>
        <v>0</v>
      </c>
      <c r="E894" s="1">
        <v>0</v>
      </c>
      <c r="F894" s="2">
        <f t="shared" si="684"/>
        <v>0</v>
      </c>
      <c r="G894" s="1">
        <v>0</v>
      </c>
      <c r="H894" s="2">
        <f t="shared" si="685"/>
        <v>0.57565789473684204</v>
      </c>
      <c r="I894" s="1">
        <v>7</v>
      </c>
      <c r="J894" s="2">
        <f t="shared" si="686"/>
        <v>0.1726973684210526</v>
      </c>
      <c r="K894" s="1">
        <f>+E894+G894+I894</f>
        <v>7</v>
      </c>
      <c r="L894" s="3">
        <f t="shared" si="687"/>
        <v>0.57565789473684204</v>
      </c>
      <c r="M894" s="24">
        <f t="shared" si="688"/>
        <v>5756.5789473684199</v>
      </c>
      <c r="N894" s="25">
        <f t="shared" si="689"/>
        <v>4.0267251076581481</v>
      </c>
      <c r="O894" s="95"/>
    </row>
    <row r="895" spans="1:15" x14ac:dyDescent="0.25">
      <c r="A895" s="144"/>
      <c r="B895" s="82" t="s">
        <v>184</v>
      </c>
      <c r="C895" s="1">
        <f>11*64</f>
        <v>704</v>
      </c>
      <c r="D895" s="2">
        <f t="shared" si="683"/>
        <v>0</v>
      </c>
      <c r="E895" s="1">
        <v>0</v>
      </c>
      <c r="F895" s="2">
        <f t="shared" si="684"/>
        <v>0</v>
      </c>
      <c r="G895" s="1">
        <v>0</v>
      </c>
      <c r="H895" s="2">
        <f t="shared" si="685"/>
        <v>0.56818181818181823</v>
      </c>
      <c r="I895" s="1">
        <v>4</v>
      </c>
      <c r="J895" s="2">
        <f t="shared" si="686"/>
        <v>0.17045454545454547</v>
      </c>
      <c r="K895" s="1">
        <f>+E895+G895+I895</f>
        <v>4</v>
      </c>
      <c r="L895" s="3">
        <f t="shared" si="687"/>
        <v>0.56818181818181823</v>
      </c>
      <c r="M895" s="24">
        <f t="shared" si="688"/>
        <v>5681.818181818182</v>
      </c>
      <c r="N895" s="25">
        <f t="shared" si="689"/>
        <v>4.031313090899447</v>
      </c>
      <c r="O895" s="95"/>
    </row>
    <row r="896" spans="1:15" x14ac:dyDescent="0.25">
      <c r="A896" s="144"/>
      <c r="B896" s="82" t="s">
        <v>558</v>
      </c>
      <c r="C896" s="1">
        <f>25*64</f>
        <v>1600</v>
      </c>
      <c r="D896" s="2">
        <f t="shared" si="683"/>
        <v>0</v>
      </c>
      <c r="E896" s="1">
        <v>0</v>
      </c>
      <c r="F896" s="2">
        <f t="shared" si="684"/>
        <v>0</v>
      </c>
      <c r="G896" s="1">
        <v>0</v>
      </c>
      <c r="H896" s="2">
        <f t="shared" si="685"/>
        <v>0.5625</v>
      </c>
      <c r="I896" s="1">
        <v>9</v>
      </c>
      <c r="J896" s="2">
        <f t="shared" si="686"/>
        <v>0.16874999999999998</v>
      </c>
      <c r="K896" s="1">
        <f>+E896+G896+I896</f>
        <v>9</v>
      </c>
      <c r="L896" s="3">
        <f t="shared" si="687"/>
        <v>0.5625</v>
      </c>
      <c r="M896" s="24">
        <f t="shared" si="688"/>
        <v>5625</v>
      </c>
      <c r="N896" s="25">
        <f t="shared" si="689"/>
        <v>4.0348359400527976</v>
      </c>
      <c r="O896" s="95"/>
    </row>
    <row r="897" spans="1:15" ht="16.5" thickBot="1" x14ac:dyDescent="0.3">
      <c r="A897" s="145"/>
      <c r="B897" s="65" t="s">
        <v>18</v>
      </c>
      <c r="C897" s="10">
        <f>SUM(C894:C896)</f>
        <v>3520</v>
      </c>
      <c r="D897" s="11">
        <f t="shared" si="683"/>
        <v>0</v>
      </c>
      <c r="E897" s="10">
        <f>SUM(E894:E896)</f>
        <v>0</v>
      </c>
      <c r="F897" s="11">
        <f t="shared" si="684"/>
        <v>0</v>
      </c>
      <c r="G897" s="10">
        <f>SUM(G894:G896)</f>
        <v>0</v>
      </c>
      <c r="H897" s="73">
        <f t="shared" si="685"/>
        <v>0.56818181818181823</v>
      </c>
      <c r="I897" s="10">
        <f>SUM(I894:I896)</f>
        <v>20</v>
      </c>
      <c r="J897" s="11">
        <f t="shared" si="686"/>
        <v>0.17045454545454547</v>
      </c>
      <c r="K897" s="10">
        <f>SUM(K894:K896)</f>
        <v>20</v>
      </c>
      <c r="L897" s="12">
        <f t="shared" si="687"/>
        <v>0.56818181818181823</v>
      </c>
      <c r="M897" s="15">
        <f t="shared" si="688"/>
        <v>5681.818181818182</v>
      </c>
      <c r="N897" s="13">
        <f t="shared" si="689"/>
        <v>4.031313090899447</v>
      </c>
      <c r="O897" s="96"/>
    </row>
    <row r="898" spans="1:15" x14ac:dyDescent="0.25">
      <c r="A898" s="144" t="s">
        <v>569</v>
      </c>
      <c r="B898" s="82" t="s">
        <v>56</v>
      </c>
      <c r="C898" s="1">
        <f>18*64</f>
        <v>1152</v>
      </c>
      <c r="D898" s="2">
        <f t="shared" si="683"/>
        <v>0</v>
      </c>
      <c r="E898" s="1">
        <v>0</v>
      </c>
      <c r="F898" s="2">
        <f t="shared" si="684"/>
        <v>0</v>
      </c>
      <c r="G898" s="1">
        <v>0</v>
      </c>
      <c r="H898" s="2">
        <f t="shared" si="685"/>
        <v>0.60763888888888895</v>
      </c>
      <c r="I898" s="1">
        <v>7</v>
      </c>
      <c r="J898" s="2">
        <f t="shared" si="686"/>
        <v>0.18229166666666669</v>
      </c>
      <c r="K898" s="1">
        <f>+E898+G898+I898</f>
        <v>7</v>
      </c>
      <c r="L898" s="3">
        <f t="shared" si="687"/>
        <v>0.60763888888888895</v>
      </c>
      <c r="M898" s="24">
        <f t="shared" si="688"/>
        <v>6076.3888888888896</v>
      </c>
      <c r="N898" s="25">
        <f t="shared" si="689"/>
        <v>4.0076767715729265</v>
      </c>
      <c r="O898" s="95"/>
    </row>
    <row r="899" spans="1:15" x14ac:dyDescent="0.25">
      <c r="A899" s="144"/>
      <c r="B899" s="82" t="s">
        <v>184</v>
      </c>
      <c r="C899" s="1">
        <f>11*64</f>
        <v>704</v>
      </c>
      <c r="D899" s="2">
        <f t="shared" si="683"/>
        <v>0</v>
      </c>
      <c r="E899" s="1">
        <v>0</v>
      </c>
      <c r="F899" s="2">
        <f t="shared" si="684"/>
        <v>0</v>
      </c>
      <c r="G899" s="1">
        <v>0</v>
      </c>
      <c r="H899" s="2">
        <f t="shared" si="685"/>
        <v>0.56818181818181823</v>
      </c>
      <c r="I899" s="1">
        <v>4</v>
      </c>
      <c r="J899" s="2">
        <f t="shared" si="686"/>
        <v>0.17045454545454547</v>
      </c>
      <c r="K899" s="1">
        <f>+E899+G899+I899</f>
        <v>4</v>
      </c>
      <c r="L899" s="3">
        <f t="shared" si="687"/>
        <v>0.56818181818181823</v>
      </c>
      <c r="M899" s="24">
        <f t="shared" si="688"/>
        <v>5681.818181818182</v>
      </c>
      <c r="N899" s="25">
        <f t="shared" si="689"/>
        <v>4.031313090899447</v>
      </c>
      <c r="O899" s="95"/>
    </row>
    <row r="900" spans="1:15" x14ac:dyDescent="0.25">
      <c r="A900" s="144"/>
      <c r="B900" s="82" t="s">
        <v>558</v>
      </c>
      <c r="C900" s="1">
        <f>28*64</f>
        <v>1792</v>
      </c>
      <c r="D900" s="2">
        <f t="shared" si="683"/>
        <v>0</v>
      </c>
      <c r="E900" s="1">
        <v>0</v>
      </c>
      <c r="F900" s="2">
        <f t="shared" si="684"/>
        <v>0</v>
      </c>
      <c r="G900" s="1">
        <v>0</v>
      </c>
      <c r="H900" s="2">
        <f t="shared" si="685"/>
        <v>0.6138392857142857</v>
      </c>
      <c r="I900" s="1">
        <v>11</v>
      </c>
      <c r="J900" s="2">
        <f t="shared" si="686"/>
        <v>0.1841517857142857</v>
      </c>
      <c r="K900" s="1">
        <f>+E900+G900+I900</f>
        <v>11</v>
      </c>
      <c r="L900" s="3">
        <f t="shared" si="687"/>
        <v>0.6138392857142857</v>
      </c>
      <c r="M900" s="24">
        <f t="shared" si="688"/>
        <v>6138.3928571428569</v>
      </c>
      <c r="N900" s="25">
        <f t="shared" si="689"/>
        <v>4.0040869562307932</v>
      </c>
      <c r="O900" s="95"/>
    </row>
    <row r="901" spans="1:15" ht="16.5" thickBot="1" x14ac:dyDescent="0.3">
      <c r="A901" s="145"/>
      <c r="B901" s="65" t="s">
        <v>18</v>
      </c>
      <c r="C901" s="10">
        <f>SUM(C898:C900)</f>
        <v>3648</v>
      </c>
      <c r="D901" s="11">
        <f t="shared" ref="D901:D906" si="690">E901/C901*100</f>
        <v>0</v>
      </c>
      <c r="E901" s="10">
        <f>SUM(E898:E900)</f>
        <v>0</v>
      </c>
      <c r="F901" s="11">
        <f t="shared" ref="F901:F906" si="691">+G901/C901*100</f>
        <v>0</v>
      </c>
      <c r="G901" s="10">
        <f>SUM(G898:G900)</f>
        <v>0</v>
      </c>
      <c r="H901" s="73">
        <f t="shared" ref="H901:H906" si="692">+I901/C901*100</f>
        <v>0.60307017543859642</v>
      </c>
      <c r="I901" s="10">
        <f>SUM(I898:I900)</f>
        <v>22</v>
      </c>
      <c r="J901" s="11">
        <f t="shared" ref="J901:J906" si="693">(1*D901)+(0.65*F901)+(0.3*H901)</f>
        <v>0.18092105263157893</v>
      </c>
      <c r="K901" s="10">
        <f>SUM(K898:K900)</f>
        <v>22</v>
      </c>
      <c r="L901" s="12">
        <f t="shared" ref="L901:L906" si="694">K901/C901*100</f>
        <v>0.60307017543859642</v>
      </c>
      <c r="M901" s="15">
        <f t="shared" si="688"/>
        <v>6030.7017543859638</v>
      </c>
      <c r="N901" s="13">
        <f t="shared" si="689"/>
        <v>4.010342729359504</v>
      </c>
      <c r="O901" s="96"/>
    </row>
    <row r="902" spans="1:15" x14ac:dyDescent="0.25">
      <c r="A902" s="144" t="s">
        <v>570</v>
      </c>
      <c r="B902" s="82" t="s">
        <v>56</v>
      </c>
      <c r="C902" s="1">
        <f>5*64</f>
        <v>320</v>
      </c>
      <c r="D902" s="2">
        <f t="shared" si="690"/>
        <v>0</v>
      </c>
      <c r="E902" s="1">
        <v>0</v>
      </c>
      <c r="F902" s="2">
        <f t="shared" si="691"/>
        <v>0</v>
      </c>
      <c r="G902" s="1">
        <v>0</v>
      </c>
      <c r="H902" s="2">
        <f t="shared" si="692"/>
        <v>0.625</v>
      </c>
      <c r="I902" s="1">
        <v>2</v>
      </c>
      <c r="J902" s="2">
        <f t="shared" si="693"/>
        <v>0.1875</v>
      </c>
      <c r="K902" s="1">
        <f>+E902+G902+I902</f>
        <v>2</v>
      </c>
      <c r="L902" s="3">
        <f t="shared" si="694"/>
        <v>0.625</v>
      </c>
      <c r="M902" s="24">
        <f t="shared" si="688"/>
        <v>6250</v>
      </c>
      <c r="N902" s="25">
        <f t="shared" si="689"/>
        <v>3.9977054744123737</v>
      </c>
      <c r="O902" s="95"/>
    </row>
    <row r="903" spans="1:15" x14ac:dyDescent="0.25">
      <c r="A903" s="144"/>
      <c r="B903" s="82" t="s">
        <v>184</v>
      </c>
      <c r="C903" s="1">
        <f>10*64</f>
        <v>640</v>
      </c>
      <c r="D903" s="2">
        <f t="shared" si="690"/>
        <v>0</v>
      </c>
      <c r="E903" s="1">
        <v>0</v>
      </c>
      <c r="F903" s="2">
        <f t="shared" si="691"/>
        <v>0</v>
      </c>
      <c r="G903" s="1">
        <v>0</v>
      </c>
      <c r="H903" s="2">
        <f t="shared" si="692"/>
        <v>0.46875</v>
      </c>
      <c r="I903" s="1">
        <v>3</v>
      </c>
      <c r="J903" s="2">
        <f t="shared" si="693"/>
        <v>0.140625</v>
      </c>
      <c r="K903" s="1">
        <f>+E903+G903+I903</f>
        <v>3</v>
      </c>
      <c r="L903" s="3">
        <f t="shared" si="694"/>
        <v>0.46875</v>
      </c>
      <c r="M903" s="24">
        <f t="shared" si="688"/>
        <v>4687.5</v>
      </c>
      <c r="N903" s="25">
        <f t="shared" si="689"/>
        <v>4.0980677307623044</v>
      </c>
      <c r="O903" s="95"/>
    </row>
    <row r="904" spans="1:15" x14ac:dyDescent="0.25">
      <c r="A904" s="144"/>
      <c r="B904" s="82" t="s">
        <v>558</v>
      </c>
      <c r="C904" s="1">
        <f>3*64</f>
        <v>192</v>
      </c>
      <c r="D904" s="2">
        <f>E904/C904*100</f>
        <v>0</v>
      </c>
      <c r="E904" s="1">
        <v>0</v>
      </c>
      <c r="F904" s="2">
        <f>+G904/C904*100</f>
        <v>0</v>
      </c>
      <c r="G904" s="1">
        <v>0</v>
      </c>
      <c r="H904" s="2">
        <f>+I904/C904*100</f>
        <v>0</v>
      </c>
      <c r="I904" s="1">
        <v>0</v>
      </c>
      <c r="J904" s="2">
        <f>(1*D904)+(0.65*F904)+(0.3*H904)</f>
        <v>0</v>
      </c>
      <c r="K904" s="1">
        <f>+E904+G904+I904</f>
        <v>0</v>
      </c>
      <c r="L904" s="3">
        <f>K904/C904*100</f>
        <v>0</v>
      </c>
      <c r="M904" s="24">
        <f t="shared" si="688"/>
        <v>0</v>
      </c>
      <c r="N904" s="25" t="e">
        <f t="shared" si="689"/>
        <v>#NUM!</v>
      </c>
      <c r="O904" s="95"/>
    </row>
    <row r="905" spans="1:15" x14ac:dyDescent="0.25">
      <c r="A905" s="144"/>
      <c r="B905" s="82" t="s">
        <v>78</v>
      </c>
      <c r="C905" s="1">
        <f>5*64</f>
        <v>320</v>
      </c>
      <c r="D905" s="2">
        <f>E905/C905*100</f>
        <v>0</v>
      </c>
      <c r="E905" s="1">
        <v>0</v>
      </c>
      <c r="F905" s="2">
        <f>+G905/C905*100</f>
        <v>0</v>
      </c>
      <c r="G905" s="1">
        <v>0</v>
      </c>
      <c r="H905" s="2">
        <f>+I905/C905*100</f>
        <v>0.625</v>
      </c>
      <c r="I905" s="1">
        <v>2</v>
      </c>
      <c r="J905" s="2">
        <f>(1*D905)+(0.65*F905)+(0.3*H905)</f>
        <v>0.1875</v>
      </c>
      <c r="K905" s="1">
        <f>+E905+G905+I905</f>
        <v>2</v>
      </c>
      <c r="L905" s="3">
        <f>K905/C905*100</f>
        <v>0.625</v>
      </c>
      <c r="M905" s="24">
        <f t="shared" si="688"/>
        <v>6250</v>
      </c>
      <c r="N905" s="25">
        <f t="shared" si="689"/>
        <v>3.9977054744123737</v>
      </c>
      <c r="O905" s="95"/>
    </row>
    <row r="906" spans="1:15" x14ac:dyDescent="0.25">
      <c r="A906" s="144"/>
      <c r="B906" s="82" t="s">
        <v>485</v>
      </c>
      <c r="C906" s="1">
        <f>7*64</f>
        <v>448</v>
      </c>
      <c r="D906" s="2">
        <f t="shared" si="690"/>
        <v>0</v>
      </c>
      <c r="E906" s="1">
        <v>0</v>
      </c>
      <c r="F906" s="2">
        <f t="shared" si="691"/>
        <v>0</v>
      </c>
      <c r="G906" s="1">
        <v>0</v>
      </c>
      <c r="H906" s="2">
        <f t="shared" si="692"/>
        <v>0.89285714285714279</v>
      </c>
      <c r="I906" s="1">
        <v>4</v>
      </c>
      <c r="J906" s="2">
        <f t="shared" si="693"/>
        <v>0.26785714285714285</v>
      </c>
      <c r="K906" s="1">
        <f>+E906+G906+I906</f>
        <v>4</v>
      </c>
      <c r="L906" s="3">
        <f t="shared" si="694"/>
        <v>0.89285714285714279</v>
      </c>
      <c r="M906" s="24">
        <f t="shared" si="688"/>
        <v>8928.5714285714275</v>
      </c>
      <c r="N906" s="25">
        <f t="shared" si="689"/>
        <v>3.8685670592678738</v>
      </c>
      <c r="O906" s="95"/>
    </row>
    <row r="907" spans="1:15" ht="16.5" thickBot="1" x14ac:dyDescent="0.3">
      <c r="A907" s="145"/>
      <c r="B907" s="65" t="s">
        <v>18</v>
      </c>
      <c r="C907" s="10">
        <f>SUM(C902:C906)</f>
        <v>1920</v>
      </c>
      <c r="D907" s="11">
        <f t="shared" ref="D907:D929" si="695">E907/C907*100</f>
        <v>0</v>
      </c>
      <c r="E907" s="10">
        <f>SUM(E902:E906)</f>
        <v>0</v>
      </c>
      <c r="F907" s="11">
        <f t="shared" ref="F907:F929" si="696">+G907/C907*100</f>
        <v>0</v>
      </c>
      <c r="G907" s="10">
        <f>SUM(G902:G906)</f>
        <v>0</v>
      </c>
      <c r="H907" s="73">
        <f t="shared" ref="H907:H929" si="697">+I907/C907*100</f>
        <v>0.57291666666666663</v>
      </c>
      <c r="I907" s="10">
        <f>SUM(I902:I906)</f>
        <v>11</v>
      </c>
      <c r="J907" s="11">
        <f t="shared" ref="J907:J929" si="698">(1*D907)+(0.65*F907)+(0.3*H907)</f>
        <v>0.17187499999999997</v>
      </c>
      <c r="K907" s="10">
        <f>SUM(K902:K906)</f>
        <v>11</v>
      </c>
      <c r="L907" s="12">
        <f t="shared" ref="L907:L929" si="699">K907/C907*100</f>
        <v>0.57291666666666663</v>
      </c>
      <c r="M907" s="15">
        <f t="shared" si="688"/>
        <v>5729.1666666666661</v>
      </c>
      <c r="N907" s="13">
        <f t="shared" si="689"/>
        <v>4.0284011939338491</v>
      </c>
      <c r="O907" s="96"/>
    </row>
    <row r="908" spans="1:15" x14ac:dyDescent="0.25">
      <c r="A908" s="144" t="s">
        <v>576</v>
      </c>
      <c r="B908" s="82" t="s">
        <v>184</v>
      </c>
      <c r="C908" s="1">
        <f>12*64</f>
        <v>768</v>
      </c>
      <c r="D908" s="2">
        <f t="shared" si="695"/>
        <v>0</v>
      </c>
      <c r="E908" s="1">
        <v>0</v>
      </c>
      <c r="F908" s="2">
        <f t="shared" si="696"/>
        <v>0</v>
      </c>
      <c r="G908" s="1">
        <v>0</v>
      </c>
      <c r="H908" s="2">
        <f t="shared" si="697"/>
        <v>0.390625</v>
      </c>
      <c r="I908" s="1">
        <v>3</v>
      </c>
      <c r="J908" s="2">
        <f t="shared" si="698"/>
        <v>0.1171875</v>
      </c>
      <c r="K908" s="1">
        <f>+E908+G908+I908</f>
        <v>3</v>
      </c>
      <c r="L908" s="3">
        <f t="shared" si="699"/>
        <v>0.390625</v>
      </c>
      <c r="M908" s="24">
        <f t="shared" si="688"/>
        <v>3906.25</v>
      </c>
      <c r="N908" s="25">
        <f t="shared" si="689"/>
        <v>4.1600674686174592</v>
      </c>
      <c r="O908" s="95"/>
    </row>
    <row r="909" spans="1:15" x14ac:dyDescent="0.25">
      <c r="A909" s="144"/>
      <c r="B909" s="82" t="s">
        <v>78</v>
      </c>
      <c r="C909" s="1">
        <f>12*64</f>
        <v>768</v>
      </c>
      <c r="D909" s="2">
        <f t="shared" si="695"/>
        <v>0</v>
      </c>
      <c r="E909" s="1">
        <v>0</v>
      </c>
      <c r="F909" s="2">
        <f t="shared" si="696"/>
        <v>0</v>
      </c>
      <c r="G909" s="1">
        <v>0</v>
      </c>
      <c r="H909" s="2">
        <f t="shared" si="697"/>
        <v>0.390625</v>
      </c>
      <c r="I909" s="1">
        <v>3</v>
      </c>
      <c r="J909" s="2">
        <f t="shared" si="698"/>
        <v>0.1171875</v>
      </c>
      <c r="K909" s="1">
        <f>+E909+G909+I909</f>
        <v>3</v>
      </c>
      <c r="L909" s="3">
        <f t="shared" si="699"/>
        <v>0.390625</v>
      </c>
      <c r="M909" s="24">
        <f t="shared" si="688"/>
        <v>3906.25</v>
      </c>
      <c r="N909" s="25">
        <f t="shared" si="689"/>
        <v>4.1600674686174592</v>
      </c>
      <c r="O909" s="95"/>
    </row>
    <row r="910" spans="1:15" ht="16.5" thickBot="1" x14ac:dyDescent="0.3">
      <c r="A910" s="145"/>
      <c r="B910" s="65" t="s">
        <v>18</v>
      </c>
      <c r="C910" s="10">
        <f>SUM(C908:C909)</f>
        <v>1536</v>
      </c>
      <c r="D910" s="11">
        <f t="shared" si="695"/>
        <v>0</v>
      </c>
      <c r="E910" s="10">
        <f>SUM(E908:E909)</f>
        <v>0</v>
      </c>
      <c r="F910" s="11">
        <f t="shared" si="696"/>
        <v>0</v>
      </c>
      <c r="G910" s="10">
        <f>SUM(G908:G909)</f>
        <v>0</v>
      </c>
      <c r="H910" s="73">
        <f t="shared" si="697"/>
        <v>0.390625</v>
      </c>
      <c r="I910" s="10">
        <f>SUM(I908:I909)</f>
        <v>6</v>
      </c>
      <c r="J910" s="11">
        <f t="shared" si="698"/>
        <v>0.1171875</v>
      </c>
      <c r="K910" s="10">
        <f>SUM(K908:K909)</f>
        <v>6</v>
      </c>
      <c r="L910" s="12">
        <f t="shared" si="699"/>
        <v>0.390625</v>
      </c>
      <c r="M910" s="15">
        <f t="shared" si="688"/>
        <v>3906.25</v>
      </c>
      <c r="N910" s="13">
        <f t="shared" si="689"/>
        <v>4.1600674686174592</v>
      </c>
      <c r="O910" s="96"/>
    </row>
    <row r="911" spans="1:15" x14ac:dyDescent="0.25">
      <c r="A911" s="144" t="s">
        <v>579</v>
      </c>
      <c r="B911" s="82" t="s">
        <v>184</v>
      </c>
      <c r="C911" s="1">
        <f>17*64</f>
        <v>1088</v>
      </c>
      <c r="D911" s="2">
        <f t="shared" si="695"/>
        <v>0</v>
      </c>
      <c r="E911" s="1">
        <v>0</v>
      </c>
      <c r="F911" s="2">
        <f t="shared" si="696"/>
        <v>0</v>
      </c>
      <c r="G911" s="1">
        <v>0</v>
      </c>
      <c r="H911" s="2">
        <f t="shared" si="697"/>
        <v>0.55147058823529416</v>
      </c>
      <c r="I911" s="1">
        <v>6</v>
      </c>
      <c r="J911" s="2">
        <f t="shared" si="698"/>
        <v>0.16544117647058823</v>
      </c>
      <c r="K911" s="1">
        <f>+E911+G911+I911</f>
        <v>6</v>
      </c>
      <c r="L911" s="3">
        <f t="shared" si="699"/>
        <v>0.55147058823529416</v>
      </c>
      <c r="M911" s="24">
        <f t="shared" si="688"/>
        <v>5514.7058823529414</v>
      </c>
      <c r="N911" s="25">
        <f t="shared" si="689"/>
        <v>4.0417655833288215</v>
      </c>
      <c r="O911" s="95"/>
    </row>
    <row r="912" spans="1:15" x14ac:dyDescent="0.25">
      <c r="A912" s="144"/>
      <c r="B912" s="82" t="s">
        <v>78</v>
      </c>
      <c r="C912" s="1">
        <f>18*64</f>
        <v>1152</v>
      </c>
      <c r="D912" s="2">
        <f t="shared" si="695"/>
        <v>0</v>
      </c>
      <c r="E912" s="1">
        <v>0</v>
      </c>
      <c r="F912" s="2">
        <f t="shared" si="696"/>
        <v>0</v>
      </c>
      <c r="G912" s="1">
        <v>0</v>
      </c>
      <c r="H912" s="2">
        <f t="shared" si="697"/>
        <v>0.69444444444444442</v>
      </c>
      <c r="I912" s="1">
        <v>8</v>
      </c>
      <c r="J912" s="2">
        <f t="shared" si="698"/>
        <v>0.20833333333333331</v>
      </c>
      <c r="K912" s="1">
        <f>+E912+G912+I912</f>
        <v>8</v>
      </c>
      <c r="L912" s="3">
        <f t="shared" si="699"/>
        <v>0.69444444444444442</v>
      </c>
      <c r="M912" s="24">
        <f t="shared" si="688"/>
        <v>6944.4444444444443</v>
      </c>
      <c r="N912" s="25">
        <f t="shared" si="689"/>
        <v>3.9601243375600035</v>
      </c>
      <c r="O912" s="95"/>
    </row>
    <row r="913" spans="1:15" ht="16.5" thickBot="1" x14ac:dyDescent="0.3">
      <c r="A913" s="145"/>
      <c r="B913" s="65" t="s">
        <v>18</v>
      </c>
      <c r="C913" s="10">
        <f>SUM(C911:C912)</f>
        <v>2240</v>
      </c>
      <c r="D913" s="11">
        <f t="shared" si="695"/>
        <v>0</v>
      </c>
      <c r="E913" s="10">
        <f>SUM(E911:E912)</f>
        <v>0</v>
      </c>
      <c r="F913" s="11">
        <f t="shared" si="696"/>
        <v>0</v>
      </c>
      <c r="G913" s="10">
        <f>SUM(G911:G912)</f>
        <v>0</v>
      </c>
      <c r="H913" s="73">
        <f t="shared" si="697"/>
        <v>0.625</v>
      </c>
      <c r="I913" s="10">
        <f>SUM(I911:I912)</f>
        <v>14</v>
      </c>
      <c r="J913" s="11">
        <f t="shared" si="698"/>
        <v>0.1875</v>
      </c>
      <c r="K913" s="10">
        <f>SUM(K911:K912)</f>
        <v>14</v>
      </c>
      <c r="L913" s="12">
        <f t="shared" si="699"/>
        <v>0.625</v>
      </c>
      <c r="M913" s="15">
        <f t="shared" si="688"/>
        <v>6250</v>
      </c>
      <c r="N913" s="13">
        <f t="shared" si="689"/>
        <v>3.9977054744123737</v>
      </c>
      <c r="O913" s="96"/>
    </row>
    <row r="914" spans="1:15" x14ac:dyDescent="0.25">
      <c r="A914" s="147" t="s">
        <v>581</v>
      </c>
      <c r="B914" s="82" t="s">
        <v>69</v>
      </c>
      <c r="C914" s="1">
        <f>61*8</f>
        <v>488</v>
      </c>
      <c r="D914" s="2">
        <f t="shared" si="695"/>
        <v>0</v>
      </c>
      <c r="E914" s="1">
        <v>0</v>
      </c>
      <c r="F914" s="2">
        <f t="shared" si="696"/>
        <v>0</v>
      </c>
      <c r="G914" s="1">
        <v>0</v>
      </c>
      <c r="H914" s="2">
        <f t="shared" si="697"/>
        <v>0.4098360655737705</v>
      </c>
      <c r="I914" s="1">
        <v>2</v>
      </c>
      <c r="J914" s="2">
        <f t="shared" si="698"/>
        <v>0.12295081967213115</v>
      </c>
      <c r="K914" s="1">
        <f>+E914+G914+I914</f>
        <v>2</v>
      </c>
      <c r="L914" s="3">
        <f t="shared" si="699"/>
        <v>0.4098360655737705</v>
      </c>
      <c r="M914" s="24">
        <f t="shared" si="688"/>
        <v>4098.3606557377052</v>
      </c>
      <c r="N914" s="25">
        <f t="shared" si="689"/>
        <v>4.1438572643388696</v>
      </c>
      <c r="O914" s="95"/>
    </row>
    <row r="915" spans="1:15" x14ac:dyDescent="0.25">
      <c r="A915" s="144"/>
      <c r="B915" s="82" t="s">
        <v>184</v>
      </c>
      <c r="C915" s="1">
        <f>20*64</f>
        <v>1280</v>
      </c>
      <c r="D915" s="2">
        <f t="shared" si="695"/>
        <v>0</v>
      </c>
      <c r="E915" s="1">
        <v>0</v>
      </c>
      <c r="F915" s="2">
        <f t="shared" si="696"/>
        <v>0</v>
      </c>
      <c r="G915" s="1">
        <v>0</v>
      </c>
      <c r="H915" s="2">
        <f t="shared" si="697"/>
        <v>0.390625</v>
      </c>
      <c r="I915" s="1">
        <v>5</v>
      </c>
      <c r="J915" s="2">
        <f t="shared" si="698"/>
        <v>0.1171875</v>
      </c>
      <c r="K915" s="1">
        <f>+E915+G915+I915</f>
        <v>5</v>
      </c>
      <c r="L915" s="3">
        <f t="shared" si="699"/>
        <v>0.390625</v>
      </c>
      <c r="M915" s="24">
        <f t="shared" si="688"/>
        <v>3906.25</v>
      </c>
      <c r="N915" s="25">
        <f t="shared" si="689"/>
        <v>4.1600674686174592</v>
      </c>
      <c r="O915" s="95"/>
    </row>
    <row r="916" spans="1:15" x14ac:dyDescent="0.25">
      <c r="A916" s="144"/>
      <c r="B916" s="82" t="s">
        <v>78</v>
      </c>
      <c r="C916" s="1">
        <f>22*64</f>
        <v>1408</v>
      </c>
      <c r="D916" s="2">
        <f t="shared" si="695"/>
        <v>0</v>
      </c>
      <c r="E916" s="1">
        <v>0</v>
      </c>
      <c r="F916" s="2">
        <f t="shared" si="696"/>
        <v>0</v>
      </c>
      <c r="G916" s="1">
        <v>0</v>
      </c>
      <c r="H916" s="2">
        <f t="shared" si="697"/>
        <v>0.42613636363636359</v>
      </c>
      <c r="I916" s="1">
        <v>6</v>
      </c>
      <c r="J916" s="2">
        <f t="shared" si="698"/>
        <v>0.12784090909090906</v>
      </c>
      <c r="K916" s="1">
        <f>+E916+G916+I916</f>
        <v>6</v>
      </c>
      <c r="L916" s="3">
        <f t="shared" si="699"/>
        <v>0.42613636363636359</v>
      </c>
      <c r="M916" s="24">
        <f t="shared" si="688"/>
        <v>4261.363636363636</v>
      </c>
      <c r="N916" s="25">
        <f t="shared" si="689"/>
        <v>4.1306279831561152</v>
      </c>
      <c r="O916" s="95"/>
    </row>
    <row r="917" spans="1:15" ht="16.5" thickBot="1" x14ac:dyDescent="0.3">
      <c r="A917" s="145"/>
      <c r="B917" s="65" t="s">
        <v>18</v>
      </c>
      <c r="C917" s="10">
        <f>SUM(C914:C916)</f>
        <v>3176</v>
      </c>
      <c r="D917" s="11">
        <f t="shared" si="695"/>
        <v>0</v>
      </c>
      <c r="E917" s="10">
        <f>SUM(E914:E916)</f>
        <v>0</v>
      </c>
      <c r="F917" s="11">
        <f t="shared" si="696"/>
        <v>0</v>
      </c>
      <c r="G917" s="10">
        <f>SUM(G914:G916)</f>
        <v>0</v>
      </c>
      <c r="H917" s="73">
        <f t="shared" si="697"/>
        <v>0.40931989924433249</v>
      </c>
      <c r="I917" s="10">
        <f>SUM(I914:I916)</f>
        <v>13</v>
      </c>
      <c r="J917" s="11">
        <f t="shared" si="698"/>
        <v>0.12279596977329973</v>
      </c>
      <c r="K917" s="10">
        <f>SUM(K914:K916)</f>
        <v>13</v>
      </c>
      <c r="L917" s="12">
        <f t="shared" si="699"/>
        <v>0.40931989924433249</v>
      </c>
      <c r="M917" s="15">
        <f t="shared" ref="M917:M948" si="700">L917*10000</f>
        <v>4093.1989924433246</v>
      </c>
      <c r="N917" s="13">
        <f t="shared" ref="N917:N948" si="701">(NORMSINV(1-M917/1000000))+1.5</f>
        <v>4.1442838238454582</v>
      </c>
      <c r="O917" s="96"/>
    </row>
    <row r="918" spans="1:15" x14ac:dyDescent="0.25">
      <c r="A918" s="147" t="s">
        <v>583</v>
      </c>
      <c r="B918" s="82" t="s">
        <v>69</v>
      </c>
      <c r="C918" s="1">
        <f>98*8</f>
        <v>784</v>
      </c>
      <c r="D918" s="2">
        <f t="shared" si="695"/>
        <v>0</v>
      </c>
      <c r="E918" s="1">
        <v>0</v>
      </c>
      <c r="F918" s="2">
        <f t="shared" si="696"/>
        <v>0</v>
      </c>
      <c r="G918" s="1">
        <v>0</v>
      </c>
      <c r="H918" s="2">
        <f t="shared" si="697"/>
        <v>0.51020408163265307</v>
      </c>
      <c r="I918" s="1">
        <v>4</v>
      </c>
      <c r="J918" s="2">
        <f t="shared" si="698"/>
        <v>0.15306122448979592</v>
      </c>
      <c r="K918" s="1">
        <f>+E918+G918+I918</f>
        <v>4</v>
      </c>
      <c r="L918" s="3">
        <f t="shared" si="699"/>
        <v>0.51020408163265307</v>
      </c>
      <c r="M918" s="24">
        <f t="shared" si="700"/>
        <v>5102.0408163265311</v>
      </c>
      <c r="N918" s="25">
        <f t="shared" si="701"/>
        <v>4.0688357277383984</v>
      </c>
      <c r="O918" s="95"/>
    </row>
    <row r="919" spans="1:15" x14ac:dyDescent="0.25">
      <c r="A919" s="144"/>
      <c r="B919" s="82" t="s">
        <v>184</v>
      </c>
      <c r="C919" s="1">
        <f>20*64</f>
        <v>1280</v>
      </c>
      <c r="D919" s="2">
        <f t="shared" si="695"/>
        <v>0</v>
      </c>
      <c r="E919" s="1">
        <v>0</v>
      </c>
      <c r="F919" s="2">
        <f t="shared" si="696"/>
        <v>0</v>
      </c>
      <c r="G919" s="1">
        <v>0</v>
      </c>
      <c r="H919" s="2">
        <f t="shared" si="697"/>
        <v>0.546875</v>
      </c>
      <c r="I919" s="1">
        <v>7</v>
      </c>
      <c r="J919" s="2">
        <f t="shared" si="698"/>
        <v>0.1640625</v>
      </c>
      <c r="K919" s="1">
        <f>+E919+G919+I919</f>
        <v>7</v>
      </c>
      <c r="L919" s="3">
        <f t="shared" si="699"/>
        <v>0.546875</v>
      </c>
      <c r="M919" s="24">
        <f t="shared" si="700"/>
        <v>5468.75</v>
      </c>
      <c r="N919" s="25">
        <f t="shared" si="701"/>
        <v>4.0446893306204572</v>
      </c>
      <c r="O919" s="95"/>
    </row>
    <row r="920" spans="1:15" x14ac:dyDescent="0.25">
      <c r="A920" s="144"/>
      <c r="B920" s="82" t="s">
        <v>78</v>
      </c>
      <c r="C920" s="1">
        <f>16*64</f>
        <v>1024</v>
      </c>
      <c r="D920" s="2">
        <f t="shared" si="695"/>
        <v>0</v>
      </c>
      <c r="E920" s="1">
        <v>0</v>
      </c>
      <c r="F920" s="2">
        <f t="shared" si="696"/>
        <v>0</v>
      </c>
      <c r="G920" s="1">
        <v>0</v>
      </c>
      <c r="H920" s="2">
        <f t="shared" si="697"/>
        <v>0.390625</v>
      </c>
      <c r="I920" s="1">
        <v>4</v>
      </c>
      <c r="J920" s="2">
        <f t="shared" si="698"/>
        <v>0.1171875</v>
      </c>
      <c r="K920" s="1">
        <f>+E920+G920+I920</f>
        <v>4</v>
      </c>
      <c r="L920" s="3">
        <f t="shared" si="699"/>
        <v>0.390625</v>
      </c>
      <c r="M920" s="24">
        <f t="shared" si="700"/>
        <v>3906.25</v>
      </c>
      <c r="N920" s="25">
        <f t="shared" si="701"/>
        <v>4.1600674686174592</v>
      </c>
      <c r="O920" s="95"/>
    </row>
    <row r="921" spans="1:15" ht="16.5" thickBot="1" x14ac:dyDescent="0.3">
      <c r="A921" s="145"/>
      <c r="B921" s="65" t="s">
        <v>18</v>
      </c>
      <c r="C921" s="10">
        <f>SUM(C918:C920)</f>
        <v>3088</v>
      </c>
      <c r="D921" s="11">
        <f t="shared" si="695"/>
        <v>0</v>
      </c>
      <c r="E921" s="10">
        <f>SUM(E918:E920)</f>
        <v>0</v>
      </c>
      <c r="F921" s="11">
        <f t="shared" si="696"/>
        <v>0</v>
      </c>
      <c r="G921" s="10">
        <f>SUM(G918:G920)</f>
        <v>0</v>
      </c>
      <c r="H921" s="73">
        <f t="shared" si="697"/>
        <v>0.48575129533678757</v>
      </c>
      <c r="I921" s="10">
        <f>SUM(I918:I920)</f>
        <v>15</v>
      </c>
      <c r="J921" s="11">
        <f t="shared" si="698"/>
        <v>0.14572538860103626</v>
      </c>
      <c r="K921" s="10">
        <f>SUM(K918:K920)</f>
        <v>15</v>
      </c>
      <c r="L921" s="12">
        <f t="shared" si="699"/>
        <v>0.48575129533678757</v>
      </c>
      <c r="M921" s="15">
        <f t="shared" si="700"/>
        <v>4857.5129533678755</v>
      </c>
      <c r="N921" s="13">
        <f t="shared" si="701"/>
        <v>4.0858107382829569</v>
      </c>
      <c r="O921" s="96"/>
    </row>
    <row r="922" spans="1:15" x14ac:dyDescent="0.25">
      <c r="A922" s="147" t="s">
        <v>585</v>
      </c>
      <c r="B922" s="82" t="s">
        <v>69</v>
      </c>
      <c r="C922" s="1">
        <f>88*8</f>
        <v>704</v>
      </c>
      <c r="D922" s="2">
        <f t="shared" si="695"/>
        <v>0</v>
      </c>
      <c r="E922" s="1">
        <v>0</v>
      </c>
      <c r="F922" s="2">
        <f t="shared" si="696"/>
        <v>0</v>
      </c>
      <c r="G922" s="1">
        <v>0</v>
      </c>
      <c r="H922" s="2">
        <f t="shared" si="697"/>
        <v>0.42613636363636359</v>
      </c>
      <c r="I922" s="1">
        <v>3</v>
      </c>
      <c r="J922" s="2">
        <f t="shared" si="698"/>
        <v>0.12784090909090906</v>
      </c>
      <c r="K922" s="1">
        <f>+E922+G922+I922</f>
        <v>3</v>
      </c>
      <c r="L922" s="3">
        <f t="shared" si="699"/>
        <v>0.42613636363636359</v>
      </c>
      <c r="M922" s="24">
        <f t="shared" si="700"/>
        <v>4261.363636363636</v>
      </c>
      <c r="N922" s="25">
        <f t="shared" si="701"/>
        <v>4.1306279831561152</v>
      </c>
      <c r="O922" s="95"/>
    </row>
    <row r="923" spans="1:15" x14ac:dyDescent="0.25">
      <c r="A923" s="144"/>
      <c r="B923" s="82" t="s">
        <v>184</v>
      </c>
      <c r="C923" s="1">
        <f>18*64</f>
        <v>1152</v>
      </c>
      <c r="D923" s="2">
        <f t="shared" si="695"/>
        <v>0</v>
      </c>
      <c r="E923" s="1">
        <v>0</v>
      </c>
      <c r="F923" s="2">
        <f t="shared" si="696"/>
        <v>0</v>
      </c>
      <c r="G923" s="1">
        <v>0</v>
      </c>
      <c r="H923" s="2">
        <f t="shared" si="697"/>
        <v>0.52083333333333326</v>
      </c>
      <c r="I923" s="1">
        <v>6</v>
      </c>
      <c r="J923" s="2">
        <f t="shared" si="698"/>
        <v>0.15624999999999997</v>
      </c>
      <c r="K923" s="1">
        <f>+E923+G923+I923</f>
        <v>6</v>
      </c>
      <c r="L923" s="3">
        <f t="shared" si="699"/>
        <v>0.52083333333333326</v>
      </c>
      <c r="M923" s="24">
        <f t="shared" si="700"/>
        <v>5208.333333333333</v>
      </c>
      <c r="N923" s="25">
        <f t="shared" si="701"/>
        <v>4.0616819349340219</v>
      </c>
      <c r="O923" s="95"/>
    </row>
    <row r="924" spans="1:15" x14ac:dyDescent="0.25">
      <c r="A924" s="144"/>
      <c r="B924" s="82" t="s">
        <v>78</v>
      </c>
      <c r="C924" s="1">
        <f>19*64</f>
        <v>1216</v>
      </c>
      <c r="D924" s="2">
        <f t="shared" si="695"/>
        <v>0</v>
      </c>
      <c r="E924" s="1">
        <v>0</v>
      </c>
      <c r="F924" s="2">
        <f t="shared" si="696"/>
        <v>0</v>
      </c>
      <c r="G924" s="1">
        <v>0</v>
      </c>
      <c r="H924" s="2">
        <f t="shared" si="697"/>
        <v>0.74013157894736836</v>
      </c>
      <c r="I924" s="1">
        <v>9</v>
      </c>
      <c r="J924" s="2">
        <f t="shared" si="698"/>
        <v>0.22203947368421051</v>
      </c>
      <c r="K924" s="1">
        <f>+E924+G924+I924</f>
        <v>9</v>
      </c>
      <c r="L924" s="3">
        <f t="shared" si="699"/>
        <v>0.74013157894736836</v>
      </c>
      <c r="M924" s="24">
        <f t="shared" si="700"/>
        <v>7401.3157894736833</v>
      </c>
      <c r="N924" s="25">
        <f t="shared" si="701"/>
        <v>3.9371721211934738</v>
      </c>
      <c r="O924" s="95"/>
    </row>
    <row r="925" spans="1:15" ht="16.5" thickBot="1" x14ac:dyDescent="0.3">
      <c r="A925" s="145"/>
      <c r="B925" s="65" t="s">
        <v>18</v>
      </c>
      <c r="C925" s="10">
        <f>SUM(C922:C924)</f>
        <v>3072</v>
      </c>
      <c r="D925" s="11">
        <f t="shared" si="695"/>
        <v>0</v>
      </c>
      <c r="E925" s="10">
        <f>SUM(E922:E924)</f>
        <v>0</v>
      </c>
      <c r="F925" s="11">
        <f t="shared" si="696"/>
        <v>0</v>
      </c>
      <c r="G925" s="10">
        <f>SUM(G922:G924)</f>
        <v>0</v>
      </c>
      <c r="H925" s="73">
        <f t="shared" si="697"/>
        <v>0.5859375</v>
      </c>
      <c r="I925" s="10">
        <f>SUM(I922:I924)</f>
        <v>18</v>
      </c>
      <c r="J925" s="11">
        <f t="shared" si="698"/>
        <v>0.17578125</v>
      </c>
      <c r="K925" s="10">
        <f>SUM(K922:K924)</f>
        <v>18</v>
      </c>
      <c r="L925" s="12">
        <f t="shared" si="699"/>
        <v>0.5859375</v>
      </c>
      <c r="M925" s="15">
        <f t="shared" si="700"/>
        <v>5859.375</v>
      </c>
      <c r="N925" s="13">
        <f t="shared" si="701"/>
        <v>4.0205022171903586</v>
      </c>
      <c r="O925" s="96"/>
    </row>
    <row r="926" spans="1:15" x14ac:dyDescent="0.25">
      <c r="A926" s="147" t="s">
        <v>587</v>
      </c>
      <c r="B926" s="82" t="s">
        <v>589</v>
      </c>
      <c r="C926" s="1">
        <f>12*8</f>
        <v>96</v>
      </c>
      <c r="D926" s="2">
        <f t="shared" si="695"/>
        <v>0</v>
      </c>
      <c r="E926" s="1">
        <v>0</v>
      </c>
      <c r="F926" s="2">
        <f t="shared" si="696"/>
        <v>0</v>
      </c>
      <c r="G926" s="1">
        <v>0</v>
      </c>
      <c r="H926" s="2">
        <f t="shared" si="697"/>
        <v>4.1666666666666661</v>
      </c>
      <c r="I926" s="1">
        <v>4</v>
      </c>
      <c r="J926" s="2">
        <f t="shared" si="698"/>
        <v>1.2499999999999998</v>
      </c>
      <c r="K926" s="1">
        <f>+E926+G926+I926</f>
        <v>4</v>
      </c>
      <c r="L926" s="3">
        <f t="shared" si="699"/>
        <v>4.1666666666666661</v>
      </c>
      <c r="M926" s="24">
        <f t="shared" si="700"/>
        <v>41666.666666666664</v>
      </c>
      <c r="N926" s="25">
        <f t="shared" si="701"/>
        <v>3.2316643961222455</v>
      </c>
      <c r="O926" s="95"/>
    </row>
    <row r="927" spans="1:15" x14ac:dyDescent="0.25">
      <c r="A927" s="144"/>
      <c r="B927" s="82" t="s">
        <v>69</v>
      </c>
      <c r="C927" s="1">
        <f>104*8</f>
        <v>832</v>
      </c>
      <c r="D927" s="2">
        <f t="shared" si="695"/>
        <v>0</v>
      </c>
      <c r="E927" s="1">
        <v>0</v>
      </c>
      <c r="F927" s="2">
        <f t="shared" si="696"/>
        <v>0</v>
      </c>
      <c r="G927" s="1">
        <v>0</v>
      </c>
      <c r="H927" s="2">
        <f t="shared" si="697"/>
        <v>0.48076923076923078</v>
      </c>
      <c r="I927" s="1">
        <v>4</v>
      </c>
      <c r="J927" s="2">
        <f t="shared" si="698"/>
        <v>0.14423076923076922</v>
      </c>
      <c r="K927" s="1">
        <f>+E927+G927+I927</f>
        <v>4</v>
      </c>
      <c r="L927" s="3">
        <f t="shared" si="699"/>
        <v>0.48076923076923078</v>
      </c>
      <c r="M927" s="24">
        <f t="shared" si="700"/>
        <v>4807.6923076923076</v>
      </c>
      <c r="N927" s="25">
        <f t="shared" si="701"/>
        <v>4.089362386704396</v>
      </c>
      <c r="O927" s="95"/>
    </row>
    <row r="928" spans="1:15" x14ac:dyDescent="0.25">
      <c r="A928" s="144"/>
      <c r="B928" s="82" t="s">
        <v>184</v>
      </c>
      <c r="C928" s="1">
        <f>18*64</f>
        <v>1152</v>
      </c>
      <c r="D928" s="2">
        <f t="shared" si="695"/>
        <v>0</v>
      </c>
      <c r="E928" s="1">
        <v>0</v>
      </c>
      <c r="F928" s="2">
        <f t="shared" si="696"/>
        <v>0</v>
      </c>
      <c r="G928" s="1">
        <v>0</v>
      </c>
      <c r="H928" s="2">
        <f t="shared" si="697"/>
        <v>0.78125</v>
      </c>
      <c r="I928" s="1">
        <v>9</v>
      </c>
      <c r="J928" s="2">
        <f t="shared" si="698"/>
        <v>0.234375</v>
      </c>
      <c r="K928" s="1">
        <f>+E928+G928+I928</f>
        <v>9</v>
      </c>
      <c r="L928" s="3">
        <f t="shared" si="699"/>
        <v>0.78125</v>
      </c>
      <c r="M928" s="24">
        <f t="shared" si="700"/>
        <v>7812.5</v>
      </c>
      <c r="N928" s="25">
        <f t="shared" si="701"/>
        <v>3.9175590162365048</v>
      </c>
      <c r="O928" s="95"/>
    </row>
    <row r="929" spans="1:15" x14ac:dyDescent="0.25">
      <c r="A929" s="144"/>
      <c r="B929" s="82" t="s">
        <v>78</v>
      </c>
      <c r="C929" s="1">
        <f>20*64</f>
        <v>1280</v>
      </c>
      <c r="D929" s="2">
        <f t="shared" si="695"/>
        <v>0</v>
      </c>
      <c r="E929" s="1">
        <v>0</v>
      </c>
      <c r="F929" s="2">
        <f t="shared" si="696"/>
        <v>0</v>
      </c>
      <c r="G929" s="1">
        <v>0</v>
      </c>
      <c r="H929" s="2">
        <f t="shared" si="697"/>
        <v>0.703125</v>
      </c>
      <c r="I929" s="1">
        <v>9</v>
      </c>
      <c r="J929" s="2">
        <f t="shared" si="698"/>
        <v>0.2109375</v>
      </c>
      <c r="K929" s="1">
        <f>+E929+G929+I929</f>
        <v>9</v>
      </c>
      <c r="L929" s="3">
        <f t="shared" si="699"/>
        <v>0.703125</v>
      </c>
      <c r="M929" s="24">
        <f t="shared" si="700"/>
        <v>7031.25</v>
      </c>
      <c r="N929" s="25">
        <f t="shared" si="701"/>
        <v>3.9556629036355617</v>
      </c>
      <c r="O929" s="95"/>
    </row>
    <row r="930" spans="1:15" ht="16.5" thickBot="1" x14ac:dyDescent="0.3">
      <c r="A930" s="145"/>
      <c r="B930" s="65" t="s">
        <v>18</v>
      </c>
      <c r="C930" s="10">
        <f>SUM(C926:C929)</f>
        <v>3360</v>
      </c>
      <c r="D930" s="11">
        <f t="shared" ref="D930:D935" si="702">E930/C930*100</f>
        <v>0</v>
      </c>
      <c r="E930" s="10">
        <f>SUM(E926:E929)</f>
        <v>0</v>
      </c>
      <c r="F930" s="11">
        <f t="shared" ref="F930:F935" si="703">+G930/C930*100</f>
        <v>0</v>
      </c>
      <c r="G930" s="10">
        <f>SUM(G926:G929)</f>
        <v>0</v>
      </c>
      <c r="H930" s="73">
        <f t="shared" ref="H930:H935" si="704">+I930/C930*100</f>
        <v>0.77380952380952384</v>
      </c>
      <c r="I930" s="10">
        <f>SUM(I926:I929)</f>
        <v>26</v>
      </c>
      <c r="J930" s="11">
        <f t="shared" ref="J930:J935" si="705">(1*D930)+(0.65*F930)+(0.3*H930)</f>
        <v>0.23214285714285715</v>
      </c>
      <c r="K930" s="10">
        <f>SUM(K926:K929)</f>
        <v>26</v>
      </c>
      <c r="L930" s="12">
        <f t="shared" ref="L930:L935" si="706">K930/C930*100</f>
        <v>0.77380952380952384</v>
      </c>
      <c r="M930" s="15">
        <f t="shared" si="700"/>
        <v>7738.0952380952385</v>
      </c>
      <c r="N930" s="13">
        <f t="shared" si="701"/>
        <v>3.9210396184961924</v>
      </c>
      <c r="O930" s="96"/>
    </row>
    <row r="931" spans="1:15" x14ac:dyDescent="0.25">
      <c r="A931" s="147" t="s">
        <v>588</v>
      </c>
      <c r="B931" s="82" t="s">
        <v>316</v>
      </c>
      <c r="C931" s="1">
        <f>36*8</f>
        <v>288</v>
      </c>
      <c r="D931" s="2">
        <f t="shared" si="702"/>
        <v>0</v>
      </c>
      <c r="E931" s="1">
        <v>0</v>
      </c>
      <c r="F931" s="2">
        <f t="shared" si="703"/>
        <v>0</v>
      </c>
      <c r="G931" s="1">
        <v>0</v>
      </c>
      <c r="H931" s="2">
        <f t="shared" si="704"/>
        <v>2.083333333333333</v>
      </c>
      <c r="I931" s="1">
        <v>6</v>
      </c>
      <c r="J931" s="2">
        <f t="shared" si="705"/>
        <v>0.62499999999999989</v>
      </c>
      <c r="K931" s="1">
        <f>+E931+G931+I931</f>
        <v>6</v>
      </c>
      <c r="L931" s="3">
        <f t="shared" si="706"/>
        <v>2.083333333333333</v>
      </c>
      <c r="M931" s="24">
        <f t="shared" si="700"/>
        <v>20833.333333333332</v>
      </c>
      <c r="N931" s="25">
        <f t="shared" si="701"/>
        <v>3.5368341317013874</v>
      </c>
      <c r="O931" s="95"/>
    </row>
    <row r="932" spans="1:15" x14ac:dyDescent="0.25">
      <c r="A932" s="144"/>
      <c r="B932" s="82" t="s">
        <v>65</v>
      </c>
      <c r="C932" s="1">
        <f>39*8</f>
        <v>312</v>
      </c>
      <c r="D932" s="2">
        <f>E932/C932*100</f>
        <v>0</v>
      </c>
      <c r="E932" s="1">
        <v>0</v>
      </c>
      <c r="F932" s="2">
        <f>+G932/C932*100</f>
        <v>0</v>
      </c>
      <c r="G932" s="1">
        <v>0</v>
      </c>
      <c r="H932" s="2">
        <f>+I932/C932*100</f>
        <v>0.96153846153846156</v>
      </c>
      <c r="I932" s="1">
        <v>3</v>
      </c>
      <c r="J932" s="2">
        <f>(1*D932)+(0.65*F932)+(0.3*H932)</f>
        <v>0.28846153846153844</v>
      </c>
      <c r="K932" s="1">
        <f>+E932+G932+I932</f>
        <v>3</v>
      </c>
      <c r="L932" s="3">
        <f>K932/C932*100</f>
        <v>0.96153846153846156</v>
      </c>
      <c r="M932" s="24">
        <f t="shared" si="700"/>
        <v>9615.3846153846152</v>
      </c>
      <c r="N932" s="25">
        <f t="shared" si="701"/>
        <v>3.8410271376304492</v>
      </c>
      <c r="O932" s="95"/>
    </row>
    <row r="933" spans="1:15" x14ac:dyDescent="0.25">
      <c r="A933" s="144"/>
      <c r="B933" s="82" t="s">
        <v>69</v>
      </c>
      <c r="C933" s="1">
        <f>70*8</f>
        <v>560</v>
      </c>
      <c r="D933" s="2">
        <f>E933/C933*100</f>
        <v>0</v>
      </c>
      <c r="E933" s="1">
        <v>0</v>
      </c>
      <c r="F933" s="2">
        <f>+G933/C933*100</f>
        <v>0</v>
      </c>
      <c r="G933" s="1">
        <v>0</v>
      </c>
      <c r="H933" s="2">
        <f>+I933/C933*100</f>
        <v>0.5357142857142857</v>
      </c>
      <c r="I933" s="1">
        <v>3</v>
      </c>
      <c r="J933" s="2">
        <f>(1*D933)+(0.65*F933)+(0.3*H933)</f>
        <v>0.1607142857142857</v>
      </c>
      <c r="K933" s="1">
        <f>+E933+G933+I933</f>
        <v>3</v>
      </c>
      <c r="L933" s="3">
        <f>K933/C933*100</f>
        <v>0.5357142857142857</v>
      </c>
      <c r="M933" s="24">
        <f t="shared" si="700"/>
        <v>5357.1428571428569</v>
      </c>
      <c r="N933" s="25">
        <f t="shared" si="701"/>
        <v>4.0518818113716382</v>
      </c>
      <c r="O933" s="95"/>
    </row>
    <row r="934" spans="1:15" x14ac:dyDescent="0.25">
      <c r="A934" s="144"/>
      <c r="B934" s="82" t="s">
        <v>184</v>
      </c>
      <c r="C934" s="1">
        <f>18*64</f>
        <v>1152</v>
      </c>
      <c r="D934" s="2">
        <f t="shared" si="702"/>
        <v>0</v>
      </c>
      <c r="E934" s="1">
        <v>0</v>
      </c>
      <c r="F934" s="2">
        <f t="shared" si="703"/>
        <v>0</v>
      </c>
      <c r="G934" s="1">
        <v>0</v>
      </c>
      <c r="H934" s="2">
        <f t="shared" si="704"/>
        <v>0.60763888888888895</v>
      </c>
      <c r="I934" s="1">
        <v>7</v>
      </c>
      <c r="J934" s="2">
        <f t="shared" si="705"/>
        <v>0.18229166666666669</v>
      </c>
      <c r="K934" s="1">
        <f>+E934+G934+I934</f>
        <v>7</v>
      </c>
      <c r="L934" s="3">
        <f t="shared" si="706"/>
        <v>0.60763888888888895</v>
      </c>
      <c r="M934" s="24">
        <f t="shared" si="700"/>
        <v>6076.3888888888896</v>
      </c>
      <c r="N934" s="25">
        <f t="shared" si="701"/>
        <v>4.0076767715729265</v>
      </c>
      <c r="O934" s="95"/>
    </row>
    <row r="935" spans="1:15" x14ac:dyDescent="0.25">
      <c r="A935" s="144"/>
      <c r="B935" s="82" t="s">
        <v>78</v>
      </c>
      <c r="C935" s="1">
        <f>17*64</f>
        <v>1088</v>
      </c>
      <c r="D935" s="2">
        <f t="shared" si="702"/>
        <v>0</v>
      </c>
      <c r="E935" s="1">
        <v>0</v>
      </c>
      <c r="F935" s="2">
        <f t="shared" si="703"/>
        <v>0</v>
      </c>
      <c r="G935" s="1">
        <v>0</v>
      </c>
      <c r="H935" s="2">
        <f t="shared" si="704"/>
        <v>0.55147058823529416</v>
      </c>
      <c r="I935" s="1">
        <v>6</v>
      </c>
      <c r="J935" s="2">
        <f t="shared" si="705"/>
        <v>0.16544117647058823</v>
      </c>
      <c r="K935" s="1">
        <f>+E935+G935+I935</f>
        <v>6</v>
      </c>
      <c r="L935" s="3">
        <f t="shared" si="706"/>
        <v>0.55147058823529416</v>
      </c>
      <c r="M935" s="24">
        <f t="shared" si="700"/>
        <v>5514.7058823529414</v>
      </c>
      <c r="N935" s="25">
        <f t="shared" si="701"/>
        <v>4.0417655833288215</v>
      </c>
      <c r="O935" s="95"/>
    </row>
    <row r="936" spans="1:15" ht="16.5" thickBot="1" x14ac:dyDescent="0.3">
      <c r="A936" s="145"/>
      <c r="B936" s="65" t="s">
        <v>18</v>
      </c>
      <c r="C936" s="10">
        <f>SUM(C931:C935)</f>
        <v>3400</v>
      </c>
      <c r="D936" s="11">
        <f t="shared" ref="D936:D946" si="707">E936/C936*100</f>
        <v>0</v>
      </c>
      <c r="E936" s="10">
        <f>SUM(E931:E935)</f>
        <v>0</v>
      </c>
      <c r="F936" s="11">
        <f t="shared" ref="F936:F946" si="708">+G936/C936*100</f>
        <v>0</v>
      </c>
      <c r="G936" s="10">
        <f>SUM(G931:G935)</f>
        <v>0</v>
      </c>
      <c r="H936" s="73">
        <f t="shared" ref="H936:H946" si="709">+I936/C936*100</f>
        <v>0.73529411764705876</v>
      </c>
      <c r="I936" s="10">
        <f>SUM(I931:I935)</f>
        <v>25</v>
      </c>
      <c r="J936" s="11">
        <f t="shared" ref="J936:J946" si="710">(1*D936)+(0.65*F936)+(0.3*H936)</f>
        <v>0.22058823529411761</v>
      </c>
      <c r="K936" s="10">
        <f>SUM(K931:K935)</f>
        <v>25</v>
      </c>
      <c r="L936" s="12">
        <f t="shared" ref="L936:L946" si="711">K936/C936*100</f>
        <v>0.73529411764705876</v>
      </c>
      <c r="M936" s="15">
        <f t="shared" si="700"/>
        <v>7352.9411764705874</v>
      </c>
      <c r="N936" s="13">
        <f t="shared" si="701"/>
        <v>3.9395422638528821</v>
      </c>
      <c r="O936" s="96"/>
    </row>
    <row r="937" spans="1:15" x14ac:dyDescent="0.25">
      <c r="A937" s="144" t="s">
        <v>590</v>
      </c>
      <c r="B937" s="82" t="s">
        <v>65</v>
      </c>
      <c r="C937" s="1">
        <f>89*8</f>
        <v>712</v>
      </c>
      <c r="D937" s="2">
        <f t="shared" si="707"/>
        <v>0</v>
      </c>
      <c r="E937" s="1">
        <v>0</v>
      </c>
      <c r="F937" s="2">
        <f t="shared" si="708"/>
        <v>0</v>
      </c>
      <c r="G937" s="1">
        <v>0</v>
      </c>
      <c r="H937" s="2">
        <f t="shared" si="709"/>
        <v>1.1235955056179776</v>
      </c>
      <c r="I937" s="1">
        <v>8</v>
      </c>
      <c r="J937" s="2">
        <f t="shared" si="710"/>
        <v>0.33707865168539325</v>
      </c>
      <c r="K937" s="1">
        <f>+E937+G937+I937</f>
        <v>8</v>
      </c>
      <c r="L937" s="3">
        <f t="shared" si="711"/>
        <v>1.1235955056179776</v>
      </c>
      <c r="M937" s="24">
        <f t="shared" si="700"/>
        <v>11235.955056179777</v>
      </c>
      <c r="N937" s="25">
        <f t="shared" si="701"/>
        <v>3.7822953294177704</v>
      </c>
      <c r="O937" s="95"/>
    </row>
    <row r="938" spans="1:15" x14ac:dyDescent="0.25">
      <c r="A938" s="144"/>
      <c r="B938" s="82" t="s">
        <v>69</v>
      </c>
      <c r="C938" s="1">
        <f>88*8</f>
        <v>704</v>
      </c>
      <c r="D938" s="2">
        <f t="shared" si="707"/>
        <v>0</v>
      </c>
      <c r="E938" s="1">
        <v>0</v>
      </c>
      <c r="F938" s="2">
        <f t="shared" si="708"/>
        <v>0</v>
      </c>
      <c r="G938" s="1">
        <v>0</v>
      </c>
      <c r="H938" s="2">
        <f t="shared" si="709"/>
        <v>0.99431818181818177</v>
      </c>
      <c r="I938" s="1">
        <v>7</v>
      </c>
      <c r="J938" s="2">
        <f t="shared" si="710"/>
        <v>0.29829545454545453</v>
      </c>
      <c r="K938" s="1">
        <f>+E938+G938+I938</f>
        <v>7</v>
      </c>
      <c r="L938" s="3">
        <f t="shared" si="711"/>
        <v>0.99431818181818177</v>
      </c>
      <c r="M938" s="24">
        <f t="shared" si="700"/>
        <v>9943.181818181818</v>
      </c>
      <c r="N938" s="25">
        <f t="shared" si="701"/>
        <v>3.8284850225164595</v>
      </c>
      <c r="O938" s="95"/>
    </row>
    <row r="939" spans="1:15" x14ac:dyDescent="0.25">
      <c r="A939" s="144"/>
      <c r="B939" s="82" t="s">
        <v>184</v>
      </c>
      <c r="C939" s="1">
        <f>17*64</f>
        <v>1088</v>
      </c>
      <c r="D939" s="2">
        <f t="shared" si="707"/>
        <v>0</v>
      </c>
      <c r="E939" s="1">
        <v>0</v>
      </c>
      <c r="F939" s="2">
        <f t="shared" si="708"/>
        <v>0</v>
      </c>
      <c r="G939" s="1">
        <v>0</v>
      </c>
      <c r="H939" s="2">
        <f t="shared" si="709"/>
        <v>0.64338235294117641</v>
      </c>
      <c r="I939" s="1">
        <v>7</v>
      </c>
      <c r="J939" s="2">
        <f t="shared" si="710"/>
        <v>0.19301470588235292</v>
      </c>
      <c r="K939" s="1">
        <f>+E939+G939+I939</f>
        <v>7</v>
      </c>
      <c r="L939" s="3">
        <f t="shared" si="711"/>
        <v>0.64338235294117641</v>
      </c>
      <c r="M939" s="24">
        <f t="shared" si="700"/>
        <v>6433.823529411764</v>
      </c>
      <c r="N939" s="25">
        <f t="shared" si="701"/>
        <v>3.9874114832603267</v>
      </c>
      <c r="O939" s="95"/>
    </row>
    <row r="940" spans="1:15" x14ac:dyDescent="0.25">
      <c r="A940" s="144"/>
      <c r="B940" s="82" t="s">
        <v>78</v>
      </c>
      <c r="C940" s="1">
        <f>19*64</f>
        <v>1216</v>
      </c>
      <c r="D940" s="2">
        <f t="shared" si="707"/>
        <v>0</v>
      </c>
      <c r="E940" s="1">
        <v>0</v>
      </c>
      <c r="F940" s="2">
        <f t="shared" si="708"/>
        <v>0</v>
      </c>
      <c r="G940" s="1">
        <v>0</v>
      </c>
      <c r="H940" s="2">
        <f t="shared" si="709"/>
        <v>0.57565789473684204</v>
      </c>
      <c r="I940" s="1">
        <v>7</v>
      </c>
      <c r="J940" s="2">
        <f t="shared" si="710"/>
        <v>0.1726973684210526</v>
      </c>
      <c r="K940" s="1">
        <f>+E940+G940+I940</f>
        <v>7</v>
      </c>
      <c r="L940" s="3">
        <f t="shared" si="711"/>
        <v>0.57565789473684204</v>
      </c>
      <c r="M940" s="24">
        <f t="shared" si="700"/>
        <v>5756.5789473684199</v>
      </c>
      <c r="N940" s="25">
        <f t="shared" si="701"/>
        <v>4.0267251076581481</v>
      </c>
      <c r="O940" s="95"/>
    </row>
    <row r="941" spans="1:15" ht="16.5" thickBot="1" x14ac:dyDescent="0.3">
      <c r="A941" s="145"/>
      <c r="B941" s="65" t="s">
        <v>18</v>
      </c>
      <c r="C941" s="10">
        <f>SUM(C937:C940)</f>
        <v>3720</v>
      </c>
      <c r="D941" s="11">
        <f t="shared" si="707"/>
        <v>0</v>
      </c>
      <c r="E941" s="10">
        <f>SUM(E937:E940)</f>
        <v>0</v>
      </c>
      <c r="F941" s="11">
        <f t="shared" si="708"/>
        <v>0</v>
      </c>
      <c r="G941" s="10">
        <f>SUM(G937:G940)</f>
        <v>0</v>
      </c>
      <c r="H941" s="73">
        <f t="shared" si="709"/>
        <v>0.77956989247311825</v>
      </c>
      <c r="I941" s="10">
        <f>SUM(I937:I940)</f>
        <v>29</v>
      </c>
      <c r="J941" s="11">
        <f t="shared" si="710"/>
        <v>0.23387096774193547</v>
      </c>
      <c r="K941" s="10">
        <f>SUM(K937:K940)</f>
        <v>29</v>
      </c>
      <c r="L941" s="12">
        <f t="shared" si="711"/>
        <v>0.77956989247311825</v>
      </c>
      <c r="M941" s="15">
        <f t="shared" si="700"/>
        <v>7795.6989247311822</v>
      </c>
      <c r="N941" s="13">
        <f t="shared" si="701"/>
        <v>3.9183424011102068</v>
      </c>
      <c r="O941" s="96"/>
    </row>
    <row r="942" spans="1:15" x14ac:dyDescent="0.25">
      <c r="A942" s="144" t="s">
        <v>592</v>
      </c>
      <c r="B942" s="82" t="s">
        <v>365</v>
      </c>
      <c r="C942" s="1">
        <f>6*8</f>
        <v>48</v>
      </c>
      <c r="D942" s="2">
        <f t="shared" si="707"/>
        <v>0</v>
      </c>
      <c r="E942" s="1">
        <v>0</v>
      </c>
      <c r="F942" s="2">
        <f t="shared" si="708"/>
        <v>0</v>
      </c>
      <c r="G942" s="1">
        <v>0</v>
      </c>
      <c r="H942" s="2">
        <f t="shared" si="709"/>
        <v>2.083333333333333</v>
      </c>
      <c r="I942" s="1">
        <v>1</v>
      </c>
      <c r="J942" s="2">
        <f t="shared" si="710"/>
        <v>0.62499999999999989</v>
      </c>
      <c r="K942" s="1">
        <f>+E942+G942+I942</f>
        <v>1</v>
      </c>
      <c r="L942" s="3">
        <f t="shared" si="711"/>
        <v>2.083333333333333</v>
      </c>
      <c r="M942" s="24">
        <f t="shared" si="700"/>
        <v>20833.333333333332</v>
      </c>
      <c r="N942" s="25">
        <f t="shared" si="701"/>
        <v>3.5368341317013874</v>
      </c>
      <c r="O942" s="95"/>
    </row>
    <row r="943" spans="1:15" x14ac:dyDescent="0.25">
      <c r="A943" s="144"/>
      <c r="B943" s="82" t="s">
        <v>203</v>
      </c>
      <c r="C943" s="1">
        <f>76*8</f>
        <v>608</v>
      </c>
      <c r="D943" s="2">
        <f t="shared" si="707"/>
        <v>0</v>
      </c>
      <c r="E943" s="1">
        <v>0</v>
      </c>
      <c r="F943" s="2">
        <f t="shared" si="708"/>
        <v>0</v>
      </c>
      <c r="G943" s="1">
        <v>0</v>
      </c>
      <c r="H943" s="2">
        <f t="shared" si="709"/>
        <v>0.49342105263157893</v>
      </c>
      <c r="I943" s="1">
        <v>3</v>
      </c>
      <c r="J943" s="2">
        <f t="shared" si="710"/>
        <v>0.14802631578947367</v>
      </c>
      <c r="K943" s="1">
        <f>+E943+G943+I943</f>
        <v>3</v>
      </c>
      <c r="L943" s="3">
        <f t="shared" si="711"/>
        <v>0.49342105263157893</v>
      </c>
      <c r="M943" s="24">
        <f t="shared" si="700"/>
        <v>4934.2105263157891</v>
      </c>
      <c r="N943" s="25">
        <f t="shared" si="701"/>
        <v>4.0804060278595689</v>
      </c>
      <c r="O943" s="95"/>
    </row>
    <row r="944" spans="1:15" x14ac:dyDescent="0.25">
      <c r="A944" s="144"/>
      <c r="B944" s="82" t="s">
        <v>69</v>
      </c>
      <c r="C944" s="1">
        <f>103*8</f>
        <v>824</v>
      </c>
      <c r="D944" s="2">
        <f t="shared" si="707"/>
        <v>0</v>
      </c>
      <c r="E944" s="1">
        <v>0</v>
      </c>
      <c r="F944" s="2">
        <f t="shared" si="708"/>
        <v>0</v>
      </c>
      <c r="G944" s="1">
        <v>0</v>
      </c>
      <c r="H944" s="2">
        <f t="shared" si="709"/>
        <v>0.48543689320388345</v>
      </c>
      <c r="I944" s="1">
        <v>4</v>
      </c>
      <c r="J944" s="2">
        <f t="shared" si="710"/>
        <v>0.14563106796116504</v>
      </c>
      <c r="K944" s="1">
        <f>+E944+G944+I944</f>
        <v>4</v>
      </c>
      <c r="L944" s="3">
        <f t="shared" si="711"/>
        <v>0.48543689320388345</v>
      </c>
      <c r="M944" s="24">
        <f t="shared" si="700"/>
        <v>4854.3689320388348</v>
      </c>
      <c r="N944" s="25">
        <f t="shared" si="701"/>
        <v>4.086033909287103</v>
      </c>
      <c r="O944" s="95"/>
    </row>
    <row r="945" spans="1:15" x14ac:dyDescent="0.25">
      <c r="A945" s="144"/>
      <c r="B945" s="82" t="s">
        <v>184</v>
      </c>
      <c r="C945" s="1">
        <f>19*64</f>
        <v>1216</v>
      </c>
      <c r="D945" s="2">
        <f t="shared" si="707"/>
        <v>0</v>
      </c>
      <c r="E945" s="1">
        <v>0</v>
      </c>
      <c r="F945" s="2">
        <f t="shared" si="708"/>
        <v>0</v>
      </c>
      <c r="G945" s="1">
        <v>0</v>
      </c>
      <c r="H945" s="2">
        <f t="shared" si="709"/>
        <v>0.41118421052631576</v>
      </c>
      <c r="I945" s="1">
        <v>5</v>
      </c>
      <c r="J945" s="2">
        <f t="shared" si="710"/>
        <v>0.12335526315789472</v>
      </c>
      <c r="K945" s="1">
        <f>+E945+G945+I945</f>
        <v>5</v>
      </c>
      <c r="L945" s="3">
        <f t="shared" si="711"/>
        <v>0.41118421052631576</v>
      </c>
      <c r="M945" s="24">
        <f t="shared" si="700"/>
        <v>4111.8421052631575</v>
      </c>
      <c r="N945" s="25">
        <f t="shared" si="701"/>
        <v>4.142745421813121</v>
      </c>
      <c r="O945" s="95"/>
    </row>
    <row r="946" spans="1:15" x14ac:dyDescent="0.25">
      <c r="A946" s="144"/>
      <c r="B946" s="82" t="s">
        <v>78</v>
      </c>
      <c r="C946" s="1">
        <f>20*64</f>
        <v>1280</v>
      </c>
      <c r="D946" s="2">
        <f t="shared" si="707"/>
        <v>0</v>
      </c>
      <c r="E946" s="1">
        <v>0</v>
      </c>
      <c r="F946" s="2">
        <f t="shared" si="708"/>
        <v>0</v>
      </c>
      <c r="G946" s="1">
        <v>0</v>
      </c>
      <c r="H946" s="2">
        <f t="shared" si="709"/>
        <v>0.390625</v>
      </c>
      <c r="I946" s="1">
        <v>5</v>
      </c>
      <c r="J946" s="2">
        <f t="shared" si="710"/>
        <v>0.1171875</v>
      </c>
      <c r="K946" s="1">
        <f>+E946+G946+I946</f>
        <v>5</v>
      </c>
      <c r="L946" s="3">
        <f t="shared" si="711"/>
        <v>0.390625</v>
      </c>
      <c r="M946" s="24">
        <f t="shared" si="700"/>
        <v>3906.25</v>
      </c>
      <c r="N946" s="25">
        <f t="shared" si="701"/>
        <v>4.1600674686174592</v>
      </c>
      <c r="O946" s="95"/>
    </row>
    <row r="947" spans="1:15" ht="16.5" thickBot="1" x14ac:dyDescent="0.3">
      <c r="A947" s="145"/>
      <c r="B947" s="65" t="s">
        <v>18</v>
      </c>
      <c r="C947" s="10">
        <f>SUM(C942:C946)</f>
        <v>3976</v>
      </c>
      <c r="D947" s="11">
        <f t="shared" ref="D947:D953" si="712">E947/C947*100</f>
        <v>0</v>
      </c>
      <c r="E947" s="10">
        <f>SUM(E942:E946)</f>
        <v>0</v>
      </c>
      <c r="F947" s="11">
        <f t="shared" ref="F947:F953" si="713">+G947/C947*100</f>
        <v>0</v>
      </c>
      <c r="G947" s="10">
        <f>SUM(G942:G946)</f>
        <v>0</v>
      </c>
      <c r="H947" s="73">
        <f t="shared" ref="H947:H953" si="714">+I947/C947*100</f>
        <v>0.45271629778672035</v>
      </c>
      <c r="I947" s="10">
        <f>SUM(I942:I946)</f>
        <v>18</v>
      </c>
      <c r="J947" s="11">
        <f t="shared" ref="J947:J953" si="715">(1*D947)+(0.65*F947)+(0.3*H947)</f>
        <v>0.1358148893360161</v>
      </c>
      <c r="K947" s="10">
        <f>SUM(K942:K946)</f>
        <v>18</v>
      </c>
      <c r="L947" s="12">
        <f t="shared" ref="L947:L953" si="716">K947/C947*100</f>
        <v>0.45271629778672035</v>
      </c>
      <c r="M947" s="15">
        <f t="shared" si="700"/>
        <v>4527.1629778672032</v>
      </c>
      <c r="N947" s="13">
        <f t="shared" si="701"/>
        <v>4.1099960823785073</v>
      </c>
      <c r="O947" s="96"/>
    </row>
    <row r="948" spans="1:15" x14ac:dyDescent="0.25">
      <c r="A948" s="144" t="s">
        <v>594</v>
      </c>
      <c r="B948" s="82" t="s">
        <v>365</v>
      </c>
      <c r="C948" s="1">
        <f>40*8</f>
        <v>320</v>
      </c>
      <c r="D948" s="2">
        <f t="shared" si="712"/>
        <v>0</v>
      </c>
      <c r="E948" s="1">
        <v>0</v>
      </c>
      <c r="F948" s="2">
        <f t="shared" si="713"/>
        <v>0</v>
      </c>
      <c r="G948" s="1">
        <v>0</v>
      </c>
      <c r="H948" s="2">
        <f t="shared" si="714"/>
        <v>0.9375</v>
      </c>
      <c r="I948" s="1">
        <v>3</v>
      </c>
      <c r="J948" s="2">
        <f t="shared" si="715"/>
        <v>0.28125</v>
      </c>
      <c r="K948" s="1">
        <f t="shared" ref="K948:K953" si="717">+E948+G948+I948</f>
        <v>3</v>
      </c>
      <c r="L948" s="3">
        <f t="shared" si="716"/>
        <v>0.9375</v>
      </c>
      <c r="M948" s="24">
        <f t="shared" si="700"/>
        <v>9375</v>
      </c>
      <c r="N948" s="25">
        <f t="shared" si="701"/>
        <v>3.8504644231090768</v>
      </c>
      <c r="O948" s="95"/>
    </row>
    <row r="949" spans="1:15" x14ac:dyDescent="0.25">
      <c r="A949" s="144"/>
      <c r="B949" s="82" t="s">
        <v>596</v>
      </c>
      <c r="C949" s="1">
        <f>4*64</f>
        <v>256</v>
      </c>
      <c r="D949" s="2">
        <f t="shared" si="712"/>
        <v>0</v>
      </c>
      <c r="E949" s="1">
        <v>0</v>
      </c>
      <c r="F949" s="2">
        <f t="shared" si="713"/>
        <v>0</v>
      </c>
      <c r="G949" s="1">
        <v>0</v>
      </c>
      <c r="H949" s="2">
        <f t="shared" si="714"/>
        <v>0.78125</v>
      </c>
      <c r="I949" s="1">
        <v>2</v>
      </c>
      <c r="J949" s="2">
        <f t="shared" si="715"/>
        <v>0.234375</v>
      </c>
      <c r="K949" s="1">
        <f t="shared" si="717"/>
        <v>2</v>
      </c>
      <c r="L949" s="3">
        <f t="shared" si="716"/>
        <v>0.78125</v>
      </c>
      <c r="M949" s="24">
        <f t="shared" ref="M949:M971" si="718">L949*10000</f>
        <v>7812.5</v>
      </c>
      <c r="N949" s="25">
        <f t="shared" ref="N949:N971" si="719">(NORMSINV(1-M949/1000000))+1.5</f>
        <v>3.9175590162365048</v>
      </c>
      <c r="O949" s="95"/>
    </row>
    <row r="950" spans="1:15" x14ac:dyDescent="0.25">
      <c r="A950" s="144"/>
      <c r="B950" s="82" t="s">
        <v>69</v>
      </c>
      <c r="C950" s="1">
        <f>32*8</f>
        <v>256</v>
      </c>
      <c r="D950" s="2">
        <f t="shared" si="712"/>
        <v>0</v>
      </c>
      <c r="E950" s="1">
        <v>0</v>
      </c>
      <c r="F950" s="2">
        <f t="shared" si="713"/>
        <v>0</v>
      </c>
      <c r="G950" s="1">
        <v>0</v>
      </c>
      <c r="H950" s="2">
        <f t="shared" si="714"/>
        <v>0.390625</v>
      </c>
      <c r="I950" s="1">
        <v>1</v>
      </c>
      <c r="J950" s="2">
        <f t="shared" si="715"/>
        <v>0.1171875</v>
      </c>
      <c r="K950" s="1">
        <f t="shared" si="717"/>
        <v>1</v>
      </c>
      <c r="L950" s="3">
        <f t="shared" si="716"/>
        <v>0.390625</v>
      </c>
      <c r="M950" s="24">
        <f t="shared" si="718"/>
        <v>3906.25</v>
      </c>
      <c r="N950" s="25">
        <f t="shared" si="719"/>
        <v>4.1600674686174592</v>
      </c>
      <c r="O950" s="95"/>
    </row>
    <row r="951" spans="1:15" x14ac:dyDescent="0.25">
      <c r="A951" s="144"/>
      <c r="B951" s="82" t="s">
        <v>184</v>
      </c>
      <c r="C951" s="1">
        <f>16*64</f>
        <v>1024</v>
      </c>
      <c r="D951" s="2">
        <f t="shared" si="712"/>
        <v>0</v>
      </c>
      <c r="E951" s="1">
        <v>0</v>
      </c>
      <c r="F951" s="2">
        <f t="shared" si="713"/>
        <v>0</v>
      </c>
      <c r="G951" s="1">
        <v>0</v>
      </c>
      <c r="H951" s="2">
        <f t="shared" si="714"/>
        <v>0.390625</v>
      </c>
      <c r="I951" s="1">
        <v>4</v>
      </c>
      <c r="J951" s="2">
        <f t="shared" si="715"/>
        <v>0.1171875</v>
      </c>
      <c r="K951" s="1">
        <f t="shared" si="717"/>
        <v>4</v>
      </c>
      <c r="L951" s="3">
        <f t="shared" si="716"/>
        <v>0.390625</v>
      </c>
      <c r="M951" s="24">
        <f t="shared" si="718"/>
        <v>3906.25</v>
      </c>
      <c r="N951" s="25">
        <f t="shared" si="719"/>
        <v>4.1600674686174592</v>
      </c>
      <c r="O951" s="95"/>
    </row>
    <row r="952" spans="1:15" x14ac:dyDescent="0.25">
      <c r="A952" s="144"/>
      <c r="B952" s="82" t="s">
        <v>78</v>
      </c>
      <c r="C952" s="1">
        <f>2*64</f>
        <v>128</v>
      </c>
      <c r="D952" s="2">
        <f t="shared" si="712"/>
        <v>0</v>
      </c>
      <c r="E952" s="1">
        <v>0</v>
      </c>
      <c r="F952" s="2">
        <f t="shared" si="713"/>
        <v>0</v>
      </c>
      <c r="G952" s="1">
        <v>0</v>
      </c>
      <c r="H952" s="2">
        <f t="shared" si="714"/>
        <v>0</v>
      </c>
      <c r="I952" s="1">
        <v>0</v>
      </c>
      <c r="J952" s="2">
        <f t="shared" si="715"/>
        <v>0</v>
      </c>
      <c r="K952" s="1">
        <f t="shared" si="717"/>
        <v>0</v>
      </c>
      <c r="L952" s="3">
        <f t="shared" si="716"/>
        <v>0</v>
      </c>
      <c r="M952" s="24">
        <f t="shared" si="718"/>
        <v>0</v>
      </c>
      <c r="N952" s="25" t="e">
        <f t="shared" si="719"/>
        <v>#NUM!</v>
      </c>
      <c r="O952" s="95"/>
    </row>
    <row r="953" spans="1:15" x14ac:dyDescent="0.25">
      <c r="A953" s="144"/>
      <c r="B953" s="82" t="s">
        <v>100</v>
      </c>
      <c r="C953" s="1">
        <f>17*64</f>
        <v>1088</v>
      </c>
      <c r="D953" s="2">
        <f t="shared" si="712"/>
        <v>0</v>
      </c>
      <c r="E953" s="1">
        <v>0</v>
      </c>
      <c r="F953" s="2">
        <f t="shared" si="713"/>
        <v>0</v>
      </c>
      <c r="G953" s="1">
        <v>0</v>
      </c>
      <c r="H953" s="2">
        <f t="shared" si="714"/>
        <v>0.55147058823529416</v>
      </c>
      <c r="I953" s="1">
        <v>6</v>
      </c>
      <c r="J953" s="2">
        <f t="shared" si="715"/>
        <v>0.16544117647058823</v>
      </c>
      <c r="K953" s="1">
        <f t="shared" si="717"/>
        <v>6</v>
      </c>
      <c r="L953" s="3">
        <f t="shared" si="716"/>
        <v>0.55147058823529416</v>
      </c>
      <c r="M953" s="24">
        <f t="shared" si="718"/>
        <v>5514.7058823529414</v>
      </c>
      <c r="N953" s="25">
        <f t="shared" si="719"/>
        <v>4.0417655833288215</v>
      </c>
      <c r="O953" s="95"/>
    </row>
    <row r="954" spans="1:15" ht="16.5" thickBot="1" x14ac:dyDescent="0.3">
      <c r="A954" s="145"/>
      <c r="B954" s="65" t="s">
        <v>18</v>
      </c>
      <c r="C954" s="10">
        <f>SUM(C948:C953)</f>
        <v>3072</v>
      </c>
      <c r="D954" s="11">
        <f t="shared" ref="D954:D959" si="720">E954/C954*100</f>
        <v>0</v>
      </c>
      <c r="E954" s="10">
        <f>SUM(E948:E953)</f>
        <v>0</v>
      </c>
      <c r="F954" s="11">
        <f t="shared" ref="F954:F959" si="721">+G954/C954*100</f>
        <v>0</v>
      </c>
      <c r="G954" s="10">
        <f>SUM(G948:G953)</f>
        <v>0</v>
      </c>
      <c r="H954" s="73">
        <f t="shared" ref="H954:H959" si="722">+I954/C954*100</f>
        <v>0.52083333333333326</v>
      </c>
      <c r="I954" s="10">
        <f>SUM(I948:I953)</f>
        <v>16</v>
      </c>
      <c r="J954" s="11">
        <f t="shared" ref="J954:J959" si="723">(1*D954)+(0.65*F954)+(0.3*H954)</f>
        <v>0.15624999999999997</v>
      </c>
      <c r="K954" s="10">
        <f>SUM(K948:K953)</f>
        <v>16</v>
      </c>
      <c r="L954" s="12">
        <f t="shared" ref="L954:L959" si="724">K954/C954*100</f>
        <v>0.52083333333333326</v>
      </c>
      <c r="M954" s="15">
        <f t="shared" si="718"/>
        <v>5208.333333333333</v>
      </c>
      <c r="N954" s="13">
        <f t="shared" si="719"/>
        <v>4.0616819349340219</v>
      </c>
      <c r="O954" s="96"/>
    </row>
    <row r="955" spans="1:15" x14ac:dyDescent="0.25">
      <c r="A955" s="144" t="s">
        <v>597</v>
      </c>
      <c r="B955" s="82" t="s">
        <v>365</v>
      </c>
      <c r="C955" s="1">
        <f>64*8</f>
        <v>512</v>
      </c>
      <c r="D955" s="2">
        <f t="shared" si="720"/>
        <v>0</v>
      </c>
      <c r="E955" s="1">
        <v>0</v>
      </c>
      <c r="F955" s="2">
        <f t="shared" si="721"/>
        <v>0</v>
      </c>
      <c r="G955" s="1">
        <v>0</v>
      </c>
      <c r="H955" s="2">
        <f t="shared" si="722"/>
        <v>0.5859375</v>
      </c>
      <c r="I955" s="1">
        <v>3</v>
      </c>
      <c r="J955" s="2">
        <f t="shared" si="723"/>
        <v>0.17578125</v>
      </c>
      <c r="K955" s="1">
        <f>+E955+G955+I955</f>
        <v>3</v>
      </c>
      <c r="L955" s="3">
        <f t="shared" si="724"/>
        <v>0.5859375</v>
      </c>
      <c r="M955" s="24">
        <f t="shared" si="718"/>
        <v>5859.375</v>
      </c>
      <c r="N955" s="25">
        <f t="shared" si="719"/>
        <v>4.0205022171903586</v>
      </c>
      <c r="O955" s="95"/>
    </row>
    <row r="956" spans="1:15" x14ac:dyDescent="0.25">
      <c r="A956" s="144"/>
      <c r="B956" s="82" t="s">
        <v>596</v>
      </c>
      <c r="C956" s="1">
        <f>17*64</f>
        <v>1088</v>
      </c>
      <c r="D956" s="2">
        <f t="shared" si="720"/>
        <v>0</v>
      </c>
      <c r="E956" s="1">
        <v>0</v>
      </c>
      <c r="F956" s="2">
        <f t="shared" si="721"/>
        <v>0</v>
      </c>
      <c r="G956" s="1">
        <v>0</v>
      </c>
      <c r="H956" s="2">
        <f t="shared" si="722"/>
        <v>0.55147058823529416</v>
      </c>
      <c r="I956" s="1">
        <v>6</v>
      </c>
      <c r="J956" s="2">
        <f t="shared" si="723"/>
        <v>0.16544117647058823</v>
      </c>
      <c r="K956" s="1">
        <f>+E956+G956+I956</f>
        <v>6</v>
      </c>
      <c r="L956" s="3">
        <f t="shared" si="724"/>
        <v>0.55147058823529416</v>
      </c>
      <c r="M956" s="24">
        <f t="shared" si="718"/>
        <v>5514.7058823529414</v>
      </c>
      <c r="N956" s="25">
        <f t="shared" si="719"/>
        <v>4.0417655833288215</v>
      </c>
      <c r="O956" s="95"/>
    </row>
    <row r="957" spans="1:15" x14ac:dyDescent="0.25">
      <c r="A957" s="144"/>
      <c r="B957" s="82" t="s">
        <v>599</v>
      </c>
      <c r="C957" s="1">
        <f>2*64</f>
        <v>128</v>
      </c>
      <c r="D957" s="2">
        <f>E957/C957*100</f>
        <v>0</v>
      </c>
      <c r="E957" s="1">
        <v>0</v>
      </c>
      <c r="F957" s="2">
        <f>+G957/C957*100</f>
        <v>0</v>
      </c>
      <c r="G957" s="1">
        <v>0</v>
      </c>
      <c r="H957" s="2">
        <f>+I957/C957*100</f>
        <v>0</v>
      </c>
      <c r="I957" s="1">
        <v>0</v>
      </c>
      <c r="J957" s="2">
        <f>(1*D957)+(0.65*F957)+(0.3*H957)</f>
        <v>0</v>
      </c>
      <c r="K957" s="1">
        <f>+E957+G957+I957</f>
        <v>0</v>
      </c>
      <c r="L957" s="3">
        <f>K957/C957*100</f>
        <v>0</v>
      </c>
      <c r="M957" s="24">
        <f t="shared" si="718"/>
        <v>0</v>
      </c>
      <c r="N957" s="25" t="e">
        <f t="shared" si="719"/>
        <v>#NUM!</v>
      </c>
      <c r="O957" s="95"/>
    </row>
    <row r="958" spans="1:15" x14ac:dyDescent="0.25">
      <c r="A958" s="144"/>
      <c r="B958" s="82" t="s">
        <v>184</v>
      </c>
      <c r="C958" s="1">
        <f>14*64</f>
        <v>896</v>
      </c>
      <c r="D958" s="2">
        <f t="shared" si="720"/>
        <v>0</v>
      </c>
      <c r="E958" s="1">
        <v>0</v>
      </c>
      <c r="F958" s="2">
        <f t="shared" si="721"/>
        <v>0</v>
      </c>
      <c r="G958" s="1">
        <v>0</v>
      </c>
      <c r="H958" s="2">
        <f t="shared" si="722"/>
        <v>0.4464285714285714</v>
      </c>
      <c r="I958" s="1">
        <v>4</v>
      </c>
      <c r="J958" s="2">
        <f t="shared" si="723"/>
        <v>0.13392857142857142</v>
      </c>
      <c r="K958" s="1">
        <f>+E958+G958+I958</f>
        <v>4</v>
      </c>
      <c r="L958" s="3">
        <f t="shared" si="724"/>
        <v>0.4464285714285714</v>
      </c>
      <c r="M958" s="24">
        <f t="shared" si="718"/>
        <v>4464.2857142857138</v>
      </c>
      <c r="N958" s="25">
        <f t="shared" si="719"/>
        <v>4.1147770556013414</v>
      </c>
      <c r="O958" s="95"/>
    </row>
    <row r="959" spans="1:15" x14ac:dyDescent="0.25">
      <c r="A959" s="144"/>
      <c r="B959" s="82" t="s">
        <v>100</v>
      </c>
      <c r="C959" s="1">
        <f>30*64</f>
        <v>1920</v>
      </c>
      <c r="D959" s="2">
        <f t="shared" si="720"/>
        <v>0</v>
      </c>
      <c r="E959" s="1">
        <v>0</v>
      </c>
      <c r="F959" s="2">
        <f t="shared" si="721"/>
        <v>0</v>
      </c>
      <c r="G959" s="1">
        <v>0</v>
      </c>
      <c r="H959" s="2">
        <f t="shared" si="722"/>
        <v>0.67708333333333337</v>
      </c>
      <c r="I959" s="1">
        <v>13</v>
      </c>
      <c r="J959" s="2">
        <f t="shared" si="723"/>
        <v>0.203125</v>
      </c>
      <c r="K959" s="1">
        <f>+E959+G959+I959</f>
        <v>13</v>
      </c>
      <c r="L959" s="3">
        <f t="shared" si="724"/>
        <v>0.67708333333333337</v>
      </c>
      <c r="M959" s="24">
        <f t="shared" si="718"/>
        <v>6770.8333333333339</v>
      </c>
      <c r="N959" s="25">
        <f t="shared" si="719"/>
        <v>3.9691969449127718</v>
      </c>
      <c r="O959" s="95"/>
    </row>
    <row r="960" spans="1:15" ht="16.5" thickBot="1" x14ac:dyDescent="0.3">
      <c r="A960" s="145"/>
      <c r="B960" s="65" t="s">
        <v>18</v>
      </c>
      <c r="C960" s="10">
        <f>SUM(C955:C959)</f>
        <v>4544</v>
      </c>
      <c r="D960" s="11">
        <f t="shared" ref="D960:D965" si="725">E960/C960*100</f>
        <v>0</v>
      </c>
      <c r="E960" s="10">
        <f>SUM(E955:E959)</f>
        <v>0</v>
      </c>
      <c r="F960" s="11">
        <f t="shared" ref="F960:F965" si="726">+G960/C960*100</f>
        <v>0</v>
      </c>
      <c r="G960" s="10">
        <f>SUM(G955:G959)</f>
        <v>0</v>
      </c>
      <c r="H960" s="73">
        <f t="shared" ref="H960:H965" si="727">+I960/C960*100</f>
        <v>0.57218309859154937</v>
      </c>
      <c r="I960" s="10">
        <f>SUM(I955:I959)</f>
        <v>26</v>
      </c>
      <c r="J960" s="11">
        <f t="shared" ref="J960:J965" si="728">(1*D960)+(0.65*F960)+(0.3*H960)</f>
        <v>0.17165492957746481</v>
      </c>
      <c r="K960" s="10">
        <f>SUM(K955:K959)</f>
        <v>26</v>
      </c>
      <c r="L960" s="12">
        <f t="shared" ref="L960:L965" si="729">K960/C960*100</f>
        <v>0.57218309859154937</v>
      </c>
      <c r="M960" s="15">
        <f t="shared" si="718"/>
        <v>5721.8309859154933</v>
      </c>
      <c r="N960" s="13">
        <f t="shared" si="719"/>
        <v>4.0288509312119416</v>
      </c>
      <c r="O960" s="96"/>
    </row>
    <row r="961" spans="1:15" x14ac:dyDescent="0.25">
      <c r="A961" s="144" t="s">
        <v>600</v>
      </c>
      <c r="B961" s="82" t="s">
        <v>365</v>
      </c>
      <c r="C961" s="1">
        <f>44*8</f>
        <v>352</v>
      </c>
      <c r="D961" s="2">
        <f t="shared" si="725"/>
        <v>0</v>
      </c>
      <c r="E961" s="1">
        <v>0</v>
      </c>
      <c r="F961" s="2">
        <f t="shared" si="726"/>
        <v>0</v>
      </c>
      <c r="G961" s="1">
        <v>0</v>
      </c>
      <c r="H961" s="2">
        <f t="shared" si="727"/>
        <v>0.28409090909090912</v>
      </c>
      <c r="I961" s="1">
        <v>1</v>
      </c>
      <c r="J961" s="2">
        <f t="shared" si="728"/>
        <v>8.5227272727272735E-2</v>
      </c>
      <c r="K961" s="1">
        <f>+E961+G961+I961</f>
        <v>1</v>
      </c>
      <c r="L961" s="3">
        <f t="shared" si="729"/>
        <v>0.28409090909090912</v>
      </c>
      <c r="M961" s="24">
        <f t="shared" si="718"/>
        <v>2840.909090909091</v>
      </c>
      <c r="N961" s="25">
        <f t="shared" si="719"/>
        <v>4.2655999974794465</v>
      </c>
      <c r="O961" s="95"/>
    </row>
    <row r="962" spans="1:15" x14ac:dyDescent="0.25">
      <c r="A962" s="144"/>
      <c r="B962" s="82" t="s">
        <v>601</v>
      </c>
      <c r="C962" s="1">
        <f>4*64</f>
        <v>256</v>
      </c>
      <c r="D962" s="2">
        <f t="shared" si="725"/>
        <v>0</v>
      </c>
      <c r="E962" s="1">
        <v>0</v>
      </c>
      <c r="F962" s="2">
        <f t="shared" si="726"/>
        <v>0</v>
      </c>
      <c r="G962" s="1">
        <v>0</v>
      </c>
      <c r="H962" s="2">
        <f t="shared" si="727"/>
        <v>0.78125</v>
      </c>
      <c r="I962" s="1">
        <v>2</v>
      </c>
      <c r="J962" s="2">
        <f t="shared" si="728"/>
        <v>0.234375</v>
      </c>
      <c r="K962" s="1">
        <f>+E962+G962+I962</f>
        <v>2</v>
      </c>
      <c r="L962" s="3">
        <f t="shared" si="729"/>
        <v>0.78125</v>
      </c>
      <c r="M962" s="24">
        <f t="shared" si="718"/>
        <v>7812.5</v>
      </c>
      <c r="N962" s="25">
        <f t="shared" si="719"/>
        <v>3.9175590162365048</v>
      </c>
      <c r="O962" s="95"/>
    </row>
    <row r="963" spans="1:15" x14ac:dyDescent="0.25">
      <c r="A963" s="144"/>
      <c r="B963" s="82" t="s">
        <v>599</v>
      </c>
      <c r="C963" s="1">
        <f>22*64</f>
        <v>1408</v>
      </c>
      <c r="D963" s="2">
        <f t="shared" si="725"/>
        <v>0</v>
      </c>
      <c r="E963" s="1">
        <v>0</v>
      </c>
      <c r="F963" s="2">
        <f t="shared" si="726"/>
        <v>0</v>
      </c>
      <c r="G963" s="1">
        <v>0</v>
      </c>
      <c r="H963" s="2">
        <f t="shared" si="727"/>
        <v>0.42613636363636359</v>
      </c>
      <c r="I963" s="1">
        <v>6</v>
      </c>
      <c r="J963" s="2">
        <f t="shared" si="728"/>
        <v>0.12784090909090906</v>
      </c>
      <c r="K963" s="1">
        <f>+E963+G963+I963</f>
        <v>6</v>
      </c>
      <c r="L963" s="3">
        <f t="shared" si="729"/>
        <v>0.42613636363636359</v>
      </c>
      <c r="M963" s="24">
        <f t="shared" si="718"/>
        <v>4261.363636363636</v>
      </c>
      <c r="N963" s="25">
        <f t="shared" si="719"/>
        <v>4.1306279831561152</v>
      </c>
      <c r="O963" s="95"/>
    </row>
    <row r="964" spans="1:15" x14ac:dyDescent="0.25">
      <c r="A964" s="144"/>
      <c r="B964" s="82" t="s">
        <v>184</v>
      </c>
      <c r="C964" s="1">
        <f>17*64</f>
        <v>1088</v>
      </c>
      <c r="D964" s="2">
        <f t="shared" si="725"/>
        <v>0</v>
      </c>
      <c r="E964" s="1">
        <v>0</v>
      </c>
      <c r="F964" s="2">
        <f t="shared" si="726"/>
        <v>0</v>
      </c>
      <c r="G964" s="1">
        <v>0</v>
      </c>
      <c r="H964" s="2">
        <f t="shared" si="727"/>
        <v>0.91911764705882359</v>
      </c>
      <c r="I964" s="1">
        <v>10</v>
      </c>
      <c r="J964" s="2">
        <f t="shared" si="728"/>
        <v>0.27573529411764708</v>
      </c>
      <c r="K964" s="1">
        <f>+E964+G964+I964</f>
        <v>10</v>
      </c>
      <c r="L964" s="3">
        <f t="shared" si="729"/>
        <v>0.91911764705882359</v>
      </c>
      <c r="M964" s="24">
        <f t="shared" si="718"/>
        <v>9191.176470588236</v>
      </c>
      <c r="N964" s="25">
        <f t="shared" si="719"/>
        <v>3.8578250710483406</v>
      </c>
      <c r="O964" s="95"/>
    </row>
    <row r="965" spans="1:15" x14ac:dyDescent="0.25">
      <c r="A965" s="144"/>
      <c r="B965" s="82" t="s">
        <v>100</v>
      </c>
      <c r="C965" s="1">
        <f>33*64</f>
        <v>2112</v>
      </c>
      <c r="D965" s="2">
        <f t="shared" si="725"/>
        <v>0</v>
      </c>
      <c r="E965" s="1">
        <v>0</v>
      </c>
      <c r="F965" s="2">
        <f t="shared" si="726"/>
        <v>0</v>
      </c>
      <c r="G965" s="1">
        <v>0</v>
      </c>
      <c r="H965" s="2">
        <f t="shared" si="727"/>
        <v>0.61553030303030298</v>
      </c>
      <c r="I965" s="1">
        <v>13</v>
      </c>
      <c r="J965" s="2">
        <f t="shared" si="728"/>
        <v>0.18465909090909088</v>
      </c>
      <c r="K965" s="1">
        <f>+E965+G965+I965</f>
        <v>13</v>
      </c>
      <c r="L965" s="3">
        <f t="shared" si="729"/>
        <v>0.61553030303030298</v>
      </c>
      <c r="M965" s="24">
        <f t="shared" si="718"/>
        <v>6155.30303030303</v>
      </c>
      <c r="N965" s="25">
        <f t="shared" si="719"/>
        <v>4.0031134923033438</v>
      </c>
      <c r="O965" s="95"/>
    </row>
    <row r="966" spans="1:15" ht="16.5" thickBot="1" x14ac:dyDescent="0.3">
      <c r="A966" s="145"/>
      <c r="B966" s="65" t="s">
        <v>18</v>
      </c>
      <c r="C966" s="10">
        <f>SUM(C961:C965)</f>
        <v>5216</v>
      </c>
      <c r="D966" s="11">
        <f t="shared" ref="D966:D971" si="730">E966/C966*100</f>
        <v>0</v>
      </c>
      <c r="E966" s="10">
        <f>SUM(E961:E965)</f>
        <v>0</v>
      </c>
      <c r="F966" s="11">
        <f t="shared" ref="F966:F971" si="731">+G966/C966*100</f>
        <v>0</v>
      </c>
      <c r="G966" s="10">
        <f>SUM(G961:G965)</f>
        <v>0</v>
      </c>
      <c r="H966" s="73">
        <f t="shared" ref="H966:H971" si="732">+I966/C966*100</f>
        <v>0.61349693251533743</v>
      </c>
      <c r="I966" s="10">
        <f>SUM(I961:I965)</f>
        <v>32</v>
      </c>
      <c r="J966" s="11">
        <f t="shared" ref="J966:J971" si="733">(1*D966)+(0.65*F966)+(0.3*H966)</f>
        <v>0.18404907975460122</v>
      </c>
      <c r="K966" s="10">
        <f>SUM(K961:K965)</f>
        <v>32</v>
      </c>
      <c r="L966" s="12">
        <f t="shared" ref="L966:L971" si="734">K966/C966*100</f>
        <v>0.61349693251533743</v>
      </c>
      <c r="M966" s="15">
        <f t="shared" si="718"/>
        <v>6134.9693251533745</v>
      </c>
      <c r="N966" s="13">
        <f t="shared" si="719"/>
        <v>4.004284327022722</v>
      </c>
      <c r="O966" s="96"/>
    </row>
    <row r="967" spans="1:15" x14ac:dyDescent="0.25">
      <c r="A967" s="144" t="s">
        <v>602</v>
      </c>
      <c r="B967" s="82" t="s">
        <v>365</v>
      </c>
      <c r="C967" s="1">
        <f>56*8</f>
        <v>448</v>
      </c>
      <c r="D967" s="2">
        <f t="shared" si="730"/>
        <v>0</v>
      </c>
      <c r="E967" s="1">
        <v>0</v>
      </c>
      <c r="F967" s="2">
        <f t="shared" si="731"/>
        <v>0</v>
      </c>
      <c r="G967" s="1">
        <v>0</v>
      </c>
      <c r="H967" s="2">
        <f t="shared" si="732"/>
        <v>0.2232142857142857</v>
      </c>
      <c r="I967" s="1">
        <v>1</v>
      </c>
      <c r="J967" s="2">
        <f t="shared" si="733"/>
        <v>6.6964285714285712E-2</v>
      </c>
      <c r="K967" s="1">
        <f>+E967+G967+I967</f>
        <v>1</v>
      </c>
      <c r="L967" s="3">
        <f t="shared" si="734"/>
        <v>0.2232142857142857</v>
      </c>
      <c r="M967" s="24">
        <f t="shared" si="718"/>
        <v>2232.1428571428569</v>
      </c>
      <c r="N967" s="25">
        <f t="shared" si="719"/>
        <v>4.3433440043264477</v>
      </c>
      <c r="O967" s="95"/>
    </row>
    <row r="968" spans="1:15" x14ac:dyDescent="0.25">
      <c r="A968" s="144"/>
      <c r="B968" s="82" t="s">
        <v>162</v>
      </c>
      <c r="C968" s="1">
        <f>30*8</f>
        <v>240</v>
      </c>
      <c r="D968" s="2">
        <f t="shared" si="730"/>
        <v>0</v>
      </c>
      <c r="E968" s="1">
        <v>0</v>
      </c>
      <c r="F968" s="2">
        <f t="shared" si="731"/>
        <v>0</v>
      </c>
      <c r="G968" s="1">
        <v>0</v>
      </c>
      <c r="H968" s="2">
        <f t="shared" si="732"/>
        <v>0.83333333333333337</v>
      </c>
      <c r="I968" s="1">
        <v>2</v>
      </c>
      <c r="J968" s="2">
        <f t="shared" si="733"/>
        <v>0.25</v>
      </c>
      <c r="K968" s="1">
        <f>+E968+G968+I968</f>
        <v>2</v>
      </c>
      <c r="L968" s="3">
        <f t="shared" si="734"/>
        <v>0.83333333333333337</v>
      </c>
      <c r="M968" s="24">
        <f t="shared" si="718"/>
        <v>8333.3333333333339</v>
      </c>
      <c r="N968" s="25">
        <f t="shared" si="719"/>
        <v>3.8939797998185104</v>
      </c>
      <c r="O968" s="95"/>
    </row>
    <row r="969" spans="1:15" x14ac:dyDescent="0.25">
      <c r="A969" s="144"/>
      <c r="B969" s="82" t="s">
        <v>604</v>
      </c>
      <c r="C969" s="1">
        <f>27*64</f>
        <v>1728</v>
      </c>
      <c r="D969" s="2">
        <f t="shared" si="730"/>
        <v>0</v>
      </c>
      <c r="E969" s="1">
        <v>0</v>
      </c>
      <c r="F969" s="2">
        <f t="shared" si="731"/>
        <v>0</v>
      </c>
      <c r="G969" s="1">
        <v>0</v>
      </c>
      <c r="H969" s="2">
        <f t="shared" si="732"/>
        <v>0.63657407407407407</v>
      </c>
      <c r="I969" s="1">
        <v>11</v>
      </c>
      <c r="J969" s="2">
        <f t="shared" si="733"/>
        <v>0.19097222222222221</v>
      </c>
      <c r="K969" s="1">
        <f>+E969+G969+I969</f>
        <v>11</v>
      </c>
      <c r="L969" s="3">
        <f t="shared" si="734"/>
        <v>0.63657407407407407</v>
      </c>
      <c r="M969" s="24">
        <f t="shared" si="718"/>
        <v>6365.7407407407409</v>
      </c>
      <c r="N969" s="25">
        <f t="shared" si="719"/>
        <v>3.9911933504900912</v>
      </c>
      <c r="O969" s="95"/>
    </row>
    <row r="970" spans="1:15" x14ac:dyDescent="0.25">
      <c r="A970" s="144"/>
      <c r="B970" s="82" t="s">
        <v>184</v>
      </c>
      <c r="C970" s="1">
        <f>19*64</f>
        <v>1216</v>
      </c>
      <c r="D970" s="2">
        <f t="shared" si="730"/>
        <v>0</v>
      </c>
      <c r="E970" s="1">
        <v>0</v>
      </c>
      <c r="F970" s="2">
        <f t="shared" si="731"/>
        <v>0</v>
      </c>
      <c r="G970" s="1">
        <v>0</v>
      </c>
      <c r="H970" s="2">
        <f t="shared" si="732"/>
        <v>0.6578947368421052</v>
      </c>
      <c r="I970" s="1">
        <v>8</v>
      </c>
      <c r="J970" s="2">
        <f t="shared" si="733"/>
        <v>0.19736842105263155</v>
      </c>
      <c r="K970" s="1">
        <f>+E970+G970+I970</f>
        <v>8</v>
      </c>
      <c r="L970" s="3">
        <f t="shared" si="734"/>
        <v>0.6578947368421052</v>
      </c>
      <c r="M970" s="24">
        <f t="shared" si="718"/>
        <v>6578.9473684210516</v>
      </c>
      <c r="N970" s="25">
        <f t="shared" si="719"/>
        <v>3.9794668853016666</v>
      </c>
      <c r="O970" s="95"/>
    </row>
    <row r="971" spans="1:15" x14ac:dyDescent="0.25">
      <c r="A971" s="144"/>
      <c r="B971" s="82" t="s">
        <v>100</v>
      </c>
      <c r="C971" s="1">
        <f>30*64</f>
        <v>1920</v>
      </c>
      <c r="D971" s="2">
        <f t="shared" si="730"/>
        <v>0</v>
      </c>
      <c r="E971" s="1">
        <v>0</v>
      </c>
      <c r="F971" s="2">
        <f t="shared" si="731"/>
        <v>0</v>
      </c>
      <c r="G971" s="1">
        <v>0</v>
      </c>
      <c r="H971" s="2">
        <f t="shared" si="732"/>
        <v>0.52083333333333326</v>
      </c>
      <c r="I971" s="1">
        <v>10</v>
      </c>
      <c r="J971" s="2">
        <f t="shared" si="733"/>
        <v>0.15624999999999997</v>
      </c>
      <c r="K971" s="1">
        <f>+E971+G971+I971</f>
        <v>10</v>
      </c>
      <c r="L971" s="3">
        <f t="shared" si="734"/>
        <v>0.52083333333333326</v>
      </c>
      <c r="M971" s="24">
        <f t="shared" si="718"/>
        <v>5208.333333333333</v>
      </c>
      <c r="N971" s="25">
        <f t="shared" si="719"/>
        <v>4.0616819349340219</v>
      </c>
      <c r="O971" s="95"/>
    </row>
    <row r="972" spans="1:15" ht="16.5" thickBot="1" x14ac:dyDescent="0.3">
      <c r="A972" s="145"/>
      <c r="B972" s="65" t="s">
        <v>18</v>
      </c>
      <c r="C972" s="10">
        <f>SUM(C967:C971)</f>
        <v>5552</v>
      </c>
      <c r="D972" s="11">
        <f t="shared" ref="D972:D978" si="735">E972/C972*100</f>
        <v>0</v>
      </c>
      <c r="E972" s="10">
        <f>SUM(E967:E971)</f>
        <v>0</v>
      </c>
      <c r="F972" s="11">
        <f t="shared" ref="F972:F978" si="736">+G972/C972*100</f>
        <v>0</v>
      </c>
      <c r="G972" s="10">
        <f>SUM(G967:G971)</f>
        <v>0</v>
      </c>
      <c r="H972" s="73">
        <f t="shared" ref="H972:H978" si="737">+I972/C972*100</f>
        <v>0.57636887608069165</v>
      </c>
      <c r="I972" s="10">
        <f>SUM(I967:I971)</f>
        <v>32</v>
      </c>
      <c r="J972" s="11">
        <f t="shared" ref="J972:J978" si="738">(1*D972)+(0.65*F972)+(0.3*H972)</f>
        <v>0.1729106628242075</v>
      </c>
      <c r="K972" s="10">
        <f>SUM(K967:K971)</f>
        <v>32</v>
      </c>
      <c r="L972" s="12">
        <f t="shared" ref="L972:L978" si="739">K972/C972*100</f>
        <v>0.57636887608069165</v>
      </c>
      <c r="M972" s="15">
        <f t="shared" ref="M972:M977" si="740">L972*10000</f>
        <v>5763.6887608069164</v>
      </c>
      <c r="N972" s="13">
        <f t="shared" ref="N972:N977" si="741">(NORMSINV(1-M972/1000000))+1.5</f>
        <v>4.0262915448566607</v>
      </c>
      <c r="O972" s="96"/>
    </row>
    <row r="973" spans="1:15" x14ac:dyDescent="0.25">
      <c r="A973" s="144" t="s">
        <v>603</v>
      </c>
      <c r="B973" s="82" t="s">
        <v>365</v>
      </c>
      <c r="C973" s="1">
        <f>50*8</f>
        <v>400</v>
      </c>
      <c r="D973" s="2">
        <f t="shared" si="735"/>
        <v>0</v>
      </c>
      <c r="E973" s="1">
        <v>0</v>
      </c>
      <c r="F973" s="2">
        <f t="shared" si="736"/>
        <v>0</v>
      </c>
      <c r="G973" s="1">
        <v>0</v>
      </c>
      <c r="H973" s="2">
        <f t="shared" si="737"/>
        <v>1.25</v>
      </c>
      <c r="I973" s="1">
        <v>5</v>
      </c>
      <c r="J973" s="2">
        <f t="shared" si="738"/>
        <v>0.375</v>
      </c>
      <c r="K973" s="1">
        <f t="shared" ref="K973:K978" si="742">+E973+G973+I973</f>
        <v>5</v>
      </c>
      <c r="L973" s="3">
        <f t="shared" si="739"/>
        <v>1.25</v>
      </c>
      <c r="M973" s="24">
        <f t="shared" si="740"/>
        <v>12500</v>
      </c>
      <c r="N973" s="25">
        <f t="shared" si="741"/>
        <v>3.7414027276049464</v>
      </c>
      <c r="O973" s="95"/>
    </row>
    <row r="974" spans="1:15" x14ac:dyDescent="0.25">
      <c r="A974" s="144"/>
      <c r="B974" s="82" t="s">
        <v>162</v>
      </c>
      <c r="C974" s="1">
        <f>51*8</f>
        <v>408</v>
      </c>
      <c r="D974" s="2">
        <f t="shared" si="735"/>
        <v>0</v>
      </c>
      <c r="E974" s="1">
        <v>0</v>
      </c>
      <c r="F974" s="2">
        <f t="shared" si="736"/>
        <v>0</v>
      </c>
      <c r="G974" s="1">
        <v>0</v>
      </c>
      <c r="H974" s="2">
        <f t="shared" si="737"/>
        <v>0.49019607843137253</v>
      </c>
      <c r="I974" s="1">
        <v>2</v>
      </c>
      <c r="J974" s="2">
        <f t="shared" si="738"/>
        <v>0.14705882352941174</v>
      </c>
      <c r="K974" s="1">
        <f t="shared" si="742"/>
        <v>2</v>
      </c>
      <c r="L974" s="3">
        <f t="shared" si="739"/>
        <v>0.49019607843137253</v>
      </c>
      <c r="M974" s="24">
        <f t="shared" si="740"/>
        <v>4901.9607843137255</v>
      </c>
      <c r="N974" s="25">
        <f t="shared" si="741"/>
        <v>4.0826694108367843</v>
      </c>
      <c r="O974" s="95"/>
    </row>
    <row r="975" spans="1:15" x14ac:dyDescent="0.25">
      <c r="A975" s="144"/>
      <c r="B975" s="82" t="s">
        <v>604</v>
      </c>
      <c r="C975" s="1">
        <f>4*64</f>
        <v>256</v>
      </c>
      <c r="D975" s="2">
        <f>E975/C975*100</f>
        <v>0</v>
      </c>
      <c r="E975" s="1">
        <v>0</v>
      </c>
      <c r="F975" s="2">
        <f>+G975/C975*100</f>
        <v>0</v>
      </c>
      <c r="G975" s="1">
        <v>0</v>
      </c>
      <c r="H975" s="2">
        <f>+I975/C975*100</f>
        <v>1.171875</v>
      </c>
      <c r="I975" s="1">
        <v>3</v>
      </c>
      <c r="J975" s="2">
        <f>(1*D975)+(0.65*F975)+(0.3*H975)</f>
        <v>0.3515625</v>
      </c>
      <c r="K975" s="1">
        <f>+E975+G975+I975</f>
        <v>3</v>
      </c>
      <c r="L975" s="3">
        <f>K975/C975*100</f>
        <v>1.171875</v>
      </c>
      <c r="M975" s="24">
        <f>L975*10000</f>
        <v>11718.75</v>
      </c>
      <c r="N975" s="25">
        <f>(NORMSINV(1-M975/1000000))+1.5</f>
        <v>3.7662268092096522</v>
      </c>
      <c r="O975" s="95"/>
    </row>
    <row r="976" spans="1:15" x14ac:dyDescent="0.25">
      <c r="A976" s="144"/>
      <c r="B976" s="82" t="s">
        <v>605</v>
      </c>
      <c r="C976" s="1">
        <f>14*64</f>
        <v>896</v>
      </c>
      <c r="D976" s="2">
        <f t="shared" si="735"/>
        <v>0</v>
      </c>
      <c r="E976" s="1">
        <v>0</v>
      </c>
      <c r="F976" s="2">
        <f t="shared" si="736"/>
        <v>0</v>
      </c>
      <c r="G976" s="1">
        <v>0</v>
      </c>
      <c r="H976" s="2">
        <f t="shared" si="737"/>
        <v>0.4464285714285714</v>
      </c>
      <c r="I976" s="1">
        <v>4</v>
      </c>
      <c r="J976" s="2">
        <f t="shared" si="738"/>
        <v>0.13392857142857142</v>
      </c>
      <c r="K976" s="1">
        <f t="shared" si="742"/>
        <v>4</v>
      </c>
      <c r="L976" s="3">
        <f t="shared" si="739"/>
        <v>0.4464285714285714</v>
      </c>
      <c r="M976" s="24">
        <f t="shared" si="740"/>
        <v>4464.2857142857138</v>
      </c>
      <c r="N976" s="25">
        <f t="shared" si="741"/>
        <v>4.1147770556013414</v>
      </c>
      <c r="O976" s="95"/>
    </row>
    <row r="977" spans="1:15" x14ac:dyDescent="0.25">
      <c r="A977" s="144"/>
      <c r="B977" s="82" t="s">
        <v>184</v>
      </c>
      <c r="C977" s="1">
        <f>18*64</f>
        <v>1152</v>
      </c>
      <c r="D977" s="2">
        <f t="shared" si="735"/>
        <v>0</v>
      </c>
      <c r="E977" s="1">
        <v>0</v>
      </c>
      <c r="F977" s="2">
        <f t="shared" si="736"/>
        <v>0</v>
      </c>
      <c r="G977" s="1">
        <v>0</v>
      </c>
      <c r="H977" s="2">
        <f t="shared" si="737"/>
        <v>0.69444444444444442</v>
      </c>
      <c r="I977" s="1">
        <v>8</v>
      </c>
      <c r="J977" s="2">
        <f t="shared" si="738"/>
        <v>0.20833333333333331</v>
      </c>
      <c r="K977" s="1">
        <f t="shared" si="742"/>
        <v>8</v>
      </c>
      <c r="L977" s="3">
        <f t="shared" si="739"/>
        <v>0.69444444444444442</v>
      </c>
      <c r="M977" s="24">
        <f t="shared" si="740"/>
        <v>6944.4444444444443</v>
      </c>
      <c r="N977" s="25">
        <f t="shared" si="741"/>
        <v>3.9601243375600035</v>
      </c>
      <c r="O977" s="95"/>
    </row>
    <row r="978" spans="1:15" x14ac:dyDescent="0.25">
      <c r="A978" s="144"/>
      <c r="B978" s="82" t="s">
        <v>100</v>
      </c>
      <c r="C978" s="1">
        <f>26*64</f>
        <v>1664</v>
      </c>
      <c r="D978" s="2">
        <f t="shared" si="735"/>
        <v>0</v>
      </c>
      <c r="E978" s="1">
        <v>0</v>
      </c>
      <c r="F978" s="2">
        <f t="shared" si="736"/>
        <v>0</v>
      </c>
      <c r="G978" s="1">
        <v>0</v>
      </c>
      <c r="H978" s="2">
        <f t="shared" si="737"/>
        <v>0.54086538461538458</v>
      </c>
      <c r="I978" s="1">
        <v>9</v>
      </c>
      <c r="J978" s="2">
        <f t="shared" si="738"/>
        <v>0.16225961538461536</v>
      </c>
      <c r="K978" s="1">
        <f t="shared" si="742"/>
        <v>9</v>
      </c>
      <c r="L978" s="3">
        <f t="shared" si="739"/>
        <v>0.54086538461538458</v>
      </c>
      <c r="M978" s="24">
        <f t="shared" ref="M978:M984" si="743">L978*10000</f>
        <v>5408.6538461538457</v>
      </c>
      <c r="N978" s="25">
        <f t="shared" ref="N978:N984" si="744">(NORMSINV(1-M978/1000000))+1.5</f>
        <v>4.0485458159447987</v>
      </c>
      <c r="O978" s="95"/>
    </row>
    <row r="979" spans="1:15" ht="16.5" thickBot="1" x14ac:dyDescent="0.3">
      <c r="A979" s="145"/>
      <c r="B979" s="65" t="s">
        <v>18</v>
      </c>
      <c r="C979" s="10">
        <f>SUM(C973:C978)</f>
        <v>4776</v>
      </c>
      <c r="D979" s="11">
        <f t="shared" ref="D979:D984" si="745">E979/C979*100</f>
        <v>0</v>
      </c>
      <c r="E979" s="10">
        <f>SUM(E973:E978)</f>
        <v>0</v>
      </c>
      <c r="F979" s="11">
        <f t="shared" ref="F979:F984" si="746">+G979/C979*100</f>
        <v>0</v>
      </c>
      <c r="G979" s="10">
        <f>SUM(G973:G978)</f>
        <v>0</v>
      </c>
      <c r="H979" s="73">
        <f t="shared" ref="H979:H984" si="747">+I979/C979*100</f>
        <v>0.64907872696817415</v>
      </c>
      <c r="I979" s="10">
        <f>SUM(I973:I978)</f>
        <v>31</v>
      </c>
      <c r="J979" s="11">
        <f t="shared" ref="J979:J984" si="748">(1*D979)+(0.65*F979)+(0.3*H979)</f>
        <v>0.19472361809045224</v>
      </c>
      <c r="K979" s="10">
        <f>SUM(K973:K978)</f>
        <v>31</v>
      </c>
      <c r="L979" s="12">
        <f t="shared" ref="L979:L984" si="749">K979/C979*100</f>
        <v>0.64907872696817415</v>
      </c>
      <c r="M979" s="15">
        <f t="shared" si="743"/>
        <v>6490.7872696817412</v>
      </c>
      <c r="N979" s="13">
        <f t="shared" si="744"/>
        <v>3.9842743682660959</v>
      </c>
      <c r="O979" s="96"/>
    </row>
    <row r="980" spans="1:15" x14ac:dyDescent="0.25">
      <c r="A980" s="144" t="s">
        <v>606</v>
      </c>
      <c r="B980" s="82" t="s">
        <v>365</v>
      </c>
      <c r="C980" s="1">
        <f>56*8</f>
        <v>448</v>
      </c>
      <c r="D980" s="2">
        <f t="shared" si="745"/>
        <v>0</v>
      </c>
      <c r="E980" s="1">
        <v>0</v>
      </c>
      <c r="F980" s="2">
        <f t="shared" si="746"/>
        <v>0</v>
      </c>
      <c r="G980" s="1">
        <v>0</v>
      </c>
      <c r="H980" s="2">
        <f t="shared" si="747"/>
        <v>0.6696428571428571</v>
      </c>
      <c r="I980" s="1">
        <v>3</v>
      </c>
      <c r="J980" s="2">
        <f t="shared" si="748"/>
        <v>0.20089285714285712</v>
      </c>
      <c r="K980" s="1">
        <f>+E980+G980+I980</f>
        <v>3</v>
      </c>
      <c r="L980" s="3">
        <f t="shared" si="749"/>
        <v>0.6696428571428571</v>
      </c>
      <c r="M980" s="24">
        <f t="shared" si="743"/>
        <v>6696.4285714285706</v>
      </c>
      <c r="N980" s="25">
        <f t="shared" si="744"/>
        <v>3.9731482537843372</v>
      </c>
      <c r="O980" s="95"/>
    </row>
    <row r="981" spans="1:15" x14ac:dyDescent="0.25">
      <c r="A981" s="144"/>
      <c r="B981" s="82" t="s">
        <v>162</v>
      </c>
      <c r="C981" s="1">
        <f>49*8</f>
        <v>392</v>
      </c>
      <c r="D981" s="2">
        <f t="shared" si="745"/>
        <v>0</v>
      </c>
      <c r="E981" s="1">
        <v>0</v>
      </c>
      <c r="F981" s="2">
        <f t="shared" si="746"/>
        <v>0</v>
      </c>
      <c r="G981" s="1">
        <v>0</v>
      </c>
      <c r="H981" s="2">
        <f t="shared" si="747"/>
        <v>1.0204081632653061</v>
      </c>
      <c r="I981" s="1">
        <v>4</v>
      </c>
      <c r="J981" s="2">
        <f t="shared" si="748"/>
        <v>0.30612244897959184</v>
      </c>
      <c r="K981" s="1">
        <f>+E981+G981+I981</f>
        <v>4</v>
      </c>
      <c r="L981" s="3">
        <f t="shared" si="749"/>
        <v>1.0204081632653061</v>
      </c>
      <c r="M981" s="24">
        <f t="shared" si="743"/>
        <v>10204.081632653062</v>
      </c>
      <c r="N981" s="25">
        <f t="shared" si="744"/>
        <v>3.8187579709778312</v>
      </c>
      <c r="O981" s="95"/>
    </row>
    <row r="982" spans="1:15" x14ac:dyDescent="0.25">
      <c r="A982" s="144"/>
      <c r="B982" s="82" t="s">
        <v>607</v>
      </c>
      <c r="C982" s="1">
        <f>12*64</f>
        <v>768</v>
      </c>
      <c r="D982" s="2">
        <f t="shared" si="745"/>
        <v>0</v>
      </c>
      <c r="E982" s="1">
        <v>0</v>
      </c>
      <c r="F982" s="2">
        <f t="shared" si="746"/>
        <v>0</v>
      </c>
      <c r="G982" s="1">
        <v>0</v>
      </c>
      <c r="H982" s="2">
        <f t="shared" si="747"/>
        <v>0.78125</v>
      </c>
      <c r="I982" s="1">
        <v>6</v>
      </c>
      <c r="J982" s="2">
        <f t="shared" si="748"/>
        <v>0.234375</v>
      </c>
      <c r="K982" s="1">
        <f>+E982+G982+I982</f>
        <v>6</v>
      </c>
      <c r="L982" s="3">
        <f t="shared" si="749"/>
        <v>0.78125</v>
      </c>
      <c r="M982" s="24">
        <f t="shared" si="743"/>
        <v>7812.5</v>
      </c>
      <c r="N982" s="25">
        <f t="shared" si="744"/>
        <v>3.9175590162365048</v>
      </c>
      <c r="O982" s="95"/>
    </row>
    <row r="983" spans="1:15" x14ac:dyDescent="0.25">
      <c r="A983" s="144"/>
      <c r="B983" s="82" t="s">
        <v>184</v>
      </c>
      <c r="C983" s="1">
        <f>16*64</f>
        <v>1024</v>
      </c>
      <c r="D983" s="2">
        <f t="shared" si="745"/>
        <v>0</v>
      </c>
      <c r="E983" s="1">
        <v>0</v>
      </c>
      <c r="F983" s="2">
        <f t="shared" si="746"/>
        <v>0</v>
      </c>
      <c r="G983" s="1">
        <v>0</v>
      </c>
      <c r="H983" s="2">
        <f t="shared" si="747"/>
        <v>0.48828125</v>
      </c>
      <c r="I983" s="1">
        <v>5</v>
      </c>
      <c r="J983" s="2">
        <f t="shared" si="748"/>
        <v>0.146484375</v>
      </c>
      <c r="K983" s="1">
        <f>+E983+G983+I983</f>
        <v>5</v>
      </c>
      <c r="L983" s="3">
        <f t="shared" si="749"/>
        <v>0.48828125</v>
      </c>
      <c r="M983" s="24">
        <f t="shared" si="743"/>
        <v>4882.8125</v>
      </c>
      <c r="N983" s="25">
        <f t="shared" si="744"/>
        <v>4.0840195805994783</v>
      </c>
      <c r="O983" s="95"/>
    </row>
    <row r="984" spans="1:15" x14ac:dyDescent="0.25">
      <c r="A984" s="144"/>
      <c r="B984" s="82" t="s">
        <v>100</v>
      </c>
      <c r="C984" s="1">
        <f>30*64</f>
        <v>1920</v>
      </c>
      <c r="D984" s="2">
        <f t="shared" si="745"/>
        <v>0</v>
      </c>
      <c r="E984" s="1">
        <v>0</v>
      </c>
      <c r="F984" s="2">
        <f t="shared" si="746"/>
        <v>0</v>
      </c>
      <c r="G984" s="1">
        <v>0</v>
      </c>
      <c r="H984" s="2">
        <f t="shared" si="747"/>
        <v>0.57291666666666663</v>
      </c>
      <c r="I984" s="1">
        <v>11</v>
      </c>
      <c r="J984" s="2">
        <f t="shared" si="748"/>
        <v>0.17187499999999997</v>
      </c>
      <c r="K984" s="1">
        <f>+E984+G984+I984</f>
        <v>11</v>
      </c>
      <c r="L984" s="3">
        <f t="shared" si="749"/>
        <v>0.57291666666666663</v>
      </c>
      <c r="M984" s="24">
        <f t="shared" si="743"/>
        <v>5729.1666666666661</v>
      </c>
      <c r="N984" s="25">
        <f t="shared" si="744"/>
        <v>4.0284011939338491</v>
      </c>
      <c r="O984" s="95"/>
    </row>
    <row r="985" spans="1:15" ht="16.5" thickBot="1" x14ac:dyDescent="0.3">
      <c r="A985" s="145"/>
      <c r="B985" s="65" t="s">
        <v>18</v>
      </c>
      <c r="C985" s="10">
        <f>SUM(C980:C984)</f>
        <v>4552</v>
      </c>
      <c r="D985" s="11">
        <f t="shared" ref="D985:D991" si="750">E985/C985*100</f>
        <v>0</v>
      </c>
      <c r="E985" s="10">
        <f>SUM(E980:E984)</f>
        <v>0</v>
      </c>
      <c r="F985" s="11">
        <f t="shared" ref="F985:F991" si="751">+G985/C985*100</f>
        <v>0</v>
      </c>
      <c r="G985" s="10">
        <f>SUM(G980:G984)</f>
        <v>0</v>
      </c>
      <c r="H985" s="73">
        <f t="shared" ref="H985:H991" si="752">+I985/C985*100</f>
        <v>0.63708260105448156</v>
      </c>
      <c r="I985" s="10">
        <f>SUM(I980:I984)</f>
        <v>29</v>
      </c>
      <c r="J985" s="11">
        <f t="shared" ref="J985:J991" si="753">(1*D985)+(0.65*F985)+(0.3*H985)</f>
        <v>0.19112478031634447</v>
      </c>
      <c r="K985" s="10">
        <f>SUM(K980:K984)</f>
        <v>29</v>
      </c>
      <c r="L985" s="12">
        <f t="shared" ref="L985:L991" si="754">K985/C985*100</f>
        <v>0.63708260105448156</v>
      </c>
      <c r="M985" s="15">
        <f t="shared" ref="M985:M990" si="755">L985*10000</f>
        <v>6370.8260105448153</v>
      </c>
      <c r="N985" s="13">
        <f t="shared" ref="N985:N990" si="756">(NORMSINV(1-M985/1000000))+1.5</f>
        <v>3.9909096396989416</v>
      </c>
      <c r="O985" s="96"/>
    </row>
    <row r="986" spans="1:15" x14ac:dyDescent="0.25">
      <c r="A986" s="144" t="s">
        <v>608</v>
      </c>
      <c r="B986" s="82" t="s">
        <v>365</v>
      </c>
      <c r="C986" s="1">
        <f>17*8</f>
        <v>136</v>
      </c>
      <c r="D986" s="2">
        <f t="shared" si="750"/>
        <v>0</v>
      </c>
      <c r="E986" s="1">
        <v>0</v>
      </c>
      <c r="F986" s="2">
        <f t="shared" si="751"/>
        <v>0</v>
      </c>
      <c r="G986" s="1">
        <v>0</v>
      </c>
      <c r="H986" s="2">
        <f t="shared" si="752"/>
        <v>1.4705882352941175</v>
      </c>
      <c r="I986" s="1">
        <v>2</v>
      </c>
      <c r="J986" s="2">
        <f t="shared" si="753"/>
        <v>0.44117647058823523</v>
      </c>
      <c r="K986" s="1">
        <f t="shared" ref="K986:K991" si="757">+E986+G986+I986</f>
        <v>2</v>
      </c>
      <c r="L986" s="3">
        <f t="shared" si="754"/>
        <v>1.4705882352941175</v>
      </c>
      <c r="M986" s="24">
        <f t="shared" si="755"/>
        <v>14705.882352941175</v>
      </c>
      <c r="N986" s="25">
        <f t="shared" si="756"/>
        <v>3.6779230690821856</v>
      </c>
      <c r="O986" s="95"/>
    </row>
    <row r="987" spans="1:15" x14ac:dyDescent="0.25">
      <c r="A987" s="144"/>
      <c r="B987" s="82" t="s">
        <v>162</v>
      </c>
      <c r="C987" s="1">
        <f>31*8</f>
        <v>248</v>
      </c>
      <c r="D987" s="2">
        <f t="shared" si="750"/>
        <v>0</v>
      </c>
      <c r="E987" s="1">
        <v>0</v>
      </c>
      <c r="F987" s="2">
        <f t="shared" si="751"/>
        <v>0</v>
      </c>
      <c r="G987" s="1">
        <v>0</v>
      </c>
      <c r="H987" s="2">
        <f t="shared" si="752"/>
        <v>0.80645161290322576</v>
      </c>
      <c r="I987" s="1">
        <v>2</v>
      </c>
      <c r="J987" s="2">
        <f t="shared" si="753"/>
        <v>0.24193548387096772</v>
      </c>
      <c r="K987" s="1">
        <f t="shared" si="757"/>
        <v>2</v>
      </c>
      <c r="L987" s="3">
        <f t="shared" si="754"/>
        <v>0.80645161290322576</v>
      </c>
      <c r="M987" s="24">
        <f t="shared" si="755"/>
        <v>8064.5161290322576</v>
      </c>
      <c r="N987" s="25">
        <f t="shared" si="756"/>
        <v>3.905982614630743</v>
      </c>
      <c r="O987" s="95"/>
    </row>
    <row r="988" spans="1:15" x14ac:dyDescent="0.25">
      <c r="A988" s="144"/>
      <c r="B988" s="82" t="s">
        <v>65</v>
      </c>
      <c r="C988" s="1">
        <f>16*8</f>
        <v>128</v>
      </c>
      <c r="D988" s="2">
        <f>E988/C988*100</f>
        <v>0</v>
      </c>
      <c r="E988" s="1">
        <v>0</v>
      </c>
      <c r="F988" s="2">
        <f>+G988/C988*100</f>
        <v>0</v>
      </c>
      <c r="G988" s="1">
        <v>0</v>
      </c>
      <c r="H988" s="2">
        <f>+I988/C988*100</f>
        <v>1.5625</v>
      </c>
      <c r="I988" s="1">
        <v>2</v>
      </c>
      <c r="J988" s="2">
        <f>(1*D988)+(0.65*F988)+(0.3*H988)</f>
        <v>0.46875</v>
      </c>
      <c r="K988" s="1">
        <f t="shared" si="757"/>
        <v>2</v>
      </c>
      <c r="L988" s="3">
        <f>K988/C988*100</f>
        <v>1.5625</v>
      </c>
      <c r="M988" s="24">
        <f>L988*10000</f>
        <v>15625</v>
      </c>
      <c r="N988" s="25">
        <f>(NORMSINV(1-M988/1000000))+1.5</f>
        <v>3.6538746940614555</v>
      </c>
      <c r="O988" s="95"/>
    </row>
    <row r="989" spans="1:15" x14ac:dyDescent="0.25">
      <c r="A989" s="144"/>
      <c r="B989" s="82" t="s">
        <v>607</v>
      </c>
      <c r="C989" s="1">
        <f>18*64</f>
        <v>1152</v>
      </c>
      <c r="D989" s="2">
        <f t="shared" si="750"/>
        <v>0</v>
      </c>
      <c r="E989" s="1">
        <v>0</v>
      </c>
      <c r="F989" s="2">
        <f t="shared" si="751"/>
        <v>0</v>
      </c>
      <c r="G989" s="1">
        <v>0</v>
      </c>
      <c r="H989" s="2">
        <f t="shared" si="752"/>
        <v>0</v>
      </c>
      <c r="I989" s="1">
        <v>0</v>
      </c>
      <c r="J989" s="2">
        <f t="shared" si="753"/>
        <v>0</v>
      </c>
      <c r="K989" s="1">
        <f t="shared" si="757"/>
        <v>0</v>
      </c>
      <c r="L989" s="3">
        <f t="shared" si="754"/>
        <v>0</v>
      </c>
      <c r="M989" s="24">
        <f t="shared" si="755"/>
        <v>0</v>
      </c>
      <c r="N989" s="25" t="e">
        <f t="shared" si="756"/>
        <v>#NUM!</v>
      </c>
      <c r="O989" s="95"/>
    </row>
    <row r="990" spans="1:15" x14ac:dyDescent="0.25">
      <c r="A990" s="144"/>
      <c r="B990" s="82" t="s">
        <v>184</v>
      </c>
      <c r="C990" s="1">
        <f>18*64</f>
        <v>1152</v>
      </c>
      <c r="D990" s="2">
        <f t="shared" si="750"/>
        <v>0</v>
      </c>
      <c r="E990" s="1">
        <v>0</v>
      </c>
      <c r="F990" s="2">
        <f t="shared" si="751"/>
        <v>0</v>
      </c>
      <c r="G990" s="1">
        <v>0</v>
      </c>
      <c r="H990" s="2">
        <f t="shared" si="752"/>
        <v>0.43402777777777779</v>
      </c>
      <c r="I990" s="1">
        <v>5</v>
      </c>
      <c r="J990" s="2">
        <f t="shared" si="753"/>
        <v>0.13020833333333334</v>
      </c>
      <c r="K990" s="1">
        <f t="shared" si="757"/>
        <v>5</v>
      </c>
      <c r="L990" s="3">
        <f t="shared" si="754"/>
        <v>0.43402777777777779</v>
      </c>
      <c r="M990" s="24">
        <f t="shared" si="755"/>
        <v>4340.2777777777783</v>
      </c>
      <c r="N990" s="25">
        <f t="shared" si="756"/>
        <v>4.1243851786122425</v>
      </c>
      <c r="O990" s="95"/>
    </row>
    <row r="991" spans="1:15" x14ac:dyDescent="0.25">
      <c r="A991" s="144"/>
      <c r="B991" s="82" t="s">
        <v>100</v>
      </c>
      <c r="C991" s="1">
        <f>25*64</f>
        <v>1600</v>
      </c>
      <c r="D991" s="2">
        <f t="shared" si="750"/>
        <v>0</v>
      </c>
      <c r="E991" s="1">
        <v>0</v>
      </c>
      <c r="F991" s="2">
        <f t="shared" si="751"/>
        <v>0</v>
      </c>
      <c r="G991" s="1">
        <v>0</v>
      </c>
      <c r="H991" s="2">
        <f t="shared" si="752"/>
        <v>0.5</v>
      </c>
      <c r="I991" s="1">
        <v>8</v>
      </c>
      <c r="J991" s="2">
        <f t="shared" si="753"/>
        <v>0.15</v>
      </c>
      <c r="K991" s="1">
        <f t="shared" si="757"/>
        <v>8</v>
      </c>
      <c r="L991" s="3">
        <f t="shared" si="754"/>
        <v>0.5</v>
      </c>
      <c r="M991" s="24">
        <f t="shared" ref="M991:M1022" si="758">L991*10000</f>
        <v>5000</v>
      </c>
      <c r="N991" s="25">
        <f t="shared" ref="N991:N1022" si="759">(NORMSINV(1-M991/1000000))+1.5</f>
        <v>4.0758293035489004</v>
      </c>
      <c r="O991" s="95"/>
    </row>
    <row r="992" spans="1:15" ht="16.5" thickBot="1" x14ac:dyDescent="0.3">
      <c r="A992" s="145"/>
      <c r="B992" s="65" t="s">
        <v>18</v>
      </c>
      <c r="C992" s="10">
        <f>SUM(C986:C991)</f>
        <v>4416</v>
      </c>
      <c r="D992" s="11">
        <f t="shared" ref="D992:D998" si="760">E992/C992*100</f>
        <v>0</v>
      </c>
      <c r="E992" s="10">
        <f>SUM(E986:E991)</f>
        <v>0</v>
      </c>
      <c r="F992" s="11">
        <f t="shared" ref="F992:F998" si="761">+G992/C992*100</f>
        <v>0</v>
      </c>
      <c r="G992" s="10">
        <f>SUM(G986:G991)</f>
        <v>0</v>
      </c>
      <c r="H992" s="73">
        <f t="shared" ref="H992:H998" si="762">+I992/C992*100</f>
        <v>0.43025362318840582</v>
      </c>
      <c r="I992" s="10">
        <f>SUM(I986:I991)</f>
        <v>19</v>
      </c>
      <c r="J992" s="11">
        <f t="shared" ref="J992:J998" si="763">(1*D992)+(0.65*F992)+(0.3*H992)</f>
        <v>0.12907608695652173</v>
      </c>
      <c r="K992" s="10">
        <f>SUM(K986:K991)</f>
        <v>19</v>
      </c>
      <c r="L992" s="12">
        <f t="shared" ref="L992:L998" si="764">K992/C992*100</f>
        <v>0.43025362318840582</v>
      </c>
      <c r="M992" s="15">
        <f t="shared" si="758"/>
        <v>4302.536231884058</v>
      </c>
      <c r="N992" s="13">
        <f t="shared" si="759"/>
        <v>4.1273580952709166</v>
      </c>
      <c r="O992" s="96"/>
    </row>
    <row r="993" spans="1:15" x14ac:dyDescent="0.25">
      <c r="A993" s="144" t="s">
        <v>609</v>
      </c>
      <c r="B993" s="82" t="s">
        <v>365</v>
      </c>
      <c r="C993" s="1">
        <f>47*8</f>
        <v>376</v>
      </c>
      <c r="D993" s="2">
        <f t="shared" si="760"/>
        <v>0</v>
      </c>
      <c r="E993" s="1">
        <v>0</v>
      </c>
      <c r="F993" s="2">
        <f t="shared" si="761"/>
        <v>0</v>
      </c>
      <c r="G993" s="1">
        <v>0</v>
      </c>
      <c r="H993" s="2">
        <f t="shared" si="762"/>
        <v>1.0638297872340425</v>
      </c>
      <c r="I993" s="1">
        <v>4</v>
      </c>
      <c r="J993" s="2">
        <f t="shared" si="763"/>
        <v>0.31914893617021273</v>
      </c>
      <c r="K993" s="1">
        <f t="shared" ref="K993:K998" si="765">+E993+G993+I993</f>
        <v>4</v>
      </c>
      <c r="L993" s="3">
        <f t="shared" si="764"/>
        <v>1.0638297872340425</v>
      </c>
      <c r="M993" s="24">
        <f t="shared" si="758"/>
        <v>10638.297872340425</v>
      </c>
      <c r="N993" s="25">
        <f t="shared" si="759"/>
        <v>3.8030399445897807</v>
      </c>
      <c r="O993" s="95"/>
    </row>
    <row r="994" spans="1:15" x14ac:dyDescent="0.25">
      <c r="A994" s="144"/>
      <c r="B994" s="82" t="s">
        <v>342</v>
      </c>
      <c r="C994" s="1">
        <f>138*8</f>
        <v>1104</v>
      </c>
      <c r="D994" s="2">
        <f t="shared" si="760"/>
        <v>0</v>
      </c>
      <c r="E994" s="1">
        <v>0</v>
      </c>
      <c r="F994" s="2">
        <f t="shared" si="761"/>
        <v>0</v>
      </c>
      <c r="G994" s="1">
        <v>0</v>
      </c>
      <c r="H994" s="2">
        <f t="shared" si="762"/>
        <v>0.63405797101449279</v>
      </c>
      <c r="I994" s="1">
        <v>7</v>
      </c>
      <c r="J994" s="2">
        <f t="shared" si="763"/>
        <v>0.19021739130434784</v>
      </c>
      <c r="K994" s="1">
        <f t="shared" si="765"/>
        <v>7</v>
      </c>
      <c r="L994" s="3">
        <f t="shared" si="764"/>
        <v>0.63405797101449279</v>
      </c>
      <c r="M994" s="24">
        <f t="shared" si="758"/>
        <v>6340.579710144928</v>
      </c>
      <c r="N994" s="25">
        <f t="shared" si="759"/>
        <v>3.99260006072709</v>
      </c>
      <c r="O994" s="95"/>
    </row>
    <row r="995" spans="1:15" x14ac:dyDescent="0.25">
      <c r="A995" s="144"/>
      <c r="B995" s="82" t="s">
        <v>612</v>
      </c>
      <c r="C995" s="1">
        <f>13*8</f>
        <v>104</v>
      </c>
      <c r="D995" s="2">
        <f t="shared" si="760"/>
        <v>0</v>
      </c>
      <c r="E995" s="1">
        <v>0</v>
      </c>
      <c r="F995" s="2">
        <f t="shared" si="761"/>
        <v>0</v>
      </c>
      <c r="G995" s="1">
        <v>0</v>
      </c>
      <c r="H995" s="2">
        <f t="shared" si="762"/>
        <v>1.9230769230769231</v>
      </c>
      <c r="I995" s="1">
        <v>2</v>
      </c>
      <c r="J995" s="2">
        <f t="shared" si="763"/>
        <v>0.57692307692307687</v>
      </c>
      <c r="K995" s="1">
        <f t="shared" si="765"/>
        <v>2</v>
      </c>
      <c r="L995" s="3">
        <f t="shared" si="764"/>
        <v>1.9230769230769231</v>
      </c>
      <c r="M995" s="24">
        <f t="shared" si="758"/>
        <v>19230.76923076923</v>
      </c>
      <c r="N995" s="25">
        <f t="shared" si="759"/>
        <v>3.5699018308950508</v>
      </c>
      <c r="O995" s="95"/>
    </row>
    <row r="996" spans="1:15" x14ac:dyDescent="0.25">
      <c r="A996" s="144"/>
      <c r="B996" s="82" t="s">
        <v>184</v>
      </c>
      <c r="C996" s="1">
        <f>17*64</f>
        <v>1088</v>
      </c>
      <c r="D996" s="2">
        <f t="shared" si="760"/>
        <v>0</v>
      </c>
      <c r="E996" s="1">
        <v>0</v>
      </c>
      <c r="F996" s="2">
        <f t="shared" si="761"/>
        <v>0</v>
      </c>
      <c r="G996" s="1">
        <v>0</v>
      </c>
      <c r="H996" s="2">
        <f t="shared" si="762"/>
        <v>0.55147058823529416</v>
      </c>
      <c r="I996" s="1">
        <v>6</v>
      </c>
      <c r="J996" s="2">
        <f t="shared" si="763"/>
        <v>0.16544117647058823</v>
      </c>
      <c r="K996" s="1">
        <f t="shared" si="765"/>
        <v>6</v>
      </c>
      <c r="L996" s="3">
        <f t="shared" si="764"/>
        <v>0.55147058823529416</v>
      </c>
      <c r="M996" s="24">
        <f t="shared" si="758"/>
        <v>5514.7058823529414</v>
      </c>
      <c r="N996" s="25">
        <f t="shared" si="759"/>
        <v>4.0417655833288215</v>
      </c>
      <c r="O996" s="95"/>
    </row>
    <row r="997" spans="1:15" x14ac:dyDescent="0.25">
      <c r="A997" s="144"/>
      <c r="B997" s="82" t="s">
        <v>100</v>
      </c>
      <c r="C997" s="1">
        <f>10*64</f>
        <v>640</v>
      </c>
      <c r="D997" s="2">
        <f>E997/C997*100</f>
        <v>0</v>
      </c>
      <c r="E997" s="1">
        <v>0</v>
      </c>
      <c r="F997" s="2">
        <f>+G997/C997*100</f>
        <v>0</v>
      </c>
      <c r="G997" s="1">
        <v>0</v>
      </c>
      <c r="H997" s="2">
        <f>+I997/C997*100</f>
        <v>0.78125</v>
      </c>
      <c r="I997" s="1">
        <v>5</v>
      </c>
      <c r="J997" s="2">
        <f>(1*D997)+(0.65*F997)+(0.3*H997)</f>
        <v>0.234375</v>
      </c>
      <c r="K997" s="1">
        <f>+E997+G997+I997</f>
        <v>5</v>
      </c>
      <c r="L997" s="3">
        <f>K997/C997*100</f>
        <v>0.78125</v>
      </c>
      <c r="M997" s="24">
        <f t="shared" si="758"/>
        <v>7812.5</v>
      </c>
      <c r="N997" s="25">
        <f t="shared" si="759"/>
        <v>3.9175590162365048</v>
      </c>
      <c r="O997" s="95"/>
    </row>
    <row r="998" spans="1:15" x14ac:dyDescent="0.25">
      <c r="A998" s="144"/>
      <c r="B998" s="82" t="s">
        <v>444</v>
      </c>
      <c r="C998" s="1">
        <f>6*64</f>
        <v>384</v>
      </c>
      <c r="D998" s="2">
        <f t="shared" si="760"/>
        <v>0</v>
      </c>
      <c r="E998" s="1">
        <v>0</v>
      </c>
      <c r="F998" s="2">
        <f t="shared" si="761"/>
        <v>0</v>
      </c>
      <c r="G998" s="1">
        <v>0</v>
      </c>
      <c r="H998" s="2">
        <f t="shared" si="762"/>
        <v>0.78125</v>
      </c>
      <c r="I998" s="1">
        <v>3</v>
      </c>
      <c r="J998" s="2">
        <f t="shared" si="763"/>
        <v>0.234375</v>
      </c>
      <c r="K998" s="1">
        <f t="shared" si="765"/>
        <v>3</v>
      </c>
      <c r="L998" s="3">
        <f t="shared" si="764"/>
        <v>0.78125</v>
      </c>
      <c r="M998" s="24">
        <f t="shared" si="758"/>
        <v>7812.5</v>
      </c>
      <c r="N998" s="25">
        <f t="shared" si="759"/>
        <v>3.9175590162365048</v>
      </c>
      <c r="O998" s="95"/>
    </row>
    <row r="999" spans="1:15" ht="16.5" thickBot="1" x14ac:dyDescent="0.3">
      <c r="A999" s="145"/>
      <c r="B999" s="65" t="s">
        <v>18</v>
      </c>
      <c r="C999" s="10">
        <f>SUM(C993:C998)</f>
        <v>3696</v>
      </c>
      <c r="D999" s="11">
        <f t="shared" ref="D999:D1008" si="766">E999/C999*100</f>
        <v>0</v>
      </c>
      <c r="E999" s="10">
        <f>SUM(E993:E998)</f>
        <v>0</v>
      </c>
      <c r="F999" s="11">
        <f t="shared" ref="F999:F1008" si="767">+G999/C999*100</f>
        <v>0</v>
      </c>
      <c r="G999" s="10">
        <f>SUM(G993:G998)</f>
        <v>0</v>
      </c>
      <c r="H999" s="73">
        <f t="shared" ref="H999:H1008" si="768">+I999/C999*100</f>
        <v>0.73051948051948046</v>
      </c>
      <c r="I999" s="10">
        <f>SUM(I993:I998)</f>
        <v>27</v>
      </c>
      <c r="J999" s="11">
        <f t="shared" ref="J999:J1008" si="769">(1*D999)+(0.65*F999)+(0.3*H999)</f>
        <v>0.21915584415584413</v>
      </c>
      <c r="K999" s="10">
        <f>SUM(K993:K998)</f>
        <v>27</v>
      </c>
      <c r="L999" s="12">
        <f t="shared" ref="L999:L1008" si="770">K999/C999*100</f>
        <v>0.73051948051948046</v>
      </c>
      <c r="M999" s="15">
        <f t="shared" si="758"/>
        <v>7305.1948051948048</v>
      </c>
      <c r="N999" s="13">
        <f t="shared" si="759"/>
        <v>3.9418951414142751</v>
      </c>
      <c r="O999" s="96"/>
    </row>
    <row r="1000" spans="1:15" x14ac:dyDescent="0.25">
      <c r="A1000" s="144" t="s">
        <v>613</v>
      </c>
      <c r="B1000" s="82" t="s">
        <v>365</v>
      </c>
      <c r="C1000" s="1">
        <f>60*8</f>
        <v>480</v>
      </c>
      <c r="D1000" s="2">
        <f t="shared" si="766"/>
        <v>0</v>
      </c>
      <c r="E1000" s="1">
        <v>0</v>
      </c>
      <c r="F1000" s="2">
        <f t="shared" si="767"/>
        <v>0</v>
      </c>
      <c r="G1000" s="1">
        <v>0</v>
      </c>
      <c r="H1000" s="2">
        <f t="shared" si="768"/>
        <v>0.625</v>
      </c>
      <c r="I1000" s="1">
        <v>3</v>
      </c>
      <c r="J1000" s="2">
        <f t="shared" si="769"/>
        <v>0.1875</v>
      </c>
      <c r="K1000" s="1">
        <f>+E1000+G1000+I1000</f>
        <v>3</v>
      </c>
      <c r="L1000" s="3">
        <f t="shared" si="770"/>
        <v>0.625</v>
      </c>
      <c r="M1000" s="24">
        <f t="shared" si="758"/>
        <v>6250</v>
      </c>
      <c r="N1000" s="25">
        <f t="shared" si="759"/>
        <v>3.9977054744123737</v>
      </c>
      <c r="O1000" s="95"/>
    </row>
    <row r="1001" spans="1:15" x14ac:dyDescent="0.25">
      <c r="A1001" s="144"/>
      <c r="B1001" s="82" t="s">
        <v>342</v>
      </c>
      <c r="C1001" s="1">
        <f>(98+48)*8</f>
        <v>1168</v>
      </c>
      <c r="D1001" s="2">
        <f t="shared" si="766"/>
        <v>0</v>
      </c>
      <c r="E1001" s="1">
        <v>0</v>
      </c>
      <c r="F1001" s="2">
        <f t="shared" si="767"/>
        <v>0</v>
      </c>
      <c r="G1001" s="1">
        <v>0</v>
      </c>
      <c r="H1001" s="2">
        <f t="shared" si="768"/>
        <v>0.51369863013698625</v>
      </c>
      <c r="I1001" s="1">
        <v>6</v>
      </c>
      <c r="J1001" s="2">
        <f t="shared" si="769"/>
        <v>0.15410958904109587</v>
      </c>
      <c r="K1001" s="1">
        <f>+E1001+G1001+I1001</f>
        <v>6</v>
      </c>
      <c r="L1001" s="3">
        <f t="shared" si="770"/>
        <v>0.51369863013698625</v>
      </c>
      <c r="M1001" s="24">
        <f t="shared" si="758"/>
        <v>5136.9863013698623</v>
      </c>
      <c r="N1001" s="25">
        <f t="shared" si="759"/>
        <v>4.066469277805048</v>
      </c>
      <c r="O1001" s="95"/>
    </row>
    <row r="1002" spans="1:15" x14ac:dyDescent="0.25">
      <c r="A1002" s="144"/>
      <c r="B1002" s="82" t="s">
        <v>184</v>
      </c>
      <c r="C1002" s="1">
        <f>15*64</f>
        <v>960</v>
      </c>
      <c r="D1002" s="2">
        <f t="shared" si="766"/>
        <v>0</v>
      </c>
      <c r="E1002" s="1">
        <v>0</v>
      </c>
      <c r="F1002" s="2">
        <f t="shared" si="767"/>
        <v>0</v>
      </c>
      <c r="G1002" s="1">
        <v>0</v>
      </c>
      <c r="H1002" s="2">
        <f t="shared" si="768"/>
        <v>0.72916666666666663</v>
      </c>
      <c r="I1002" s="1">
        <v>7</v>
      </c>
      <c r="J1002" s="2">
        <f t="shared" si="769"/>
        <v>0.21874999999999997</v>
      </c>
      <c r="K1002" s="1">
        <f>+E1002+G1002+I1002</f>
        <v>7</v>
      </c>
      <c r="L1002" s="3">
        <f t="shared" si="770"/>
        <v>0.72916666666666663</v>
      </c>
      <c r="M1002" s="24">
        <f t="shared" si="758"/>
        <v>7291.6666666666661</v>
      </c>
      <c r="N1002" s="25">
        <f t="shared" si="759"/>
        <v>3.9425642546059603</v>
      </c>
      <c r="O1002" s="95"/>
    </row>
    <row r="1003" spans="1:15" x14ac:dyDescent="0.25">
      <c r="A1003" s="144"/>
      <c r="B1003" s="82" t="s">
        <v>444</v>
      </c>
      <c r="C1003" s="1">
        <f>26*64</f>
        <v>1664</v>
      </c>
      <c r="D1003" s="2">
        <f t="shared" si="766"/>
        <v>0</v>
      </c>
      <c r="E1003" s="1">
        <v>0</v>
      </c>
      <c r="F1003" s="2">
        <f t="shared" si="767"/>
        <v>0</v>
      </c>
      <c r="G1003" s="1">
        <v>0</v>
      </c>
      <c r="H1003" s="2">
        <f t="shared" si="768"/>
        <v>0.30048076923076927</v>
      </c>
      <c r="I1003" s="1">
        <v>5</v>
      </c>
      <c r="J1003" s="2">
        <f t="shared" si="769"/>
        <v>9.0144230769230782E-2</v>
      </c>
      <c r="K1003" s="1">
        <v>6</v>
      </c>
      <c r="L1003" s="3">
        <f t="shared" si="770"/>
        <v>0.36057692307692307</v>
      </c>
      <c r="M1003" s="24">
        <f t="shared" si="758"/>
        <v>3605.7692307692309</v>
      </c>
      <c r="N1003" s="25">
        <f t="shared" si="759"/>
        <v>4.186914616129231</v>
      </c>
      <c r="O1003" s="95"/>
    </row>
    <row r="1004" spans="1:15" ht="16.5" thickBot="1" x14ac:dyDescent="0.3">
      <c r="A1004" s="145"/>
      <c r="B1004" s="65" t="s">
        <v>18</v>
      </c>
      <c r="C1004" s="10">
        <f>SUM(C1000:C1003)</f>
        <v>4272</v>
      </c>
      <c r="D1004" s="11">
        <f t="shared" si="766"/>
        <v>0</v>
      </c>
      <c r="E1004" s="10">
        <f>SUM(E1000:E1003)</f>
        <v>0</v>
      </c>
      <c r="F1004" s="11">
        <f t="shared" si="767"/>
        <v>0</v>
      </c>
      <c r="G1004" s="10">
        <f>SUM(G1000:G1003)</f>
        <v>0</v>
      </c>
      <c r="H1004" s="73">
        <f t="shared" si="768"/>
        <v>0.49157303370786515</v>
      </c>
      <c r="I1004" s="10">
        <f>SUM(I1000:I1003)</f>
        <v>21</v>
      </c>
      <c r="J1004" s="11">
        <f t="shared" si="769"/>
        <v>0.14747191011235955</v>
      </c>
      <c r="K1004" s="10">
        <f>SUM(K1000:K1003)</f>
        <v>22</v>
      </c>
      <c r="L1004" s="12">
        <f t="shared" si="770"/>
        <v>0.51498127340823963</v>
      </c>
      <c r="M1004" s="15">
        <f t="shared" si="758"/>
        <v>5149.8127340823967</v>
      </c>
      <c r="N1004" s="13">
        <f t="shared" si="759"/>
        <v>4.0656042870312303</v>
      </c>
      <c r="O1004" s="96"/>
    </row>
    <row r="1005" spans="1:15" x14ac:dyDescent="0.25">
      <c r="A1005" s="144" t="s">
        <v>615</v>
      </c>
      <c r="B1005" s="82" t="s">
        <v>365</v>
      </c>
      <c r="C1005" s="1">
        <f>65*8</f>
        <v>520</v>
      </c>
      <c r="D1005" s="2">
        <f t="shared" si="766"/>
        <v>0</v>
      </c>
      <c r="E1005" s="1">
        <v>0</v>
      </c>
      <c r="F1005" s="2">
        <f t="shared" si="767"/>
        <v>0</v>
      </c>
      <c r="G1005" s="1">
        <v>0</v>
      </c>
      <c r="H1005" s="2">
        <f t="shared" si="768"/>
        <v>0.38461538461538464</v>
      </c>
      <c r="I1005" s="1">
        <v>2</v>
      </c>
      <c r="J1005" s="2">
        <f t="shared" si="769"/>
        <v>0.11538461538461539</v>
      </c>
      <c r="K1005" s="1">
        <f>+E1005+G1005+I1005</f>
        <v>2</v>
      </c>
      <c r="L1005" s="3">
        <f t="shared" si="770"/>
        <v>0.38461538461538464</v>
      </c>
      <c r="M1005" s="24">
        <f t="shared" si="758"/>
        <v>3846.1538461538462</v>
      </c>
      <c r="N1005" s="25">
        <f t="shared" si="759"/>
        <v>4.1652851060249771</v>
      </c>
      <c r="O1005" s="95"/>
    </row>
    <row r="1006" spans="1:15" x14ac:dyDescent="0.25">
      <c r="A1006" s="144"/>
      <c r="B1006" s="82" t="s">
        <v>342</v>
      </c>
      <c r="C1006" s="1">
        <f>185*8</f>
        <v>1480</v>
      </c>
      <c r="D1006" s="2">
        <f t="shared" si="766"/>
        <v>0</v>
      </c>
      <c r="E1006" s="1">
        <v>0</v>
      </c>
      <c r="F1006" s="2">
        <f t="shared" si="767"/>
        <v>0</v>
      </c>
      <c r="G1006" s="1">
        <v>0</v>
      </c>
      <c r="H1006" s="2">
        <f t="shared" si="768"/>
        <v>0.67567567567567566</v>
      </c>
      <c r="I1006" s="1">
        <v>10</v>
      </c>
      <c r="J1006" s="2">
        <f t="shared" si="769"/>
        <v>0.20270270270270269</v>
      </c>
      <c r="K1006" s="1">
        <f>+E1006+G1006+I1006</f>
        <v>10</v>
      </c>
      <c r="L1006" s="3">
        <f t="shared" si="770"/>
        <v>0.67567567567567566</v>
      </c>
      <c r="M1006" s="24">
        <f t="shared" si="758"/>
        <v>6756.7567567567567</v>
      </c>
      <c r="N1006" s="25">
        <f t="shared" si="759"/>
        <v>3.9699415371335109</v>
      </c>
      <c r="O1006" s="95"/>
    </row>
    <row r="1007" spans="1:15" x14ac:dyDescent="0.25">
      <c r="A1007" s="144"/>
      <c r="B1007" s="82" t="s">
        <v>184</v>
      </c>
      <c r="C1007" s="1">
        <f>17*64</f>
        <v>1088</v>
      </c>
      <c r="D1007" s="2">
        <f t="shared" si="766"/>
        <v>0</v>
      </c>
      <c r="E1007" s="1">
        <v>0</v>
      </c>
      <c r="F1007" s="2">
        <f t="shared" si="767"/>
        <v>0</v>
      </c>
      <c r="G1007" s="1">
        <v>0</v>
      </c>
      <c r="H1007" s="2">
        <f t="shared" si="768"/>
        <v>0.64338235294117641</v>
      </c>
      <c r="I1007" s="1">
        <v>7</v>
      </c>
      <c r="J1007" s="2">
        <f t="shared" si="769"/>
        <v>0.19301470588235292</v>
      </c>
      <c r="K1007" s="1">
        <f>+E1007+G1007+I1007</f>
        <v>7</v>
      </c>
      <c r="L1007" s="3">
        <f t="shared" si="770"/>
        <v>0.64338235294117641</v>
      </c>
      <c r="M1007" s="24">
        <f t="shared" si="758"/>
        <v>6433.823529411764</v>
      </c>
      <c r="N1007" s="25">
        <f t="shared" si="759"/>
        <v>3.9874114832603267</v>
      </c>
      <c r="O1007" s="95"/>
    </row>
    <row r="1008" spans="1:15" x14ac:dyDescent="0.25">
      <c r="A1008" s="144"/>
      <c r="B1008" s="82" t="s">
        <v>444</v>
      </c>
      <c r="C1008" s="1">
        <f>33*64</f>
        <v>2112</v>
      </c>
      <c r="D1008" s="2">
        <f t="shared" si="766"/>
        <v>0</v>
      </c>
      <c r="E1008" s="1">
        <v>0</v>
      </c>
      <c r="F1008" s="2">
        <f t="shared" si="767"/>
        <v>0</v>
      </c>
      <c r="G1008" s="1">
        <v>0</v>
      </c>
      <c r="H1008" s="2">
        <f t="shared" si="768"/>
        <v>0.75757575757575757</v>
      </c>
      <c r="I1008" s="1">
        <v>16</v>
      </c>
      <c r="J1008" s="2">
        <f t="shared" si="769"/>
        <v>0.22727272727272727</v>
      </c>
      <c r="K1008" s="1">
        <f>+E1008+G1008+I1008</f>
        <v>16</v>
      </c>
      <c r="L1008" s="3">
        <f t="shared" si="770"/>
        <v>0.75757575757575757</v>
      </c>
      <c r="M1008" s="24">
        <f t="shared" si="758"/>
        <v>7575.757575757576</v>
      </c>
      <c r="N1008" s="25">
        <f t="shared" si="759"/>
        <v>3.9287370866922795</v>
      </c>
      <c r="O1008" s="95"/>
    </row>
    <row r="1009" spans="1:15" ht="16.5" thickBot="1" x14ac:dyDescent="0.3">
      <c r="A1009" s="145"/>
      <c r="B1009" s="65" t="s">
        <v>18</v>
      </c>
      <c r="C1009" s="10">
        <f>SUM(C1005:C1008)</f>
        <v>5200</v>
      </c>
      <c r="D1009" s="11">
        <f t="shared" ref="D1009:D1014" si="771">E1009/C1009*100</f>
        <v>0</v>
      </c>
      <c r="E1009" s="10">
        <f>SUM(E1005:E1008)</f>
        <v>0</v>
      </c>
      <c r="F1009" s="11">
        <f t="shared" ref="F1009:F1014" si="772">+G1009/C1009*100</f>
        <v>0</v>
      </c>
      <c r="G1009" s="10">
        <f>SUM(G1005:G1008)</f>
        <v>0</v>
      </c>
      <c r="H1009" s="73">
        <f t="shared" ref="H1009:H1014" si="773">+I1009/C1009*100</f>
        <v>0.67307692307692313</v>
      </c>
      <c r="I1009" s="10">
        <f>SUM(I1005:I1008)</f>
        <v>35</v>
      </c>
      <c r="J1009" s="11">
        <f t="shared" ref="J1009:J1014" si="774">(1*D1009)+(0.65*F1009)+(0.3*H1009)</f>
        <v>0.20192307692307693</v>
      </c>
      <c r="K1009" s="10">
        <f>SUM(K1005:K1008)</f>
        <v>35</v>
      </c>
      <c r="L1009" s="12">
        <f t="shared" ref="L1009:L1014" si="775">K1009/C1009*100</f>
        <v>0.67307692307692313</v>
      </c>
      <c r="M1009" s="15">
        <f t="shared" si="758"/>
        <v>6730.7692307692314</v>
      </c>
      <c r="N1009" s="13">
        <f t="shared" si="759"/>
        <v>3.9713197772750752</v>
      </c>
      <c r="O1009" s="96"/>
    </row>
    <row r="1010" spans="1:15" x14ac:dyDescent="0.25">
      <c r="A1010" s="144" t="s">
        <v>619</v>
      </c>
      <c r="B1010" s="82" t="s">
        <v>365</v>
      </c>
      <c r="C1010" s="1">
        <f>59*8</f>
        <v>472</v>
      </c>
      <c r="D1010" s="2">
        <f t="shared" si="771"/>
        <v>0</v>
      </c>
      <c r="E1010" s="1">
        <v>0</v>
      </c>
      <c r="F1010" s="2">
        <f t="shared" si="772"/>
        <v>0</v>
      </c>
      <c r="G1010" s="1">
        <v>0</v>
      </c>
      <c r="H1010" s="2">
        <f t="shared" si="773"/>
        <v>0.84745762711864403</v>
      </c>
      <c r="I1010" s="1">
        <v>4</v>
      </c>
      <c r="J1010" s="2">
        <f t="shared" si="774"/>
        <v>0.25423728813559321</v>
      </c>
      <c r="K1010" s="1">
        <f>+E1010+G1010+I1010</f>
        <v>4</v>
      </c>
      <c r="L1010" s="3">
        <f t="shared" si="775"/>
        <v>0.84745762711864403</v>
      </c>
      <c r="M1010" s="24">
        <f t="shared" si="758"/>
        <v>8474.5762711864409</v>
      </c>
      <c r="N1010" s="25">
        <f t="shared" si="759"/>
        <v>3.887808897712357</v>
      </c>
      <c r="O1010" s="95"/>
    </row>
    <row r="1011" spans="1:15" x14ac:dyDescent="0.25">
      <c r="A1011" s="144"/>
      <c r="B1011" s="82" t="s">
        <v>342</v>
      </c>
      <c r="C1011" s="1">
        <f>111*8</f>
        <v>888</v>
      </c>
      <c r="D1011" s="2">
        <f t="shared" si="771"/>
        <v>0</v>
      </c>
      <c r="E1011" s="1">
        <v>0</v>
      </c>
      <c r="F1011" s="2">
        <f t="shared" si="772"/>
        <v>0</v>
      </c>
      <c r="G1011" s="1">
        <v>0</v>
      </c>
      <c r="H1011" s="2">
        <f t="shared" si="773"/>
        <v>0.33783783783783783</v>
      </c>
      <c r="I1011" s="1">
        <v>3</v>
      </c>
      <c r="J1011" s="2">
        <f t="shared" si="774"/>
        <v>0.10135135135135134</v>
      </c>
      <c r="K1011" s="1">
        <f>+E1011+G1011+I1011</f>
        <v>3</v>
      </c>
      <c r="L1011" s="3">
        <f t="shared" si="775"/>
        <v>0.33783783783783783</v>
      </c>
      <c r="M1011" s="24">
        <f t="shared" si="758"/>
        <v>3378.3783783783783</v>
      </c>
      <c r="N1011" s="25">
        <f t="shared" si="759"/>
        <v>4.208600879323642</v>
      </c>
      <c r="O1011" s="95"/>
    </row>
    <row r="1012" spans="1:15" x14ac:dyDescent="0.25">
      <c r="A1012" s="144"/>
      <c r="B1012" s="82" t="s">
        <v>626</v>
      </c>
      <c r="C1012" s="1">
        <f>8*8</f>
        <v>64</v>
      </c>
      <c r="D1012" s="2">
        <f>E1012/C1012*100</f>
        <v>0</v>
      </c>
      <c r="E1012" s="1">
        <v>0</v>
      </c>
      <c r="F1012" s="2">
        <f>+G1012/C1012*100</f>
        <v>0</v>
      </c>
      <c r="G1012" s="1">
        <v>0</v>
      </c>
      <c r="H1012" s="2">
        <f>+I1012/C1012*100</f>
        <v>0</v>
      </c>
      <c r="I1012" s="1">
        <v>0</v>
      </c>
      <c r="J1012" s="2">
        <f>(1*D1012)+(0.65*F1012)+(0.3*H1012)</f>
        <v>0</v>
      </c>
      <c r="K1012" s="1">
        <f>+E1012+G1012+I1012</f>
        <v>0</v>
      </c>
      <c r="L1012" s="3">
        <f>K1012/C1012*100</f>
        <v>0</v>
      </c>
      <c r="M1012" s="24">
        <f t="shared" si="758"/>
        <v>0</v>
      </c>
      <c r="N1012" s="25" t="e">
        <f t="shared" si="759"/>
        <v>#NUM!</v>
      </c>
      <c r="O1012" s="95"/>
    </row>
    <row r="1013" spans="1:15" x14ac:dyDescent="0.25">
      <c r="A1013" s="144"/>
      <c r="B1013" s="82" t="s">
        <v>184</v>
      </c>
      <c r="C1013" s="1">
        <f>17*64</f>
        <v>1088</v>
      </c>
      <c r="D1013" s="2">
        <f t="shared" si="771"/>
        <v>0</v>
      </c>
      <c r="E1013" s="1">
        <v>0</v>
      </c>
      <c r="F1013" s="2">
        <f t="shared" si="772"/>
        <v>0</v>
      </c>
      <c r="G1013" s="1">
        <v>0</v>
      </c>
      <c r="H1013" s="2">
        <f t="shared" si="773"/>
        <v>0.64338235294117641</v>
      </c>
      <c r="I1013" s="1">
        <v>7</v>
      </c>
      <c r="J1013" s="2">
        <f t="shared" si="774"/>
        <v>0.19301470588235292</v>
      </c>
      <c r="K1013" s="1">
        <f>+E1013+G1013+I1013</f>
        <v>7</v>
      </c>
      <c r="L1013" s="3">
        <f t="shared" si="775"/>
        <v>0.64338235294117641</v>
      </c>
      <c r="M1013" s="24">
        <f t="shared" si="758"/>
        <v>6433.823529411764</v>
      </c>
      <c r="N1013" s="25">
        <f t="shared" si="759"/>
        <v>3.9874114832603267</v>
      </c>
      <c r="O1013" s="95"/>
    </row>
    <row r="1014" spans="1:15" x14ac:dyDescent="0.25">
      <c r="A1014" s="144"/>
      <c r="B1014" s="82" t="s">
        <v>444</v>
      </c>
      <c r="C1014" s="1">
        <f>23*64</f>
        <v>1472</v>
      </c>
      <c r="D1014" s="2">
        <f t="shared" si="771"/>
        <v>0</v>
      </c>
      <c r="E1014" s="1">
        <v>0</v>
      </c>
      <c r="F1014" s="2">
        <f t="shared" si="772"/>
        <v>0</v>
      </c>
      <c r="G1014" s="1">
        <v>0</v>
      </c>
      <c r="H1014" s="2">
        <f t="shared" si="773"/>
        <v>0.40760869565217389</v>
      </c>
      <c r="I1014" s="1">
        <v>6</v>
      </c>
      <c r="J1014" s="2">
        <f t="shared" si="774"/>
        <v>0.12228260869565216</v>
      </c>
      <c r="K1014" s="1">
        <f>+E1014+G1014+I1014</f>
        <v>6</v>
      </c>
      <c r="L1014" s="3">
        <f t="shared" si="775"/>
        <v>0.40760869565217389</v>
      </c>
      <c r="M1014" s="24">
        <f t="shared" si="758"/>
        <v>4076.086956521739</v>
      </c>
      <c r="N1014" s="25">
        <f t="shared" si="759"/>
        <v>4.1457014132111123</v>
      </c>
      <c r="O1014" s="95"/>
    </row>
    <row r="1015" spans="1:15" ht="16.5" thickBot="1" x14ac:dyDescent="0.3">
      <c r="A1015" s="145"/>
      <c r="B1015" s="65" t="s">
        <v>18</v>
      </c>
      <c r="C1015" s="10">
        <f>SUM(C1010:C1014)</f>
        <v>3984</v>
      </c>
      <c r="D1015" s="11">
        <f t="shared" ref="D1015:D1027" si="776">E1015/C1015*100</f>
        <v>0</v>
      </c>
      <c r="E1015" s="10">
        <f>SUM(E1010:E1014)</f>
        <v>0</v>
      </c>
      <c r="F1015" s="11">
        <f t="shared" ref="F1015:F1027" si="777">+G1015/C1015*100</f>
        <v>0</v>
      </c>
      <c r="G1015" s="10">
        <f>SUM(G1010:G1014)</f>
        <v>0</v>
      </c>
      <c r="H1015" s="73">
        <f t="shared" ref="H1015:H1027" si="778">+I1015/C1015*100</f>
        <v>0.50200803212851408</v>
      </c>
      <c r="I1015" s="10">
        <f>SUM(I1010:I1014)</f>
        <v>20</v>
      </c>
      <c r="J1015" s="11">
        <f t="shared" ref="J1015:J1027" si="779">(1*D1015)+(0.65*F1015)+(0.3*H1015)</f>
        <v>0.15060240963855423</v>
      </c>
      <c r="K1015" s="10">
        <f>SUM(K1010:K1014)</f>
        <v>20</v>
      </c>
      <c r="L1015" s="12">
        <f t="shared" ref="L1015:L1027" si="780">K1015/C1015*100</f>
        <v>0.50200803212851408</v>
      </c>
      <c r="M1015" s="15">
        <f t="shared" si="758"/>
        <v>5020.0803212851406</v>
      </c>
      <c r="N1015" s="13">
        <f t="shared" si="759"/>
        <v>4.0744430756786381</v>
      </c>
      <c r="O1015" s="96"/>
    </row>
    <row r="1016" spans="1:15" x14ac:dyDescent="0.25">
      <c r="A1016" s="144" t="s">
        <v>620</v>
      </c>
      <c r="B1016" s="82" t="s">
        <v>365</v>
      </c>
      <c r="C1016" s="1">
        <f>63*8</f>
        <v>504</v>
      </c>
      <c r="D1016" s="2">
        <f t="shared" si="776"/>
        <v>0</v>
      </c>
      <c r="E1016" s="1">
        <v>0</v>
      </c>
      <c r="F1016" s="2">
        <f t="shared" si="777"/>
        <v>0</v>
      </c>
      <c r="G1016" s="1">
        <v>0</v>
      </c>
      <c r="H1016" s="2">
        <f t="shared" si="778"/>
        <v>0.3968253968253968</v>
      </c>
      <c r="I1016" s="1">
        <v>2</v>
      </c>
      <c r="J1016" s="2">
        <f t="shared" si="779"/>
        <v>0.11904761904761904</v>
      </c>
      <c r="K1016" s="1">
        <f>+E1016+G1016+I1016</f>
        <v>2</v>
      </c>
      <c r="L1016" s="3">
        <f t="shared" si="780"/>
        <v>0.3968253968253968</v>
      </c>
      <c r="M1016" s="24">
        <f t="shared" si="758"/>
        <v>3968.2539682539682</v>
      </c>
      <c r="N1016" s="25">
        <f t="shared" si="759"/>
        <v>4.1547590333403264</v>
      </c>
      <c r="O1016" s="95"/>
    </row>
    <row r="1017" spans="1:15" ht="45" x14ac:dyDescent="0.25">
      <c r="A1017" s="144"/>
      <c r="B1017" s="82" t="s">
        <v>401</v>
      </c>
      <c r="C1017" s="1">
        <f>50*8</f>
        <v>400</v>
      </c>
      <c r="D1017" s="2">
        <f t="shared" si="776"/>
        <v>0</v>
      </c>
      <c r="E1017" s="1">
        <v>0</v>
      </c>
      <c r="F1017" s="2">
        <f t="shared" si="777"/>
        <v>0</v>
      </c>
      <c r="G1017" s="1">
        <v>0</v>
      </c>
      <c r="H1017" s="2">
        <f t="shared" si="778"/>
        <v>0.5</v>
      </c>
      <c r="I1017" s="1">
        <v>2</v>
      </c>
      <c r="J1017" s="2">
        <f t="shared" si="779"/>
        <v>0.15</v>
      </c>
      <c r="K1017" s="1">
        <v>4</v>
      </c>
      <c r="L1017" s="3">
        <f t="shared" si="780"/>
        <v>1</v>
      </c>
      <c r="M1017" s="24">
        <f t="shared" si="758"/>
        <v>10000</v>
      </c>
      <c r="N1017" s="25">
        <f t="shared" si="759"/>
        <v>3.8263478740408408</v>
      </c>
      <c r="O1017" s="95" t="s">
        <v>621</v>
      </c>
    </row>
    <row r="1018" spans="1:15" x14ac:dyDescent="0.25">
      <c r="A1018" s="144"/>
      <c r="B1018" s="82" t="s">
        <v>184</v>
      </c>
      <c r="C1018" s="1">
        <f>12*64</f>
        <v>768</v>
      </c>
      <c r="D1018" s="2">
        <f t="shared" si="776"/>
        <v>0</v>
      </c>
      <c r="E1018" s="1">
        <v>0</v>
      </c>
      <c r="F1018" s="2">
        <f t="shared" si="777"/>
        <v>0</v>
      </c>
      <c r="G1018" s="1">
        <v>0</v>
      </c>
      <c r="H1018" s="2">
        <f t="shared" si="778"/>
        <v>0.52083333333333326</v>
      </c>
      <c r="I1018" s="1">
        <v>4</v>
      </c>
      <c r="J1018" s="2">
        <f t="shared" si="779"/>
        <v>0.15624999999999997</v>
      </c>
      <c r="K1018" s="1">
        <f>+E1018+G1018+I1018</f>
        <v>4</v>
      </c>
      <c r="L1018" s="3">
        <f t="shared" si="780"/>
        <v>0.52083333333333326</v>
      </c>
      <c r="M1018" s="24">
        <f t="shared" si="758"/>
        <v>5208.333333333333</v>
      </c>
      <c r="N1018" s="25">
        <f t="shared" si="759"/>
        <v>4.0616819349340219</v>
      </c>
      <c r="O1018" s="95"/>
    </row>
    <row r="1019" spans="1:15" x14ac:dyDescent="0.25">
      <c r="A1019" s="144"/>
      <c r="B1019" s="82" t="s">
        <v>444</v>
      </c>
      <c r="C1019" s="1">
        <f>16*64</f>
        <v>1024</v>
      </c>
      <c r="D1019" s="2">
        <f t="shared" si="776"/>
        <v>0</v>
      </c>
      <c r="E1019" s="1">
        <v>0</v>
      </c>
      <c r="F1019" s="2">
        <f t="shared" si="777"/>
        <v>0</v>
      </c>
      <c r="G1019" s="1">
        <v>0</v>
      </c>
      <c r="H1019" s="2">
        <f t="shared" si="778"/>
        <v>0.87890625</v>
      </c>
      <c r="I1019" s="1">
        <v>9</v>
      </c>
      <c r="J1019" s="2">
        <f t="shared" si="779"/>
        <v>0.263671875</v>
      </c>
      <c r="K1019" s="1">
        <f>+E1019+G1019+I1019</f>
        <v>9</v>
      </c>
      <c r="L1019" s="3">
        <f t="shared" si="780"/>
        <v>0.87890625</v>
      </c>
      <c r="M1019" s="24">
        <f t="shared" si="758"/>
        <v>8789.0625</v>
      </c>
      <c r="N1019" s="25">
        <f t="shared" si="759"/>
        <v>3.874386806053931</v>
      </c>
      <c r="O1019" s="95"/>
    </row>
    <row r="1020" spans="1:15" ht="16.5" thickBot="1" x14ac:dyDescent="0.3">
      <c r="A1020" s="145"/>
      <c r="B1020" s="65" t="s">
        <v>18</v>
      </c>
      <c r="C1020" s="10">
        <f>SUM(C1016:C1019)</f>
        <v>2696</v>
      </c>
      <c r="D1020" s="11">
        <f t="shared" si="776"/>
        <v>0</v>
      </c>
      <c r="E1020" s="10">
        <f>SUM(E1016:E1019)</f>
        <v>0</v>
      </c>
      <c r="F1020" s="11">
        <f t="shared" si="777"/>
        <v>0</v>
      </c>
      <c r="G1020" s="10">
        <f>SUM(G1016:G1019)</f>
        <v>0</v>
      </c>
      <c r="H1020" s="73">
        <f t="shared" si="778"/>
        <v>0.63056379821958453</v>
      </c>
      <c r="I1020" s="10">
        <f>SUM(I1016:I1019)</f>
        <v>17</v>
      </c>
      <c r="J1020" s="11">
        <f t="shared" si="779"/>
        <v>0.18916913946587535</v>
      </c>
      <c r="K1020" s="10">
        <f>SUM(K1016:K1019)</f>
        <v>19</v>
      </c>
      <c r="L1020" s="12">
        <f t="shared" si="780"/>
        <v>0.70474777448071213</v>
      </c>
      <c r="M1020" s="15">
        <f t="shared" si="758"/>
        <v>7047.4777448071209</v>
      </c>
      <c r="N1020" s="13">
        <f t="shared" si="759"/>
        <v>3.9548342654483211</v>
      </c>
      <c r="O1020" s="96"/>
    </row>
    <row r="1021" spans="1:15" x14ac:dyDescent="0.25">
      <c r="A1021" s="144" t="s">
        <v>627</v>
      </c>
      <c r="B1021" s="82" t="s">
        <v>184</v>
      </c>
      <c r="C1021" s="1">
        <f>15*64</f>
        <v>960</v>
      </c>
      <c r="D1021" s="2">
        <f t="shared" si="776"/>
        <v>0</v>
      </c>
      <c r="E1021" s="1">
        <v>0</v>
      </c>
      <c r="F1021" s="2">
        <f t="shared" si="777"/>
        <v>0</v>
      </c>
      <c r="G1021" s="1">
        <v>0</v>
      </c>
      <c r="H1021" s="2">
        <f t="shared" si="778"/>
        <v>0.41666666666666669</v>
      </c>
      <c r="I1021" s="1">
        <v>4</v>
      </c>
      <c r="J1021" s="2">
        <f t="shared" si="779"/>
        <v>0.125</v>
      </c>
      <c r="K1021" s="1">
        <f>+E1021+G1021+I1021</f>
        <v>4</v>
      </c>
      <c r="L1021" s="3">
        <f t="shared" si="780"/>
        <v>0.41666666666666669</v>
      </c>
      <c r="M1021" s="24">
        <f t="shared" si="758"/>
        <v>4166.666666666667</v>
      </c>
      <c r="N1021" s="25">
        <f t="shared" si="759"/>
        <v>4.1382572734767509</v>
      </c>
      <c r="O1021" s="95"/>
    </row>
    <row r="1022" spans="1:15" x14ac:dyDescent="0.25">
      <c r="A1022" s="144"/>
      <c r="B1022" s="82" t="s">
        <v>558</v>
      </c>
      <c r="C1022" s="1">
        <f>17*64</f>
        <v>1088</v>
      </c>
      <c r="D1022" s="2">
        <f t="shared" si="776"/>
        <v>0</v>
      </c>
      <c r="E1022" s="1">
        <v>0</v>
      </c>
      <c r="F1022" s="2">
        <f t="shared" si="777"/>
        <v>0</v>
      </c>
      <c r="G1022" s="1">
        <v>0</v>
      </c>
      <c r="H1022" s="2">
        <f t="shared" si="778"/>
        <v>0.55147058823529416</v>
      </c>
      <c r="I1022" s="1">
        <v>6</v>
      </c>
      <c r="J1022" s="2">
        <f t="shared" si="779"/>
        <v>0.16544117647058823</v>
      </c>
      <c r="K1022" s="1">
        <f>+E1022+G1022+I1022</f>
        <v>6</v>
      </c>
      <c r="L1022" s="3">
        <f t="shared" si="780"/>
        <v>0.55147058823529416</v>
      </c>
      <c r="M1022" s="24">
        <f t="shared" si="758"/>
        <v>5514.7058823529414</v>
      </c>
      <c r="N1022" s="25">
        <f t="shared" si="759"/>
        <v>4.0417655833288215</v>
      </c>
      <c r="O1022" s="95"/>
    </row>
    <row r="1023" spans="1:15" ht="16.5" thickBot="1" x14ac:dyDescent="0.3">
      <c r="A1023" s="145"/>
      <c r="B1023" s="65" t="s">
        <v>18</v>
      </c>
      <c r="C1023" s="10">
        <f>SUM(C1021:C1022)</f>
        <v>2048</v>
      </c>
      <c r="D1023" s="11">
        <f t="shared" si="776"/>
        <v>0</v>
      </c>
      <c r="E1023" s="10">
        <f>SUM(E1021:E1022)</f>
        <v>0</v>
      </c>
      <c r="F1023" s="11">
        <f t="shared" si="777"/>
        <v>0</v>
      </c>
      <c r="G1023" s="10">
        <f>SUM(G1021:G1022)</f>
        <v>0</v>
      </c>
      <c r="H1023" s="73">
        <f t="shared" si="778"/>
        <v>0.48828125</v>
      </c>
      <c r="I1023" s="10">
        <f>SUM(I1021:I1022)</f>
        <v>10</v>
      </c>
      <c r="J1023" s="11">
        <f t="shared" si="779"/>
        <v>0.146484375</v>
      </c>
      <c r="K1023" s="10">
        <f>SUM(K1021:K1022)</f>
        <v>10</v>
      </c>
      <c r="L1023" s="12">
        <f t="shared" si="780"/>
        <v>0.48828125</v>
      </c>
      <c r="M1023" s="15">
        <f t="shared" ref="M1023:M1054" si="781">L1023*10000</f>
        <v>4882.8125</v>
      </c>
      <c r="N1023" s="13">
        <f t="shared" ref="N1023:N1054" si="782">(NORMSINV(1-M1023/1000000))+1.5</f>
        <v>4.0840195805994783</v>
      </c>
      <c r="O1023" s="96"/>
    </row>
    <row r="1024" spans="1:15" x14ac:dyDescent="0.25">
      <c r="A1024" s="144" t="s">
        <v>629</v>
      </c>
      <c r="B1024" s="82" t="s">
        <v>630</v>
      </c>
      <c r="C1024" s="1">
        <f>15*8</f>
        <v>120</v>
      </c>
      <c r="D1024" s="2">
        <f t="shared" si="776"/>
        <v>0</v>
      </c>
      <c r="E1024" s="1">
        <v>0</v>
      </c>
      <c r="F1024" s="2">
        <f t="shared" si="777"/>
        <v>0</v>
      </c>
      <c r="G1024" s="1">
        <v>0</v>
      </c>
      <c r="H1024" s="2">
        <f t="shared" si="778"/>
        <v>0</v>
      </c>
      <c r="I1024" s="1">
        <v>0</v>
      </c>
      <c r="J1024" s="2">
        <f t="shared" si="779"/>
        <v>0</v>
      </c>
      <c r="K1024" s="1">
        <f>+E1024+G1024+I1024</f>
        <v>0</v>
      </c>
      <c r="L1024" s="3">
        <f t="shared" si="780"/>
        <v>0</v>
      </c>
      <c r="M1024" s="24">
        <f t="shared" si="781"/>
        <v>0</v>
      </c>
      <c r="N1024" s="25" t="e">
        <f t="shared" si="782"/>
        <v>#NUM!</v>
      </c>
      <c r="O1024" s="95"/>
    </row>
    <row r="1025" spans="1:15" x14ac:dyDescent="0.25">
      <c r="A1025" s="144"/>
      <c r="B1025" s="82" t="s">
        <v>223</v>
      </c>
      <c r="C1025" s="1">
        <f>25*8</f>
        <v>200</v>
      </c>
      <c r="D1025" s="2">
        <f t="shared" si="776"/>
        <v>0</v>
      </c>
      <c r="E1025" s="1">
        <v>0</v>
      </c>
      <c r="F1025" s="2">
        <f t="shared" si="777"/>
        <v>0</v>
      </c>
      <c r="G1025" s="1">
        <v>0</v>
      </c>
      <c r="H1025" s="2">
        <f t="shared" si="778"/>
        <v>0.5</v>
      </c>
      <c r="I1025" s="1">
        <v>1</v>
      </c>
      <c r="J1025" s="2">
        <f t="shared" si="779"/>
        <v>0.15</v>
      </c>
      <c r="K1025" s="1">
        <f>+E1025+G1025+I1025</f>
        <v>1</v>
      </c>
      <c r="L1025" s="3">
        <f t="shared" si="780"/>
        <v>0.5</v>
      </c>
      <c r="M1025" s="24">
        <f t="shared" si="781"/>
        <v>5000</v>
      </c>
      <c r="N1025" s="25">
        <f t="shared" si="782"/>
        <v>4.0758293035489004</v>
      </c>
      <c r="O1025" s="95"/>
    </row>
    <row r="1026" spans="1:15" x14ac:dyDescent="0.25">
      <c r="A1026" s="144"/>
      <c r="B1026" s="82" t="s">
        <v>184</v>
      </c>
      <c r="C1026" s="1">
        <f>15*64</f>
        <v>960</v>
      </c>
      <c r="D1026" s="2">
        <f t="shared" si="776"/>
        <v>0</v>
      </c>
      <c r="E1026" s="1">
        <v>0</v>
      </c>
      <c r="F1026" s="2">
        <f t="shared" si="777"/>
        <v>0</v>
      </c>
      <c r="G1026" s="1">
        <v>0</v>
      </c>
      <c r="H1026" s="2">
        <f t="shared" si="778"/>
        <v>0.41666666666666669</v>
      </c>
      <c r="I1026" s="1">
        <v>4</v>
      </c>
      <c r="J1026" s="2">
        <f t="shared" si="779"/>
        <v>0.125</v>
      </c>
      <c r="K1026" s="1">
        <f>+E1026+G1026+I1026</f>
        <v>4</v>
      </c>
      <c r="L1026" s="3">
        <f t="shared" si="780"/>
        <v>0.41666666666666669</v>
      </c>
      <c r="M1026" s="24">
        <f t="shared" si="781"/>
        <v>4166.666666666667</v>
      </c>
      <c r="N1026" s="25">
        <f t="shared" si="782"/>
        <v>4.1382572734767509</v>
      </c>
      <c r="O1026" s="95"/>
    </row>
    <row r="1027" spans="1:15" x14ac:dyDescent="0.25">
      <c r="A1027" s="144"/>
      <c r="B1027" s="82" t="s">
        <v>558</v>
      </c>
      <c r="C1027" s="1">
        <f>24*24</f>
        <v>576</v>
      </c>
      <c r="D1027" s="2">
        <f t="shared" si="776"/>
        <v>0</v>
      </c>
      <c r="E1027" s="1">
        <v>0</v>
      </c>
      <c r="F1027" s="2">
        <f t="shared" si="777"/>
        <v>0</v>
      </c>
      <c r="G1027" s="1">
        <v>0</v>
      </c>
      <c r="H1027" s="2">
        <f t="shared" si="778"/>
        <v>0.86805555555555558</v>
      </c>
      <c r="I1027" s="1">
        <v>5</v>
      </c>
      <c r="J1027" s="2">
        <f t="shared" si="779"/>
        <v>0.26041666666666669</v>
      </c>
      <c r="K1027" s="1">
        <f>+E1027+G1027+I1027</f>
        <v>5</v>
      </c>
      <c r="L1027" s="3">
        <f t="shared" si="780"/>
        <v>0.86805555555555558</v>
      </c>
      <c r="M1027" s="24">
        <f t="shared" si="781"/>
        <v>8680.5555555555566</v>
      </c>
      <c r="N1027" s="25">
        <f t="shared" si="782"/>
        <v>3.8789695270016082</v>
      </c>
      <c r="O1027" s="95"/>
    </row>
    <row r="1028" spans="1:15" ht="16.5" thickBot="1" x14ac:dyDescent="0.3">
      <c r="A1028" s="145"/>
      <c r="B1028" s="65" t="s">
        <v>18</v>
      </c>
      <c r="C1028" s="10">
        <f>SUM(C1024:C1027)</f>
        <v>1856</v>
      </c>
      <c r="D1028" s="11">
        <f t="shared" ref="D1028:D1033" si="783">E1028/C1028*100</f>
        <v>0</v>
      </c>
      <c r="E1028" s="10">
        <f>SUM(E1024:E1027)</f>
        <v>0</v>
      </c>
      <c r="F1028" s="11">
        <f t="shared" ref="F1028:F1033" si="784">+G1028/C1028*100</f>
        <v>0</v>
      </c>
      <c r="G1028" s="10">
        <f>SUM(G1024:G1027)</f>
        <v>0</v>
      </c>
      <c r="H1028" s="73">
        <f t="shared" ref="H1028:H1033" si="785">+I1028/C1028*100</f>
        <v>0.53879310344827591</v>
      </c>
      <c r="I1028" s="10">
        <f>SUM(I1024:I1027)</f>
        <v>10</v>
      </c>
      <c r="J1028" s="11">
        <f t="shared" ref="J1028:J1033" si="786">(1*D1028)+(0.65*F1028)+(0.3*H1028)</f>
        <v>0.16163793103448276</v>
      </c>
      <c r="K1028" s="10">
        <f>SUM(K1024:K1027)</f>
        <v>10</v>
      </c>
      <c r="L1028" s="12">
        <f t="shared" ref="L1028:L1033" si="787">K1028/C1028*100</f>
        <v>0.53879310344827591</v>
      </c>
      <c r="M1028" s="15">
        <f t="shared" si="781"/>
        <v>5387.9310344827591</v>
      </c>
      <c r="N1028" s="13">
        <f t="shared" si="782"/>
        <v>4.0498844729501862</v>
      </c>
      <c r="O1028" s="96"/>
    </row>
    <row r="1029" spans="1:15" x14ac:dyDescent="0.25">
      <c r="A1029" s="144" t="s">
        <v>631</v>
      </c>
      <c r="B1029" s="82" t="s">
        <v>630</v>
      </c>
      <c r="C1029" s="1">
        <f>67*8</f>
        <v>536</v>
      </c>
      <c r="D1029" s="2">
        <f t="shared" si="783"/>
        <v>0</v>
      </c>
      <c r="E1029" s="1">
        <v>0</v>
      </c>
      <c r="F1029" s="2">
        <f t="shared" si="784"/>
        <v>0</v>
      </c>
      <c r="G1029" s="1">
        <v>0</v>
      </c>
      <c r="H1029" s="2">
        <f t="shared" si="785"/>
        <v>0.55970149253731338</v>
      </c>
      <c r="I1029" s="1">
        <v>3</v>
      </c>
      <c r="J1029" s="2">
        <f t="shared" si="786"/>
        <v>0.16791044776119401</v>
      </c>
      <c r="K1029" s="1">
        <f>+E1029+G1029+I1029</f>
        <v>3</v>
      </c>
      <c r="L1029" s="3">
        <f t="shared" si="787"/>
        <v>0.55970149253731338</v>
      </c>
      <c r="M1029" s="24">
        <f t="shared" si="781"/>
        <v>5597.0149253731342</v>
      </c>
      <c r="N1029" s="25">
        <f t="shared" si="782"/>
        <v>4.0365827037597359</v>
      </c>
      <c r="O1029" s="95"/>
    </row>
    <row r="1030" spans="1:15" x14ac:dyDescent="0.25">
      <c r="A1030" s="144"/>
      <c r="B1030" s="82" t="s">
        <v>223</v>
      </c>
      <c r="C1030" s="1">
        <f>34*8</f>
        <v>272</v>
      </c>
      <c r="D1030" s="2">
        <f t="shared" si="783"/>
        <v>0</v>
      </c>
      <c r="E1030" s="1">
        <v>0</v>
      </c>
      <c r="F1030" s="2">
        <f t="shared" si="784"/>
        <v>0</v>
      </c>
      <c r="G1030" s="1">
        <v>0</v>
      </c>
      <c r="H1030" s="2">
        <f t="shared" si="785"/>
        <v>0.36764705882352938</v>
      </c>
      <c r="I1030" s="1">
        <v>1</v>
      </c>
      <c r="J1030" s="2">
        <f t="shared" si="786"/>
        <v>0.11029411764705881</v>
      </c>
      <c r="K1030" s="1">
        <f>+E1030+G1030+I1030</f>
        <v>1</v>
      </c>
      <c r="L1030" s="3">
        <f t="shared" si="787"/>
        <v>0.36764705882352938</v>
      </c>
      <c r="M1030" s="24">
        <f t="shared" si="781"/>
        <v>3676.4705882352937</v>
      </c>
      <c r="N1030" s="25">
        <f t="shared" si="782"/>
        <v>4.1804219396475233</v>
      </c>
      <c r="O1030" s="95"/>
    </row>
    <row r="1031" spans="1:15" x14ac:dyDescent="0.25">
      <c r="A1031" s="144"/>
      <c r="B1031" s="82" t="s">
        <v>184</v>
      </c>
      <c r="C1031" s="1">
        <f>15*64</f>
        <v>960</v>
      </c>
      <c r="D1031" s="2">
        <f t="shared" si="783"/>
        <v>0</v>
      </c>
      <c r="E1031" s="1">
        <v>0</v>
      </c>
      <c r="F1031" s="2">
        <f t="shared" si="784"/>
        <v>0</v>
      </c>
      <c r="G1031" s="1">
        <v>0</v>
      </c>
      <c r="H1031" s="2">
        <f t="shared" si="785"/>
        <v>0.41666666666666669</v>
      </c>
      <c r="I1031" s="1">
        <v>4</v>
      </c>
      <c r="J1031" s="2">
        <f t="shared" si="786"/>
        <v>0.125</v>
      </c>
      <c r="K1031" s="1">
        <f>+E1031+G1031+I1031</f>
        <v>4</v>
      </c>
      <c r="L1031" s="3">
        <f t="shared" si="787"/>
        <v>0.41666666666666669</v>
      </c>
      <c r="M1031" s="24">
        <f t="shared" si="781"/>
        <v>4166.666666666667</v>
      </c>
      <c r="N1031" s="25">
        <f t="shared" si="782"/>
        <v>4.1382572734767509</v>
      </c>
      <c r="O1031" s="95"/>
    </row>
    <row r="1032" spans="1:15" x14ac:dyDescent="0.25">
      <c r="A1032" s="144"/>
      <c r="B1032" s="82" t="s">
        <v>100</v>
      </c>
      <c r="C1032" s="1">
        <f>16*64</f>
        <v>1024</v>
      </c>
      <c r="D1032" s="2">
        <f>E1032/C1032*100</f>
        <v>0</v>
      </c>
      <c r="E1032" s="1">
        <v>0</v>
      </c>
      <c r="F1032" s="2">
        <f>+G1032/C1032*100</f>
        <v>0</v>
      </c>
      <c r="G1032" s="1">
        <v>0</v>
      </c>
      <c r="H1032" s="2">
        <f>+I1032/C1032*100</f>
        <v>0.68359375</v>
      </c>
      <c r="I1032" s="1">
        <v>7</v>
      </c>
      <c r="J1032" s="2">
        <f>(1*D1032)+(0.65*F1032)+(0.3*H1032)</f>
        <v>0.205078125</v>
      </c>
      <c r="K1032" s="1">
        <f>+E1032+G1032+I1032</f>
        <v>7</v>
      </c>
      <c r="L1032" s="3">
        <f>K1032/C1032*100</f>
        <v>0.68359375</v>
      </c>
      <c r="M1032" s="24">
        <f t="shared" si="781"/>
        <v>6835.9375</v>
      </c>
      <c r="N1032" s="25">
        <f t="shared" si="782"/>
        <v>3.9657708956964952</v>
      </c>
      <c r="O1032" s="95"/>
    </row>
    <row r="1033" spans="1:15" x14ac:dyDescent="0.25">
      <c r="A1033" s="144"/>
      <c r="B1033" s="82" t="s">
        <v>558</v>
      </c>
      <c r="C1033" s="1">
        <f>9*64</f>
        <v>576</v>
      </c>
      <c r="D1033" s="2">
        <f t="shared" si="783"/>
        <v>0</v>
      </c>
      <c r="E1033" s="1">
        <v>0</v>
      </c>
      <c r="F1033" s="2">
        <f t="shared" si="784"/>
        <v>0</v>
      </c>
      <c r="G1033" s="1">
        <v>0</v>
      </c>
      <c r="H1033" s="2">
        <f t="shared" si="785"/>
        <v>0.52083333333333326</v>
      </c>
      <c r="I1033" s="1">
        <v>3</v>
      </c>
      <c r="J1033" s="2">
        <f t="shared" si="786"/>
        <v>0.15624999999999997</v>
      </c>
      <c r="K1033" s="1">
        <f>+E1033+G1033+I1033</f>
        <v>3</v>
      </c>
      <c r="L1033" s="3">
        <f t="shared" si="787"/>
        <v>0.52083333333333326</v>
      </c>
      <c r="M1033" s="24">
        <f t="shared" si="781"/>
        <v>5208.333333333333</v>
      </c>
      <c r="N1033" s="25">
        <f t="shared" si="782"/>
        <v>4.0616819349340219</v>
      </c>
      <c r="O1033" s="95"/>
    </row>
    <row r="1034" spans="1:15" ht="16.5" thickBot="1" x14ac:dyDescent="0.3">
      <c r="A1034" s="145"/>
      <c r="B1034" s="65" t="s">
        <v>18</v>
      </c>
      <c r="C1034" s="10">
        <f>SUM(C1029:C1033)</f>
        <v>3368</v>
      </c>
      <c r="D1034" s="11">
        <f t="shared" ref="D1034:D1065" si="788">E1034/C1034*100</f>
        <v>0</v>
      </c>
      <c r="E1034" s="10">
        <f>SUM(E1029:E1033)</f>
        <v>0</v>
      </c>
      <c r="F1034" s="11">
        <f t="shared" ref="F1034:F1065" si="789">+G1034/C1034*100</f>
        <v>0</v>
      </c>
      <c r="G1034" s="10">
        <f>SUM(G1029:G1033)</f>
        <v>0</v>
      </c>
      <c r="H1034" s="73">
        <f t="shared" ref="H1034:H1065" si="790">+I1034/C1034*100</f>
        <v>0.53444180522565321</v>
      </c>
      <c r="I1034" s="10">
        <f>SUM(I1029:I1033)</f>
        <v>18</v>
      </c>
      <c r="J1034" s="11">
        <f t="shared" ref="J1034:J1065" si="791">(1*D1034)+(0.65*F1034)+(0.3*H1034)</f>
        <v>0.16033254156769597</v>
      </c>
      <c r="K1034" s="10">
        <f>SUM(K1029:K1033)</f>
        <v>18</v>
      </c>
      <c r="L1034" s="12">
        <f t="shared" ref="L1034:L1065" si="792">K1034/C1034*100</f>
        <v>0.53444180522565321</v>
      </c>
      <c r="M1034" s="15">
        <f t="shared" si="781"/>
        <v>5344.4180522565321</v>
      </c>
      <c r="N1034" s="13">
        <f t="shared" si="782"/>
        <v>4.0527102967418118</v>
      </c>
      <c r="O1034" s="96"/>
    </row>
    <row r="1035" spans="1:15" x14ac:dyDescent="0.25">
      <c r="A1035" s="144" t="s">
        <v>632</v>
      </c>
      <c r="B1035" s="82" t="s">
        <v>630</v>
      </c>
      <c r="C1035" s="1">
        <f>64*8</f>
        <v>512</v>
      </c>
      <c r="D1035" s="2">
        <f t="shared" si="788"/>
        <v>0</v>
      </c>
      <c r="E1035" s="1">
        <v>0</v>
      </c>
      <c r="F1035" s="2">
        <f t="shared" si="789"/>
        <v>0</v>
      </c>
      <c r="G1035" s="1">
        <v>0</v>
      </c>
      <c r="H1035" s="2">
        <f t="shared" si="790"/>
        <v>0.390625</v>
      </c>
      <c r="I1035" s="1">
        <v>2</v>
      </c>
      <c r="J1035" s="2">
        <f t="shared" si="791"/>
        <v>0.1171875</v>
      </c>
      <c r="K1035" s="1">
        <f>+E1035+G1035+I1035</f>
        <v>2</v>
      </c>
      <c r="L1035" s="3">
        <f t="shared" si="792"/>
        <v>0.390625</v>
      </c>
      <c r="M1035" s="24">
        <f t="shared" si="781"/>
        <v>3906.25</v>
      </c>
      <c r="N1035" s="25">
        <f t="shared" si="782"/>
        <v>4.1600674686174592</v>
      </c>
      <c r="O1035" s="95"/>
    </row>
    <row r="1036" spans="1:15" x14ac:dyDescent="0.25">
      <c r="A1036" s="144"/>
      <c r="B1036" s="82" t="s">
        <v>223</v>
      </c>
      <c r="C1036" s="1">
        <f>32*8</f>
        <v>256</v>
      </c>
      <c r="D1036" s="2">
        <f t="shared" si="788"/>
        <v>0</v>
      </c>
      <c r="E1036" s="1">
        <v>0</v>
      </c>
      <c r="F1036" s="2">
        <f t="shared" si="789"/>
        <v>0</v>
      </c>
      <c r="G1036" s="1">
        <v>0</v>
      </c>
      <c r="H1036" s="2">
        <f t="shared" si="790"/>
        <v>0</v>
      </c>
      <c r="I1036" s="1">
        <v>0</v>
      </c>
      <c r="J1036" s="2">
        <f t="shared" si="791"/>
        <v>0</v>
      </c>
      <c r="K1036" s="1">
        <f>+E1036+G1036+I1036</f>
        <v>0</v>
      </c>
      <c r="L1036" s="3">
        <f t="shared" si="792"/>
        <v>0</v>
      </c>
      <c r="M1036" s="24">
        <f t="shared" si="781"/>
        <v>0</v>
      </c>
      <c r="N1036" s="25" t="e">
        <f t="shared" si="782"/>
        <v>#NUM!</v>
      </c>
      <c r="O1036" s="95"/>
    </row>
    <row r="1037" spans="1:15" x14ac:dyDescent="0.25">
      <c r="A1037" s="144"/>
      <c r="B1037" s="82" t="s">
        <v>184</v>
      </c>
      <c r="C1037" s="1">
        <f>18*64</f>
        <v>1152</v>
      </c>
      <c r="D1037" s="2">
        <f t="shared" si="788"/>
        <v>0</v>
      </c>
      <c r="E1037" s="1">
        <v>0</v>
      </c>
      <c r="F1037" s="2">
        <f t="shared" si="789"/>
        <v>0</v>
      </c>
      <c r="G1037" s="1">
        <v>0</v>
      </c>
      <c r="H1037" s="2">
        <f t="shared" si="790"/>
        <v>0.43402777777777779</v>
      </c>
      <c r="I1037" s="1">
        <v>5</v>
      </c>
      <c r="J1037" s="2">
        <f t="shared" si="791"/>
        <v>0.13020833333333334</v>
      </c>
      <c r="K1037" s="1">
        <f>+E1037+G1037+I1037</f>
        <v>5</v>
      </c>
      <c r="L1037" s="3">
        <f t="shared" si="792"/>
        <v>0.43402777777777779</v>
      </c>
      <c r="M1037" s="24">
        <f t="shared" si="781"/>
        <v>4340.2777777777783</v>
      </c>
      <c r="N1037" s="25">
        <f t="shared" si="782"/>
        <v>4.1243851786122425</v>
      </c>
      <c r="O1037" s="95"/>
    </row>
    <row r="1038" spans="1:15" x14ac:dyDescent="0.25">
      <c r="A1038" s="144"/>
      <c r="B1038" s="82" t="s">
        <v>100</v>
      </c>
      <c r="C1038" s="1">
        <f>29*64</f>
        <v>1856</v>
      </c>
      <c r="D1038" s="2">
        <f t="shared" si="788"/>
        <v>0</v>
      </c>
      <c r="E1038" s="1">
        <v>0</v>
      </c>
      <c r="F1038" s="2">
        <f t="shared" si="789"/>
        <v>0</v>
      </c>
      <c r="G1038" s="1">
        <v>0</v>
      </c>
      <c r="H1038" s="2">
        <f t="shared" si="790"/>
        <v>0.59267241379310343</v>
      </c>
      <c r="I1038" s="1">
        <v>11</v>
      </c>
      <c r="J1038" s="2">
        <f t="shared" si="791"/>
        <v>0.17780172413793102</v>
      </c>
      <c r="K1038" s="1">
        <f>+E1038+G1038+I1038</f>
        <v>11</v>
      </c>
      <c r="L1038" s="3">
        <f t="shared" si="792"/>
        <v>0.59267241379310343</v>
      </c>
      <c r="M1038" s="24">
        <f t="shared" si="781"/>
        <v>5926.7241379310344</v>
      </c>
      <c r="N1038" s="25">
        <f t="shared" si="782"/>
        <v>4.0164774571930586</v>
      </c>
      <c r="O1038" s="95"/>
    </row>
    <row r="1039" spans="1:15" ht="16.5" thickBot="1" x14ac:dyDescent="0.3">
      <c r="A1039" s="145"/>
      <c r="B1039" s="65" t="s">
        <v>18</v>
      </c>
      <c r="C1039" s="10">
        <f>SUM(C1035:C1038)</f>
        <v>3776</v>
      </c>
      <c r="D1039" s="11">
        <f t="shared" si="788"/>
        <v>0</v>
      </c>
      <c r="E1039" s="10">
        <f>SUM(E1035:E1038)</f>
        <v>0</v>
      </c>
      <c r="F1039" s="11">
        <f t="shared" si="789"/>
        <v>0</v>
      </c>
      <c r="G1039" s="10">
        <f>SUM(G1035:G1038)</f>
        <v>0</v>
      </c>
      <c r="H1039" s="73">
        <f t="shared" si="790"/>
        <v>0.47669491525423729</v>
      </c>
      <c r="I1039" s="10">
        <f>SUM(I1035:I1038)</f>
        <v>18</v>
      </c>
      <c r="J1039" s="11">
        <f t="shared" si="791"/>
        <v>0.14300847457627119</v>
      </c>
      <c r="K1039" s="10">
        <f>SUM(K1035:K1038)</f>
        <v>18</v>
      </c>
      <c r="L1039" s="12">
        <f t="shared" si="792"/>
        <v>0.47669491525423729</v>
      </c>
      <c r="M1039" s="15">
        <f t="shared" si="781"/>
        <v>4766.9491525423728</v>
      </c>
      <c r="N1039" s="13">
        <f t="shared" si="782"/>
        <v>4.0922913866357788</v>
      </c>
      <c r="O1039" s="96"/>
    </row>
    <row r="1040" spans="1:15" x14ac:dyDescent="0.25">
      <c r="A1040" s="144" t="s">
        <v>635</v>
      </c>
      <c r="B1040" s="82" t="s">
        <v>638</v>
      </c>
      <c r="C1040" s="1">
        <f>4*64</f>
        <v>256</v>
      </c>
      <c r="D1040" s="2">
        <f t="shared" si="788"/>
        <v>0</v>
      </c>
      <c r="E1040" s="1">
        <v>0</v>
      </c>
      <c r="F1040" s="2">
        <f t="shared" si="789"/>
        <v>0</v>
      </c>
      <c r="G1040" s="1">
        <v>0</v>
      </c>
      <c r="H1040" s="2">
        <f t="shared" si="790"/>
        <v>0.78125</v>
      </c>
      <c r="I1040" s="1">
        <v>2</v>
      </c>
      <c r="J1040" s="2">
        <f t="shared" si="791"/>
        <v>0.234375</v>
      </c>
      <c r="K1040" s="1">
        <f>+E1040+G1040+I1040</f>
        <v>2</v>
      </c>
      <c r="L1040" s="3">
        <f t="shared" si="792"/>
        <v>0.78125</v>
      </c>
      <c r="M1040" s="24">
        <f t="shared" si="781"/>
        <v>7812.5</v>
      </c>
      <c r="N1040" s="25">
        <f t="shared" si="782"/>
        <v>3.9175590162365048</v>
      </c>
      <c r="O1040" s="95"/>
    </row>
    <row r="1041" spans="1:15" x14ac:dyDescent="0.25">
      <c r="A1041" s="144"/>
      <c r="B1041" s="82" t="s">
        <v>223</v>
      </c>
      <c r="C1041" s="1">
        <f>3*8</f>
        <v>24</v>
      </c>
      <c r="D1041" s="2">
        <f t="shared" si="788"/>
        <v>0</v>
      </c>
      <c r="E1041" s="1">
        <v>0</v>
      </c>
      <c r="F1041" s="2">
        <f t="shared" si="789"/>
        <v>0</v>
      </c>
      <c r="G1041" s="1">
        <v>0</v>
      </c>
      <c r="H1041" s="2">
        <f t="shared" si="790"/>
        <v>0</v>
      </c>
      <c r="I1041" s="1">
        <v>0</v>
      </c>
      <c r="J1041" s="2">
        <f t="shared" si="791"/>
        <v>0</v>
      </c>
      <c r="K1041" s="1">
        <f>+E1041+G1041+I1041</f>
        <v>0</v>
      </c>
      <c r="L1041" s="3">
        <f t="shared" si="792"/>
        <v>0</v>
      </c>
      <c r="M1041" s="24">
        <f t="shared" si="781"/>
        <v>0</v>
      </c>
      <c r="N1041" s="25" t="e">
        <f t="shared" si="782"/>
        <v>#NUM!</v>
      </c>
      <c r="O1041" s="95"/>
    </row>
    <row r="1042" spans="1:15" x14ac:dyDescent="0.25">
      <c r="A1042" s="144"/>
      <c r="B1042" s="82" t="s">
        <v>184</v>
      </c>
      <c r="C1042" s="1">
        <f>11*64</f>
        <v>704</v>
      </c>
      <c r="D1042" s="2">
        <f t="shared" si="788"/>
        <v>0</v>
      </c>
      <c r="E1042" s="1">
        <v>0</v>
      </c>
      <c r="F1042" s="2">
        <f t="shared" si="789"/>
        <v>0</v>
      </c>
      <c r="G1042" s="1">
        <v>0</v>
      </c>
      <c r="H1042" s="2">
        <f t="shared" si="790"/>
        <v>0.14204545454545456</v>
      </c>
      <c r="I1042" s="1">
        <v>1</v>
      </c>
      <c r="J1042" s="2">
        <f t="shared" si="791"/>
        <v>4.2613636363636367E-2</v>
      </c>
      <c r="K1042" s="1">
        <f>+E1042+G1042+I1042</f>
        <v>1</v>
      </c>
      <c r="L1042" s="3">
        <f t="shared" si="792"/>
        <v>0.14204545454545456</v>
      </c>
      <c r="M1042" s="24">
        <f t="shared" si="781"/>
        <v>1420.4545454545455</v>
      </c>
      <c r="N1042" s="25">
        <f t="shared" si="782"/>
        <v>4.4844475426980814</v>
      </c>
      <c r="O1042" s="95"/>
    </row>
    <row r="1043" spans="1:15" x14ac:dyDescent="0.25">
      <c r="A1043" s="144"/>
      <c r="B1043" s="82" t="s">
        <v>100</v>
      </c>
      <c r="C1043" s="1">
        <f>24*64</f>
        <v>1536</v>
      </c>
      <c r="D1043" s="2">
        <f t="shared" si="788"/>
        <v>0</v>
      </c>
      <c r="E1043" s="1">
        <v>0</v>
      </c>
      <c r="F1043" s="2">
        <f t="shared" si="789"/>
        <v>0</v>
      </c>
      <c r="G1043" s="1">
        <v>0</v>
      </c>
      <c r="H1043" s="2">
        <f t="shared" si="790"/>
        <v>0.32552083333333337</v>
      </c>
      <c r="I1043" s="1">
        <v>5</v>
      </c>
      <c r="J1043" s="2">
        <f t="shared" si="791"/>
        <v>9.7656250000000014E-2</v>
      </c>
      <c r="K1043" s="1">
        <f>+E1043+G1043+I1043</f>
        <v>5</v>
      </c>
      <c r="L1043" s="3">
        <f t="shared" si="792"/>
        <v>0.32552083333333337</v>
      </c>
      <c r="M1043" s="24">
        <f t="shared" si="781"/>
        <v>3255.2083333333335</v>
      </c>
      <c r="N1043" s="25">
        <f t="shared" si="782"/>
        <v>4.2209014532895139</v>
      </c>
      <c r="O1043" s="95"/>
    </row>
    <row r="1044" spans="1:15" ht="16.5" thickBot="1" x14ac:dyDescent="0.3">
      <c r="A1044" s="145"/>
      <c r="B1044" s="65" t="s">
        <v>18</v>
      </c>
      <c r="C1044" s="10">
        <f>SUM(C1040:C1043)</f>
        <v>2520</v>
      </c>
      <c r="D1044" s="11">
        <f t="shared" si="788"/>
        <v>0</v>
      </c>
      <c r="E1044" s="10">
        <f>SUM(E1040:E1043)</f>
        <v>0</v>
      </c>
      <c r="F1044" s="11">
        <f t="shared" si="789"/>
        <v>0</v>
      </c>
      <c r="G1044" s="10">
        <f>SUM(G1040:G1043)</f>
        <v>0</v>
      </c>
      <c r="H1044" s="73">
        <f t="shared" si="790"/>
        <v>0.31746031746031744</v>
      </c>
      <c r="I1044" s="10">
        <f>SUM(I1040:I1043)</f>
        <v>8</v>
      </c>
      <c r="J1044" s="11">
        <f t="shared" si="791"/>
        <v>9.5238095238095233E-2</v>
      </c>
      <c r="K1044" s="10">
        <f>SUM(K1040:K1043)</f>
        <v>8</v>
      </c>
      <c r="L1044" s="12">
        <f t="shared" si="792"/>
        <v>0.31746031746031744</v>
      </c>
      <c r="M1044" s="15">
        <f t="shared" si="781"/>
        <v>3174.6031746031745</v>
      </c>
      <c r="N1044" s="13">
        <f t="shared" si="782"/>
        <v>4.2291798627083619</v>
      </c>
      <c r="O1044" s="96"/>
    </row>
    <row r="1045" spans="1:15" x14ac:dyDescent="0.25">
      <c r="A1045" s="144" t="s">
        <v>636</v>
      </c>
      <c r="B1045" s="82" t="s">
        <v>638</v>
      </c>
      <c r="C1045" s="1">
        <f>23*64</f>
        <v>1472</v>
      </c>
      <c r="D1045" s="2">
        <f t="shared" si="788"/>
        <v>0</v>
      </c>
      <c r="E1045" s="1">
        <v>0</v>
      </c>
      <c r="F1045" s="2">
        <f t="shared" si="789"/>
        <v>0</v>
      </c>
      <c r="G1045" s="1">
        <v>0</v>
      </c>
      <c r="H1045" s="2">
        <f t="shared" si="790"/>
        <v>0.47554347826086962</v>
      </c>
      <c r="I1045" s="1">
        <v>7</v>
      </c>
      <c r="J1045" s="2">
        <f t="shared" si="791"/>
        <v>0.14266304347826089</v>
      </c>
      <c r="K1045" s="1">
        <f>+E1045+G1045+I1045</f>
        <v>7</v>
      </c>
      <c r="L1045" s="3">
        <f t="shared" si="792"/>
        <v>0.47554347826086962</v>
      </c>
      <c r="M1045" s="24">
        <f t="shared" si="781"/>
        <v>4755.434782608696</v>
      </c>
      <c r="N1045" s="25">
        <f t="shared" si="782"/>
        <v>4.0931231930415759</v>
      </c>
      <c r="O1045" s="95"/>
    </row>
    <row r="1046" spans="1:15" x14ac:dyDescent="0.25">
      <c r="A1046" s="144"/>
      <c r="B1046" s="82" t="s">
        <v>184</v>
      </c>
      <c r="C1046" s="1">
        <f>11*64</f>
        <v>704</v>
      </c>
      <c r="D1046" s="2">
        <f t="shared" si="788"/>
        <v>0</v>
      </c>
      <c r="E1046" s="1">
        <v>0</v>
      </c>
      <c r="F1046" s="2">
        <f t="shared" si="789"/>
        <v>0</v>
      </c>
      <c r="G1046" s="1">
        <v>0</v>
      </c>
      <c r="H1046" s="2">
        <f t="shared" si="790"/>
        <v>0.56818181818181823</v>
      </c>
      <c r="I1046" s="1">
        <v>4</v>
      </c>
      <c r="J1046" s="2">
        <f t="shared" si="791"/>
        <v>0.17045454545454547</v>
      </c>
      <c r="K1046" s="1">
        <f>+E1046+G1046+I1046</f>
        <v>4</v>
      </c>
      <c r="L1046" s="3">
        <f t="shared" si="792"/>
        <v>0.56818181818181823</v>
      </c>
      <c r="M1046" s="24">
        <f t="shared" si="781"/>
        <v>5681.818181818182</v>
      </c>
      <c r="N1046" s="25">
        <f t="shared" si="782"/>
        <v>4.031313090899447</v>
      </c>
      <c r="O1046" s="95"/>
    </row>
    <row r="1047" spans="1:15" x14ac:dyDescent="0.25">
      <c r="A1047" s="144"/>
      <c r="B1047" s="82" t="s">
        <v>639</v>
      </c>
      <c r="C1047" s="1">
        <f>25*64</f>
        <v>1600</v>
      </c>
      <c r="D1047" s="2">
        <f t="shared" si="788"/>
        <v>0</v>
      </c>
      <c r="E1047" s="1">
        <v>0</v>
      </c>
      <c r="F1047" s="2">
        <f t="shared" si="789"/>
        <v>0</v>
      </c>
      <c r="G1047" s="1">
        <v>0</v>
      </c>
      <c r="H1047" s="2">
        <f t="shared" si="790"/>
        <v>0.375</v>
      </c>
      <c r="I1047" s="1">
        <v>6</v>
      </c>
      <c r="J1047" s="2">
        <f t="shared" si="791"/>
        <v>0.11249999999999999</v>
      </c>
      <c r="K1047" s="1">
        <f>+E1047+G1047+I1047</f>
        <v>6</v>
      </c>
      <c r="L1047" s="3">
        <f t="shared" si="792"/>
        <v>0.375</v>
      </c>
      <c r="M1047" s="24">
        <f t="shared" si="781"/>
        <v>3750</v>
      </c>
      <c r="N1047" s="25">
        <f t="shared" si="782"/>
        <v>4.1737873154729108</v>
      </c>
      <c r="O1047" s="95"/>
    </row>
    <row r="1048" spans="1:15" ht="16.5" thickBot="1" x14ac:dyDescent="0.3">
      <c r="A1048" s="145"/>
      <c r="B1048" s="65" t="s">
        <v>18</v>
      </c>
      <c r="C1048" s="10">
        <f>SUM(C1045:C1047)</f>
        <v>3776</v>
      </c>
      <c r="D1048" s="11">
        <f t="shared" si="788"/>
        <v>0</v>
      </c>
      <c r="E1048" s="10">
        <f>SUM(E1045:E1047)</f>
        <v>0</v>
      </c>
      <c r="F1048" s="11">
        <f t="shared" si="789"/>
        <v>0</v>
      </c>
      <c r="G1048" s="10">
        <f>SUM(G1045:G1047)</f>
        <v>0</v>
      </c>
      <c r="H1048" s="73">
        <f t="shared" si="790"/>
        <v>0.45021186440677968</v>
      </c>
      <c r="I1048" s="10">
        <f>SUM(I1045:I1047)</f>
        <v>17</v>
      </c>
      <c r="J1048" s="11">
        <f t="shared" si="791"/>
        <v>0.1350635593220339</v>
      </c>
      <c r="K1048" s="10">
        <f>SUM(K1045:K1047)</f>
        <v>17</v>
      </c>
      <c r="L1048" s="12">
        <f t="shared" si="792"/>
        <v>0.45021186440677968</v>
      </c>
      <c r="M1048" s="15">
        <f t="shared" si="781"/>
        <v>4502.1186440677966</v>
      </c>
      <c r="N1048" s="13">
        <f t="shared" si="782"/>
        <v>4.1118932195031279</v>
      </c>
      <c r="O1048" s="96"/>
    </row>
    <row r="1049" spans="1:15" x14ac:dyDescent="0.25">
      <c r="A1049" s="144" t="s">
        <v>640</v>
      </c>
      <c r="B1049" s="82" t="s">
        <v>638</v>
      </c>
      <c r="C1049" s="1">
        <f>26*64</f>
        <v>1664</v>
      </c>
      <c r="D1049" s="2">
        <f t="shared" si="788"/>
        <v>0</v>
      </c>
      <c r="E1049" s="1">
        <v>0</v>
      </c>
      <c r="F1049" s="2">
        <f t="shared" si="789"/>
        <v>0</v>
      </c>
      <c r="G1049" s="1">
        <v>0</v>
      </c>
      <c r="H1049" s="2">
        <f t="shared" si="790"/>
        <v>0.48076923076923078</v>
      </c>
      <c r="I1049" s="1">
        <v>8</v>
      </c>
      <c r="J1049" s="2">
        <f t="shared" si="791"/>
        <v>0.14423076923076922</v>
      </c>
      <c r="K1049" s="1">
        <f>+E1049+G1049+I1049</f>
        <v>8</v>
      </c>
      <c r="L1049" s="3">
        <f t="shared" si="792"/>
        <v>0.48076923076923078</v>
      </c>
      <c r="M1049" s="24">
        <f t="shared" si="781"/>
        <v>4807.6923076923076</v>
      </c>
      <c r="N1049" s="25">
        <f t="shared" si="782"/>
        <v>4.089362386704396</v>
      </c>
      <c r="O1049" s="95"/>
    </row>
    <row r="1050" spans="1:15" x14ac:dyDescent="0.25">
      <c r="A1050" s="144"/>
      <c r="B1050" s="82" t="s">
        <v>184</v>
      </c>
      <c r="C1050" s="1">
        <f>15*64</f>
        <v>960</v>
      </c>
      <c r="D1050" s="2">
        <f t="shared" si="788"/>
        <v>0</v>
      </c>
      <c r="E1050" s="1">
        <v>0</v>
      </c>
      <c r="F1050" s="2">
        <f t="shared" si="789"/>
        <v>0</v>
      </c>
      <c r="G1050" s="1">
        <v>0</v>
      </c>
      <c r="H1050" s="2">
        <f t="shared" si="790"/>
        <v>0.625</v>
      </c>
      <c r="I1050" s="1">
        <v>6</v>
      </c>
      <c r="J1050" s="2">
        <f t="shared" si="791"/>
        <v>0.1875</v>
      </c>
      <c r="K1050" s="1">
        <f>+E1050+G1050+I1050</f>
        <v>6</v>
      </c>
      <c r="L1050" s="3">
        <f t="shared" si="792"/>
        <v>0.625</v>
      </c>
      <c r="M1050" s="24">
        <f t="shared" si="781"/>
        <v>6250</v>
      </c>
      <c r="N1050" s="25">
        <f t="shared" si="782"/>
        <v>3.9977054744123737</v>
      </c>
      <c r="O1050" s="95"/>
    </row>
    <row r="1051" spans="1:15" x14ac:dyDescent="0.25">
      <c r="A1051" s="144"/>
      <c r="B1051" s="82" t="s">
        <v>639</v>
      </c>
      <c r="C1051" s="1">
        <f>24*64</f>
        <v>1536</v>
      </c>
      <c r="D1051" s="2">
        <f t="shared" si="788"/>
        <v>0</v>
      </c>
      <c r="E1051" s="1">
        <v>0</v>
      </c>
      <c r="F1051" s="2">
        <f t="shared" si="789"/>
        <v>0</v>
      </c>
      <c r="G1051" s="1">
        <v>0</v>
      </c>
      <c r="H1051" s="2">
        <f t="shared" si="790"/>
        <v>0.45572916666666669</v>
      </c>
      <c r="I1051" s="1">
        <v>7</v>
      </c>
      <c r="J1051" s="2">
        <f t="shared" si="791"/>
        <v>0.13671875</v>
      </c>
      <c r="K1051" s="1">
        <f>+E1051+G1051+I1051</f>
        <v>7</v>
      </c>
      <c r="L1051" s="3">
        <f t="shared" si="792"/>
        <v>0.45572916666666669</v>
      </c>
      <c r="M1051" s="24">
        <f t="shared" si="781"/>
        <v>4557.291666666667</v>
      </c>
      <c r="N1051" s="25">
        <f t="shared" si="782"/>
        <v>4.1077261772451834</v>
      </c>
      <c r="O1051" s="95"/>
    </row>
    <row r="1052" spans="1:15" ht="16.5" thickBot="1" x14ac:dyDescent="0.3">
      <c r="A1052" s="145"/>
      <c r="B1052" s="65" t="s">
        <v>18</v>
      </c>
      <c r="C1052" s="10">
        <f>SUM(C1049:C1051)</f>
        <v>4160</v>
      </c>
      <c r="D1052" s="11">
        <f t="shared" si="788"/>
        <v>0</v>
      </c>
      <c r="E1052" s="10">
        <f>SUM(E1049:E1051)</f>
        <v>0</v>
      </c>
      <c r="F1052" s="11">
        <f t="shared" si="789"/>
        <v>0</v>
      </c>
      <c r="G1052" s="10">
        <f>SUM(G1049:G1051)</f>
        <v>0</v>
      </c>
      <c r="H1052" s="73">
        <f t="shared" si="790"/>
        <v>0.50480769230769229</v>
      </c>
      <c r="I1052" s="10">
        <f>SUM(I1049:I1051)</f>
        <v>21</v>
      </c>
      <c r="J1052" s="11">
        <f t="shared" si="791"/>
        <v>0.15144230769230768</v>
      </c>
      <c r="K1052" s="10">
        <f>SUM(K1049:K1051)</f>
        <v>21</v>
      </c>
      <c r="L1052" s="12">
        <f t="shared" si="792"/>
        <v>0.50480769230769229</v>
      </c>
      <c r="M1052" s="15">
        <f t="shared" si="781"/>
        <v>5048.0769230769229</v>
      </c>
      <c r="N1052" s="13">
        <f t="shared" si="782"/>
        <v>4.0725185735456737</v>
      </c>
      <c r="O1052" s="96"/>
    </row>
    <row r="1053" spans="1:15" x14ac:dyDescent="0.25">
      <c r="A1053" s="144" t="s">
        <v>642</v>
      </c>
      <c r="B1053" s="82" t="s">
        <v>638</v>
      </c>
      <c r="C1053" s="1">
        <f>13*64</f>
        <v>832</v>
      </c>
      <c r="D1053" s="2">
        <f t="shared" si="788"/>
        <v>0</v>
      </c>
      <c r="E1053" s="1">
        <v>0</v>
      </c>
      <c r="F1053" s="2">
        <f t="shared" si="789"/>
        <v>0</v>
      </c>
      <c r="G1053" s="1">
        <v>0</v>
      </c>
      <c r="H1053" s="2">
        <f t="shared" si="790"/>
        <v>0.48076923076923078</v>
      </c>
      <c r="I1053" s="1">
        <v>4</v>
      </c>
      <c r="J1053" s="2">
        <f t="shared" si="791"/>
        <v>0.14423076923076922</v>
      </c>
      <c r="K1053" s="1">
        <f>+E1053+G1053+I1053</f>
        <v>4</v>
      </c>
      <c r="L1053" s="3">
        <f t="shared" si="792"/>
        <v>0.48076923076923078</v>
      </c>
      <c r="M1053" s="24">
        <f t="shared" si="781"/>
        <v>4807.6923076923076</v>
      </c>
      <c r="N1053" s="25">
        <f t="shared" si="782"/>
        <v>4.089362386704396</v>
      </c>
      <c r="O1053" s="95"/>
    </row>
    <row r="1054" spans="1:15" x14ac:dyDescent="0.25">
      <c r="A1054" s="144"/>
      <c r="B1054" s="82" t="s">
        <v>184</v>
      </c>
      <c r="C1054" s="1">
        <f>16*64</f>
        <v>1024</v>
      </c>
      <c r="D1054" s="2">
        <f t="shared" si="788"/>
        <v>0</v>
      </c>
      <c r="E1054" s="1">
        <v>0</v>
      </c>
      <c r="F1054" s="2">
        <f t="shared" si="789"/>
        <v>0</v>
      </c>
      <c r="G1054" s="1">
        <v>0</v>
      </c>
      <c r="H1054" s="2">
        <f t="shared" si="790"/>
        <v>0.5859375</v>
      </c>
      <c r="I1054" s="1">
        <v>6</v>
      </c>
      <c r="J1054" s="2">
        <f t="shared" si="791"/>
        <v>0.17578125</v>
      </c>
      <c r="K1054" s="1">
        <f>+E1054+G1054+I1054</f>
        <v>6</v>
      </c>
      <c r="L1054" s="3">
        <f t="shared" si="792"/>
        <v>0.5859375</v>
      </c>
      <c r="M1054" s="24">
        <f t="shared" si="781"/>
        <v>5859.375</v>
      </c>
      <c r="N1054" s="25">
        <f t="shared" si="782"/>
        <v>4.0205022171903586</v>
      </c>
      <c r="O1054" s="95"/>
    </row>
    <row r="1055" spans="1:15" x14ac:dyDescent="0.25">
      <c r="A1055" s="144"/>
      <c r="B1055" s="82" t="s">
        <v>639</v>
      </c>
      <c r="C1055" s="1">
        <f>15*64</f>
        <v>960</v>
      </c>
      <c r="D1055" s="2">
        <f t="shared" si="788"/>
        <v>0</v>
      </c>
      <c r="E1055" s="1">
        <v>0</v>
      </c>
      <c r="F1055" s="2">
        <f t="shared" si="789"/>
        <v>0</v>
      </c>
      <c r="G1055" s="1">
        <v>0</v>
      </c>
      <c r="H1055" s="2">
        <f t="shared" si="790"/>
        <v>0.52083333333333326</v>
      </c>
      <c r="I1055" s="1">
        <v>5</v>
      </c>
      <c r="J1055" s="2">
        <f t="shared" si="791"/>
        <v>0.15624999999999997</v>
      </c>
      <c r="K1055" s="1">
        <f>+E1055+G1055+I1055</f>
        <v>5</v>
      </c>
      <c r="L1055" s="3">
        <f t="shared" si="792"/>
        <v>0.52083333333333326</v>
      </c>
      <c r="M1055" s="24">
        <f t="shared" ref="M1055:M1086" si="793">L1055*10000</f>
        <v>5208.333333333333</v>
      </c>
      <c r="N1055" s="25">
        <f t="shared" ref="N1055:N1086" si="794">(NORMSINV(1-M1055/1000000))+1.5</f>
        <v>4.0616819349340219</v>
      </c>
      <c r="O1055" s="95"/>
    </row>
    <row r="1056" spans="1:15" ht="16.5" thickBot="1" x14ac:dyDescent="0.3">
      <c r="A1056" s="145"/>
      <c r="B1056" s="65" t="s">
        <v>18</v>
      </c>
      <c r="C1056" s="10">
        <f>SUM(C1053:C1055)</f>
        <v>2816</v>
      </c>
      <c r="D1056" s="11">
        <f t="shared" si="788"/>
        <v>0</v>
      </c>
      <c r="E1056" s="10">
        <f>SUM(E1053:E1055)</f>
        <v>0</v>
      </c>
      <c r="F1056" s="11">
        <f t="shared" si="789"/>
        <v>0</v>
      </c>
      <c r="G1056" s="10">
        <f>SUM(G1053:G1055)</f>
        <v>0</v>
      </c>
      <c r="H1056" s="73">
        <f t="shared" si="790"/>
        <v>0.53267045454545447</v>
      </c>
      <c r="I1056" s="10">
        <f>SUM(I1053:I1055)</f>
        <v>15</v>
      </c>
      <c r="J1056" s="11">
        <f t="shared" si="791"/>
        <v>0.15980113636363633</v>
      </c>
      <c r="K1056" s="10">
        <f>SUM(K1053:K1055)</f>
        <v>15</v>
      </c>
      <c r="L1056" s="12">
        <f t="shared" si="792"/>
        <v>0.53267045454545447</v>
      </c>
      <c r="M1056" s="15">
        <f t="shared" si="793"/>
        <v>5326.704545454545</v>
      </c>
      <c r="N1056" s="13">
        <f t="shared" si="794"/>
        <v>4.0538665111512886</v>
      </c>
      <c r="O1056" s="96"/>
    </row>
    <row r="1057" spans="1:15" x14ac:dyDescent="0.25">
      <c r="A1057" s="144" t="s">
        <v>644</v>
      </c>
      <c r="B1057" s="82" t="s">
        <v>638</v>
      </c>
      <c r="C1057" s="1">
        <f>14*64</f>
        <v>896</v>
      </c>
      <c r="D1057" s="2">
        <f t="shared" si="788"/>
        <v>0</v>
      </c>
      <c r="E1057" s="1">
        <v>0</v>
      </c>
      <c r="F1057" s="2">
        <f t="shared" si="789"/>
        <v>0</v>
      </c>
      <c r="G1057" s="1">
        <v>0</v>
      </c>
      <c r="H1057" s="2">
        <f t="shared" si="790"/>
        <v>0.11160714285714285</v>
      </c>
      <c r="I1057" s="1">
        <v>1</v>
      </c>
      <c r="J1057" s="2">
        <f t="shared" si="791"/>
        <v>3.3482142857142856E-2</v>
      </c>
      <c r="K1057" s="1">
        <f>+E1057+G1057+I1057</f>
        <v>1</v>
      </c>
      <c r="L1057" s="3">
        <f t="shared" si="792"/>
        <v>0.11160714285714285</v>
      </c>
      <c r="M1057" s="24">
        <f t="shared" si="793"/>
        <v>1116.0714285714284</v>
      </c>
      <c r="N1057" s="25">
        <f t="shared" si="794"/>
        <v>4.5574695941147105</v>
      </c>
      <c r="O1057" s="95"/>
    </row>
    <row r="1058" spans="1:15" x14ac:dyDescent="0.25">
      <c r="A1058" s="144"/>
      <c r="B1058" s="82" t="s">
        <v>184</v>
      </c>
      <c r="C1058" s="1">
        <f>16*64</f>
        <v>1024</v>
      </c>
      <c r="D1058" s="2">
        <f t="shared" si="788"/>
        <v>0</v>
      </c>
      <c r="E1058" s="1">
        <v>0</v>
      </c>
      <c r="F1058" s="2">
        <f t="shared" si="789"/>
        <v>0</v>
      </c>
      <c r="G1058" s="1">
        <v>0</v>
      </c>
      <c r="H1058" s="2">
        <f t="shared" si="790"/>
        <v>0.78125</v>
      </c>
      <c r="I1058" s="1">
        <v>8</v>
      </c>
      <c r="J1058" s="2">
        <f t="shared" si="791"/>
        <v>0.234375</v>
      </c>
      <c r="K1058" s="1">
        <f>+E1058+G1058+I1058</f>
        <v>8</v>
      </c>
      <c r="L1058" s="3">
        <f t="shared" si="792"/>
        <v>0.78125</v>
      </c>
      <c r="M1058" s="24">
        <f t="shared" si="793"/>
        <v>7812.5</v>
      </c>
      <c r="N1058" s="25">
        <f t="shared" si="794"/>
        <v>3.9175590162365048</v>
      </c>
      <c r="O1058" s="95"/>
    </row>
    <row r="1059" spans="1:15" x14ac:dyDescent="0.25">
      <c r="A1059" s="144"/>
      <c r="B1059" s="82" t="s">
        <v>53</v>
      </c>
      <c r="C1059" s="1">
        <f>7*64</f>
        <v>448</v>
      </c>
      <c r="D1059" s="2">
        <f t="shared" si="788"/>
        <v>0</v>
      </c>
      <c r="E1059" s="1">
        <v>0</v>
      </c>
      <c r="F1059" s="2">
        <f t="shared" si="789"/>
        <v>0</v>
      </c>
      <c r="G1059" s="1">
        <v>0</v>
      </c>
      <c r="H1059" s="2">
        <f t="shared" si="790"/>
        <v>0.6696428571428571</v>
      </c>
      <c r="I1059" s="1">
        <v>3</v>
      </c>
      <c r="J1059" s="2">
        <f t="shared" si="791"/>
        <v>0.20089285714285712</v>
      </c>
      <c r="K1059" s="1">
        <f>+E1059+G1059+I1059</f>
        <v>3</v>
      </c>
      <c r="L1059" s="3">
        <f t="shared" si="792"/>
        <v>0.6696428571428571</v>
      </c>
      <c r="M1059" s="24">
        <f t="shared" si="793"/>
        <v>6696.4285714285706</v>
      </c>
      <c r="N1059" s="25">
        <f t="shared" si="794"/>
        <v>3.9731482537843372</v>
      </c>
      <c r="O1059" s="95"/>
    </row>
    <row r="1060" spans="1:15" x14ac:dyDescent="0.25">
      <c r="A1060" s="144"/>
      <c r="B1060" s="82" t="s">
        <v>208</v>
      </c>
      <c r="C1060" s="1">
        <f>4*64</f>
        <v>256</v>
      </c>
      <c r="D1060" s="2">
        <f t="shared" si="788"/>
        <v>0</v>
      </c>
      <c r="E1060" s="1">
        <v>0</v>
      </c>
      <c r="F1060" s="2">
        <f t="shared" si="789"/>
        <v>0</v>
      </c>
      <c r="G1060" s="1">
        <v>0</v>
      </c>
      <c r="H1060" s="2">
        <f t="shared" si="790"/>
        <v>0.78125</v>
      </c>
      <c r="I1060" s="1">
        <v>2</v>
      </c>
      <c r="J1060" s="2">
        <f t="shared" si="791"/>
        <v>0.234375</v>
      </c>
      <c r="K1060" s="1">
        <f>+E1060+G1060+I1060</f>
        <v>2</v>
      </c>
      <c r="L1060" s="3">
        <f t="shared" si="792"/>
        <v>0.78125</v>
      </c>
      <c r="M1060" s="24">
        <f t="shared" si="793"/>
        <v>7812.5</v>
      </c>
      <c r="N1060" s="25">
        <f t="shared" si="794"/>
        <v>3.9175590162365048</v>
      </c>
      <c r="O1060" s="95"/>
    </row>
    <row r="1061" spans="1:15" ht="16.5" thickBot="1" x14ac:dyDescent="0.3">
      <c r="A1061" s="145"/>
      <c r="B1061" s="65" t="s">
        <v>18</v>
      </c>
      <c r="C1061" s="10">
        <f>SUM(C1057:C1060)</f>
        <v>2624</v>
      </c>
      <c r="D1061" s="11">
        <f t="shared" si="788"/>
        <v>0</v>
      </c>
      <c r="E1061" s="10">
        <f>SUM(E1057:E1060)</f>
        <v>0</v>
      </c>
      <c r="F1061" s="11">
        <f t="shared" si="789"/>
        <v>0</v>
      </c>
      <c r="G1061" s="10">
        <f>SUM(G1057:G1060)</f>
        <v>0</v>
      </c>
      <c r="H1061" s="73">
        <f t="shared" si="790"/>
        <v>0.53353658536585369</v>
      </c>
      <c r="I1061" s="10">
        <f>SUM(I1057:I1060)</f>
        <v>14</v>
      </c>
      <c r="J1061" s="11">
        <f t="shared" si="791"/>
        <v>0.1600609756097561</v>
      </c>
      <c r="K1061" s="10">
        <f>SUM(K1057:K1060)</f>
        <v>14</v>
      </c>
      <c r="L1061" s="12">
        <f t="shared" si="792"/>
        <v>0.53353658536585369</v>
      </c>
      <c r="M1061" s="15">
        <f t="shared" si="793"/>
        <v>5335.3658536585372</v>
      </c>
      <c r="N1061" s="13">
        <f t="shared" si="794"/>
        <v>4.0533007347817573</v>
      </c>
      <c r="O1061" s="96"/>
    </row>
    <row r="1062" spans="1:15" x14ac:dyDescent="0.25">
      <c r="A1062" s="144" t="s">
        <v>647</v>
      </c>
      <c r="B1062" s="82" t="s">
        <v>470</v>
      </c>
      <c r="C1062" s="1">
        <f>12*64</f>
        <v>768</v>
      </c>
      <c r="D1062" s="2">
        <f t="shared" si="788"/>
        <v>0</v>
      </c>
      <c r="E1062" s="1">
        <v>0</v>
      </c>
      <c r="F1062" s="2">
        <f t="shared" si="789"/>
        <v>0</v>
      </c>
      <c r="G1062" s="1">
        <v>0</v>
      </c>
      <c r="H1062" s="2">
        <f t="shared" si="790"/>
        <v>0.65104166666666674</v>
      </c>
      <c r="I1062" s="1">
        <v>5</v>
      </c>
      <c r="J1062" s="2">
        <f t="shared" si="791"/>
        <v>0.19531250000000003</v>
      </c>
      <c r="K1062" s="1">
        <f>+E1062+G1062+I1062</f>
        <v>5</v>
      </c>
      <c r="L1062" s="3">
        <f t="shared" si="792"/>
        <v>0.65104166666666674</v>
      </c>
      <c r="M1062" s="24">
        <f t="shared" si="793"/>
        <v>6510.416666666667</v>
      </c>
      <c r="N1062" s="25">
        <f t="shared" si="794"/>
        <v>3.9831989762916411</v>
      </c>
      <c r="O1062" s="95"/>
    </row>
    <row r="1063" spans="1:15" x14ac:dyDescent="0.25">
      <c r="A1063" s="144"/>
      <c r="B1063" s="82" t="s">
        <v>184</v>
      </c>
      <c r="C1063" s="1">
        <f>6*64</f>
        <v>384</v>
      </c>
      <c r="D1063" s="2">
        <f t="shared" si="788"/>
        <v>0</v>
      </c>
      <c r="E1063" s="1">
        <v>0</v>
      </c>
      <c r="F1063" s="2">
        <f t="shared" si="789"/>
        <v>0</v>
      </c>
      <c r="G1063" s="1">
        <v>0</v>
      </c>
      <c r="H1063" s="2">
        <f t="shared" si="790"/>
        <v>0.78125</v>
      </c>
      <c r="I1063" s="1">
        <v>3</v>
      </c>
      <c r="J1063" s="2">
        <f t="shared" si="791"/>
        <v>0.234375</v>
      </c>
      <c r="K1063" s="1">
        <f>+E1063+G1063+I1063</f>
        <v>3</v>
      </c>
      <c r="L1063" s="3">
        <f t="shared" si="792"/>
        <v>0.78125</v>
      </c>
      <c r="M1063" s="24">
        <f t="shared" si="793"/>
        <v>7812.5</v>
      </c>
      <c r="N1063" s="25">
        <f t="shared" si="794"/>
        <v>3.9175590162365048</v>
      </c>
      <c r="O1063" s="95"/>
    </row>
    <row r="1064" spans="1:15" x14ac:dyDescent="0.25">
      <c r="A1064" s="144"/>
      <c r="B1064" s="82" t="s">
        <v>208</v>
      </c>
      <c r="C1064" s="1">
        <f>17*64</f>
        <v>1088</v>
      </c>
      <c r="D1064" s="2">
        <f t="shared" si="788"/>
        <v>0</v>
      </c>
      <c r="E1064" s="1">
        <v>0</v>
      </c>
      <c r="F1064" s="2">
        <f t="shared" si="789"/>
        <v>0</v>
      </c>
      <c r="G1064" s="1">
        <v>0</v>
      </c>
      <c r="H1064" s="2">
        <f t="shared" si="790"/>
        <v>0.64338235294117641</v>
      </c>
      <c r="I1064" s="1">
        <v>7</v>
      </c>
      <c r="J1064" s="2">
        <f t="shared" si="791"/>
        <v>0.19301470588235292</v>
      </c>
      <c r="K1064" s="1">
        <f>+E1064+G1064+I1064</f>
        <v>7</v>
      </c>
      <c r="L1064" s="3">
        <f t="shared" si="792"/>
        <v>0.64338235294117641</v>
      </c>
      <c r="M1064" s="24">
        <f t="shared" si="793"/>
        <v>6433.823529411764</v>
      </c>
      <c r="N1064" s="25">
        <f t="shared" si="794"/>
        <v>3.9874114832603267</v>
      </c>
      <c r="O1064" s="95"/>
    </row>
    <row r="1065" spans="1:15" ht="16.5" thickBot="1" x14ac:dyDescent="0.3">
      <c r="A1065" s="145"/>
      <c r="B1065" s="65" t="s">
        <v>18</v>
      </c>
      <c r="C1065" s="10">
        <f>SUM(C1062:C1064)</f>
        <v>2240</v>
      </c>
      <c r="D1065" s="11">
        <f t="shared" si="788"/>
        <v>0</v>
      </c>
      <c r="E1065" s="10">
        <f>SUM(E1062:E1064)</f>
        <v>0</v>
      </c>
      <c r="F1065" s="11">
        <f t="shared" si="789"/>
        <v>0</v>
      </c>
      <c r="G1065" s="10">
        <f>SUM(G1062:G1064)</f>
        <v>0</v>
      </c>
      <c r="H1065" s="73">
        <f t="shared" si="790"/>
        <v>0.6696428571428571</v>
      </c>
      <c r="I1065" s="10">
        <f>SUM(I1062:I1064)</f>
        <v>15</v>
      </c>
      <c r="J1065" s="11">
        <f t="shared" si="791"/>
        <v>0.20089285714285712</v>
      </c>
      <c r="K1065" s="10">
        <f>SUM(K1062:K1064)</f>
        <v>15</v>
      </c>
      <c r="L1065" s="12">
        <f t="shared" si="792"/>
        <v>0.6696428571428571</v>
      </c>
      <c r="M1065" s="15">
        <f t="shared" si="793"/>
        <v>6696.4285714285706</v>
      </c>
      <c r="N1065" s="13">
        <f t="shared" si="794"/>
        <v>3.9731482537843372</v>
      </c>
      <c r="O1065" s="96"/>
    </row>
    <row r="1066" spans="1:15" x14ac:dyDescent="0.25">
      <c r="A1066" s="144" t="s">
        <v>649</v>
      </c>
      <c r="B1066" s="82" t="s">
        <v>69</v>
      </c>
      <c r="C1066" s="1">
        <f>60*8</f>
        <v>480</v>
      </c>
      <c r="D1066" s="2">
        <f t="shared" ref="D1066:D1095" si="795">E1066/C1066*100</f>
        <v>0</v>
      </c>
      <c r="E1066" s="1">
        <v>0</v>
      </c>
      <c r="F1066" s="2">
        <f t="shared" ref="F1066:F1095" si="796">+G1066/C1066*100</f>
        <v>0</v>
      </c>
      <c r="G1066" s="1">
        <v>0</v>
      </c>
      <c r="H1066" s="2">
        <f t="shared" ref="H1066:H1095" si="797">+I1066/C1066*100</f>
        <v>0.625</v>
      </c>
      <c r="I1066" s="1">
        <v>3</v>
      </c>
      <c r="J1066" s="2">
        <f t="shared" ref="J1066:J1095" si="798">(1*D1066)+(0.65*F1066)+(0.3*H1066)</f>
        <v>0.1875</v>
      </c>
      <c r="K1066" s="1">
        <f>+E1066+G1066+I1066</f>
        <v>3</v>
      </c>
      <c r="L1066" s="3">
        <f t="shared" ref="L1066:L1095" si="799">K1066/C1066*100</f>
        <v>0.625</v>
      </c>
      <c r="M1066" s="24">
        <f t="shared" si="793"/>
        <v>6250</v>
      </c>
      <c r="N1066" s="25">
        <f t="shared" si="794"/>
        <v>3.9977054744123737</v>
      </c>
      <c r="O1066" s="95"/>
    </row>
    <row r="1067" spans="1:15" x14ac:dyDescent="0.25">
      <c r="A1067" s="144"/>
      <c r="B1067" s="82" t="s">
        <v>203</v>
      </c>
      <c r="C1067" s="1">
        <f>16*8</f>
        <v>128</v>
      </c>
      <c r="D1067" s="2">
        <f t="shared" si="795"/>
        <v>0</v>
      </c>
      <c r="E1067" s="1">
        <v>0</v>
      </c>
      <c r="F1067" s="2">
        <f t="shared" si="796"/>
        <v>0</v>
      </c>
      <c r="G1067" s="1">
        <v>0</v>
      </c>
      <c r="H1067" s="2">
        <f t="shared" si="797"/>
        <v>0</v>
      </c>
      <c r="I1067" s="1">
        <v>0</v>
      </c>
      <c r="J1067" s="2">
        <f t="shared" si="798"/>
        <v>0</v>
      </c>
      <c r="K1067" s="1">
        <f>+E1067+G1067+I1067</f>
        <v>0</v>
      </c>
      <c r="L1067" s="3">
        <f t="shared" si="799"/>
        <v>0</v>
      </c>
      <c r="M1067" s="24">
        <f t="shared" si="793"/>
        <v>0</v>
      </c>
      <c r="N1067" s="25" t="e">
        <f t="shared" si="794"/>
        <v>#NUM!</v>
      </c>
      <c r="O1067" s="95"/>
    </row>
    <row r="1068" spans="1:15" x14ac:dyDescent="0.25">
      <c r="A1068" s="144"/>
      <c r="B1068" s="82" t="s">
        <v>184</v>
      </c>
      <c r="C1068" s="1">
        <f>16*64</f>
        <v>1024</v>
      </c>
      <c r="D1068" s="2">
        <f t="shared" si="795"/>
        <v>0</v>
      </c>
      <c r="E1068" s="1">
        <v>0</v>
      </c>
      <c r="F1068" s="2">
        <f t="shared" si="796"/>
        <v>0</v>
      </c>
      <c r="G1068" s="1">
        <v>0</v>
      </c>
      <c r="H1068" s="2">
        <f t="shared" si="797"/>
        <v>0.5859375</v>
      </c>
      <c r="I1068" s="1">
        <v>6</v>
      </c>
      <c r="J1068" s="2">
        <f t="shared" si="798"/>
        <v>0.17578125</v>
      </c>
      <c r="K1068" s="1">
        <f>+E1068+G1068+I1068</f>
        <v>6</v>
      </c>
      <c r="L1068" s="3">
        <f t="shared" si="799"/>
        <v>0.5859375</v>
      </c>
      <c r="M1068" s="24">
        <f t="shared" si="793"/>
        <v>5859.375</v>
      </c>
      <c r="N1068" s="25">
        <f t="shared" si="794"/>
        <v>4.0205022171903586</v>
      </c>
      <c r="O1068" s="95"/>
    </row>
    <row r="1069" spans="1:15" x14ac:dyDescent="0.25">
      <c r="A1069" s="144"/>
      <c r="B1069" s="82" t="s">
        <v>208</v>
      </c>
      <c r="C1069" s="1">
        <f>21*64</f>
        <v>1344</v>
      </c>
      <c r="D1069" s="2">
        <f t="shared" si="795"/>
        <v>0</v>
      </c>
      <c r="E1069" s="1">
        <v>0</v>
      </c>
      <c r="F1069" s="2">
        <f t="shared" si="796"/>
        <v>0</v>
      </c>
      <c r="G1069" s="1">
        <v>0</v>
      </c>
      <c r="H1069" s="2">
        <f t="shared" si="797"/>
        <v>0.59523809523809523</v>
      </c>
      <c r="I1069" s="1">
        <v>8</v>
      </c>
      <c r="J1069" s="2">
        <f t="shared" si="798"/>
        <v>0.17857142857142858</v>
      </c>
      <c r="K1069" s="1">
        <f>+E1069+G1069+I1069</f>
        <v>8</v>
      </c>
      <c r="L1069" s="3">
        <f t="shared" si="799"/>
        <v>0.59523809523809523</v>
      </c>
      <c r="M1069" s="24">
        <f t="shared" si="793"/>
        <v>5952.3809523809523</v>
      </c>
      <c r="N1069" s="25">
        <f t="shared" si="794"/>
        <v>4.0149548778025288</v>
      </c>
      <c r="O1069" s="95"/>
    </row>
    <row r="1070" spans="1:15" ht="16.5" thickBot="1" x14ac:dyDescent="0.3">
      <c r="A1070" s="145"/>
      <c r="B1070" s="65" t="s">
        <v>18</v>
      </c>
      <c r="C1070" s="10">
        <f>SUM(C1066:C1069)</f>
        <v>2976</v>
      </c>
      <c r="D1070" s="11">
        <f t="shared" si="795"/>
        <v>0</v>
      </c>
      <c r="E1070" s="10">
        <f>SUM(E1066:E1069)</f>
        <v>0</v>
      </c>
      <c r="F1070" s="11">
        <f t="shared" si="796"/>
        <v>0</v>
      </c>
      <c r="G1070" s="10">
        <f>SUM(G1066:G1069)</f>
        <v>0</v>
      </c>
      <c r="H1070" s="73">
        <f t="shared" si="797"/>
        <v>0.57123655913978499</v>
      </c>
      <c r="I1070" s="10">
        <f>SUM(I1066:I1069)</f>
        <v>17</v>
      </c>
      <c r="J1070" s="11">
        <f t="shared" si="798"/>
        <v>0.1713709677419355</v>
      </c>
      <c r="K1070" s="10">
        <f>SUM(K1066:K1069)</f>
        <v>17</v>
      </c>
      <c r="L1070" s="12">
        <f t="shared" si="799"/>
        <v>0.57123655913978499</v>
      </c>
      <c r="M1070" s="15">
        <f t="shared" si="793"/>
        <v>5712.36559139785</v>
      </c>
      <c r="N1070" s="13">
        <f t="shared" si="794"/>
        <v>4.0294319942161909</v>
      </c>
      <c r="O1070" s="96"/>
    </row>
    <row r="1071" spans="1:15" x14ac:dyDescent="0.25">
      <c r="A1071" s="144" t="s">
        <v>650</v>
      </c>
      <c r="B1071" s="82" t="s">
        <v>203</v>
      </c>
      <c r="C1071" s="1">
        <f>140*8</f>
        <v>1120</v>
      </c>
      <c r="D1071" s="2">
        <f t="shared" si="795"/>
        <v>0</v>
      </c>
      <c r="E1071" s="1">
        <v>0</v>
      </c>
      <c r="F1071" s="2">
        <f t="shared" si="796"/>
        <v>0</v>
      </c>
      <c r="G1071" s="1">
        <v>0</v>
      </c>
      <c r="H1071" s="2">
        <f t="shared" si="797"/>
        <v>0.4464285714285714</v>
      </c>
      <c r="I1071" s="1">
        <v>5</v>
      </c>
      <c r="J1071" s="2">
        <f t="shared" si="798"/>
        <v>0.13392857142857142</v>
      </c>
      <c r="K1071" s="1">
        <f>+E1071+G1071+I1071</f>
        <v>5</v>
      </c>
      <c r="L1071" s="3">
        <f t="shared" si="799"/>
        <v>0.4464285714285714</v>
      </c>
      <c r="M1071" s="24">
        <f t="shared" si="793"/>
        <v>4464.2857142857138</v>
      </c>
      <c r="N1071" s="25">
        <f t="shared" si="794"/>
        <v>4.1147770556013414</v>
      </c>
      <c r="O1071" s="95"/>
    </row>
    <row r="1072" spans="1:15" x14ac:dyDescent="0.25">
      <c r="A1072" s="144"/>
      <c r="B1072" s="82" t="s">
        <v>184</v>
      </c>
      <c r="C1072" s="1">
        <f>14*64</f>
        <v>896</v>
      </c>
      <c r="D1072" s="2">
        <f t="shared" si="795"/>
        <v>0</v>
      </c>
      <c r="E1072" s="1">
        <v>0</v>
      </c>
      <c r="F1072" s="2">
        <f t="shared" si="796"/>
        <v>0</v>
      </c>
      <c r="G1072" s="1">
        <v>0</v>
      </c>
      <c r="H1072" s="2">
        <f t="shared" si="797"/>
        <v>0.2232142857142857</v>
      </c>
      <c r="I1072" s="1">
        <v>2</v>
      </c>
      <c r="J1072" s="2">
        <f t="shared" si="798"/>
        <v>6.6964285714285712E-2</v>
      </c>
      <c r="K1072" s="1">
        <f>+E1072+G1072+I1072</f>
        <v>2</v>
      </c>
      <c r="L1072" s="3">
        <f t="shared" si="799"/>
        <v>0.2232142857142857</v>
      </c>
      <c r="M1072" s="24">
        <f t="shared" si="793"/>
        <v>2232.1428571428569</v>
      </c>
      <c r="N1072" s="25">
        <f t="shared" si="794"/>
        <v>4.3433440043264477</v>
      </c>
      <c r="O1072" s="95"/>
    </row>
    <row r="1073" spans="1:15" x14ac:dyDescent="0.25">
      <c r="A1073" s="144"/>
      <c r="B1073" s="82" t="s">
        <v>208</v>
      </c>
      <c r="C1073" s="1">
        <f>12*64</f>
        <v>768</v>
      </c>
      <c r="D1073" s="2">
        <f t="shared" si="795"/>
        <v>0</v>
      </c>
      <c r="E1073" s="1">
        <v>0</v>
      </c>
      <c r="F1073" s="2">
        <f t="shared" si="796"/>
        <v>0</v>
      </c>
      <c r="G1073" s="1">
        <v>0</v>
      </c>
      <c r="H1073" s="2">
        <f t="shared" si="797"/>
        <v>0.52083333333333326</v>
      </c>
      <c r="I1073" s="1">
        <v>4</v>
      </c>
      <c r="J1073" s="2">
        <f t="shared" si="798"/>
        <v>0.15624999999999997</v>
      </c>
      <c r="K1073" s="1">
        <f>+E1073+G1073+I1073</f>
        <v>4</v>
      </c>
      <c r="L1073" s="3">
        <f t="shared" si="799"/>
        <v>0.52083333333333326</v>
      </c>
      <c r="M1073" s="24">
        <f t="shared" si="793"/>
        <v>5208.333333333333</v>
      </c>
      <c r="N1073" s="25">
        <f t="shared" si="794"/>
        <v>4.0616819349340219</v>
      </c>
      <c r="O1073" s="95"/>
    </row>
    <row r="1074" spans="1:15" ht="16.5" thickBot="1" x14ac:dyDescent="0.3">
      <c r="A1074" s="145"/>
      <c r="B1074" s="65" t="s">
        <v>18</v>
      </c>
      <c r="C1074" s="10">
        <f>SUM(C1071:C1073)</f>
        <v>2784</v>
      </c>
      <c r="D1074" s="11">
        <f t="shared" si="795"/>
        <v>0</v>
      </c>
      <c r="E1074" s="10">
        <f>SUM(E1071:E1073)</f>
        <v>0</v>
      </c>
      <c r="F1074" s="11">
        <f t="shared" si="796"/>
        <v>0</v>
      </c>
      <c r="G1074" s="10">
        <f>SUM(G1071:G1073)</f>
        <v>0</v>
      </c>
      <c r="H1074" s="73">
        <f t="shared" si="797"/>
        <v>0.39511494252873569</v>
      </c>
      <c r="I1074" s="10">
        <f>SUM(I1071:I1073)</f>
        <v>11</v>
      </c>
      <c r="J1074" s="11">
        <f t="shared" si="798"/>
        <v>0.1185344827586207</v>
      </c>
      <c r="K1074" s="10">
        <f>SUM(K1071:K1073)</f>
        <v>11</v>
      </c>
      <c r="L1074" s="12">
        <f t="shared" si="799"/>
        <v>0.39511494252873569</v>
      </c>
      <c r="M1074" s="15">
        <f t="shared" si="793"/>
        <v>3951.1494252873567</v>
      </c>
      <c r="N1074" s="13">
        <f t="shared" si="794"/>
        <v>4.156215966643118</v>
      </c>
      <c r="O1074" s="96"/>
    </row>
    <row r="1075" spans="1:15" x14ac:dyDescent="0.25">
      <c r="A1075" s="144" t="s">
        <v>653</v>
      </c>
      <c r="B1075" s="82" t="s">
        <v>203</v>
      </c>
      <c r="C1075" s="1">
        <f>42*8</f>
        <v>336</v>
      </c>
      <c r="D1075" s="2">
        <f t="shared" si="795"/>
        <v>0</v>
      </c>
      <c r="E1075" s="1">
        <v>0</v>
      </c>
      <c r="F1075" s="2">
        <f t="shared" si="796"/>
        <v>0</v>
      </c>
      <c r="G1075" s="1">
        <v>0</v>
      </c>
      <c r="H1075" s="2">
        <f t="shared" si="797"/>
        <v>0.89285714285714279</v>
      </c>
      <c r="I1075" s="1">
        <v>3</v>
      </c>
      <c r="J1075" s="2">
        <f t="shared" si="798"/>
        <v>0.26785714285714285</v>
      </c>
      <c r="K1075" s="1">
        <f>+E1075+G1075+I1075</f>
        <v>3</v>
      </c>
      <c r="L1075" s="3">
        <f t="shared" si="799"/>
        <v>0.89285714285714279</v>
      </c>
      <c r="M1075" s="24">
        <f t="shared" si="793"/>
        <v>8928.5714285714275</v>
      </c>
      <c r="N1075" s="25">
        <f t="shared" si="794"/>
        <v>3.8685670592678738</v>
      </c>
      <c r="O1075" s="95"/>
    </row>
    <row r="1076" spans="1:15" x14ac:dyDescent="0.25">
      <c r="A1076" s="144"/>
      <c r="B1076" s="82" t="s">
        <v>184</v>
      </c>
      <c r="C1076" s="1">
        <f>13*64</f>
        <v>832</v>
      </c>
      <c r="D1076" s="2">
        <f t="shared" si="795"/>
        <v>0</v>
      </c>
      <c r="E1076" s="1">
        <v>0</v>
      </c>
      <c r="F1076" s="2">
        <f t="shared" si="796"/>
        <v>0</v>
      </c>
      <c r="G1076" s="1">
        <v>0</v>
      </c>
      <c r="H1076" s="2">
        <f t="shared" si="797"/>
        <v>0.60096153846153855</v>
      </c>
      <c r="I1076" s="1">
        <v>5</v>
      </c>
      <c r="J1076" s="2">
        <f t="shared" si="798"/>
        <v>0.18028846153846156</v>
      </c>
      <c r="K1076" s="1">
        <f>+E1076+G1076+I1076</f>
        <v>5</v>
      </c>
      <c r="L1076" s="3">
        <f t="shared" si="799"/>
        <v>0.60096153846153855</v>
      </c>
      <c r="M1076" s="24">
        <f t="shared" si="793"/>
        <v>6009.6153846153857</v>
      </c>
      <c r="N1076" s="25">
        <f t="shared" si="794"/>
        <v>4.0115792138515012</v>
      </c>
      <c r="O1076" s="95"/>
    </row>
    <row r="1077" spans="1:15" x14ac:dyDescent="0.25">
      <c r="A1077" s="144"/>
      <c r="B1077" s="82" t="s">
        <v>45</v>
      </c>
      <c r="C1077" s="1">
        <f>7*64</f>
        <v>448</v>
      </c>
      <c r="D1077" s="2">
        <f t="shared" si="795"/>
        <v>0</v>
      </c>
      <c r="E1077" s="1">
        <v>0</v>
      </c>
      <c r="F1077" s="2">
        <f t="shared" si="796"/>
        <v>0</v>
      </c>
      <c r="G1077" s="1">
        <v>0</v>
      </c>
      <c r="H1077" s="2">
        <f t="shared" si="797"/>
        <v>0.6696428571428571</v>
      </c>
      <c r="I1077" s="1">
        <v>3</v>
      </c>
      <c r="J1077" s="2">
        <f t="shared" si="798"/>
        <v>0.20089285714285712</v>
      </c>
      <c r="K1077" s="1">
        <f>+E1077+G1077+I1077</f>
        <v>3</v>
      </c>
      <c r="L1077" s="3">
        <f t="shared" si="799"/>
        <v>0.6696428571428571</v>
      </c>
      <c r="M1077" s="24">
        <f t="shared" si="793"/>
        <v>6696.4285714285706</v>
      </c>
      <c r="N1077" s="25">
        <f t="shared" si="794"/>
        <v>3.9731482537843372</v>
      </c>
      <c r="O1077" s="95"/>
    </row>
    <row r="1078" spans="1:15" ht="16.5" thickBot="1" x14ac:dyDescent="0.3">
      <c r="A1078" s="145"/>
      <c r="B1078" s="65" t="s">
        <v>18</v>
      </c>
      <c r="C1078" s="10">
        <f>SUM(C1075:C1077)</f>
        <v>1616</v>
      </c>
      <c r="D1078" s="11">
        <f t="shared" si="795"/>
        <v>0</v>
      </c>
      <c r="E1078" s="10">
        <f>SUM(E1075:E1077)</f>
        <v>0</v>
      </c>
      <c r="F1078" s="11">
        <f t="shared" si="796"/>
        <v>0</v>
      </c>
      <c r="G1078" s="10">
        <f>SUM(G1075:G1077)</f>
        <v>0</v>
      </c>
      <c r="H1078" s="73">
        <f t="shared" si="797"/>
        <v>0.68069306930693074</v>
      </c>
      <c r="I1078" s="10">
        <f>SUM(I1075:I1077)</f>
        <v>11</v>
      </c>
      <c r="J1078" s="11">
        <f t="shared" si="798"/>
        <v>0.20420792079207922</v>
      </c>
      <c r="K1078" s="10">
        <f>SUM(K1075:K1077)</f>
        <v>11</v>
      </c>
      <c r="L1078" s="12">
        <f t="shared" si="799"/>
        <v>0.68069306930693074</v>
      </c>
      <c r="M1078" s="15">
        <f t="shared" si="793"/>
        <v>6806.9306930693074</v>
      </c>
      <c r="N1078" s="13">
        <f t="shared" si="794"/>
        <v>3.9672937770539938</v>
      </c>
      <c r="O1078" s="96"/>
    </row>
    <row r="1079" spans="1:15" x14ac:dyDescent="0.25">
      <c r="A1079" s="144" t="s">
        <v>656</v>
      </c>
      <c r="B1079" s="82" t="s">
        <v>69</v>
      </c>
      <c r="C1079" s="1">
        <f>96*8</f>
        <v>768</v>
      </c>
      <c r="D1079" s="2">
        <f t="shared" si="795"/>
        <v>0</v>
      </c>
      <c r="E1079" s="1">
        <v>0</v>
      </c>
      <c r="F1079" s="2">
        <f t="shared" si="796"/>
        <v>0</v>
      </c>
      <c r="G1079" s="1">
        <v>0</v>
      </c>
      <c r="H1079" s="2">
        <f t="shared" si="797"/>
        <v>0.65104166666666674</v>
      </c>
      <c r="I1079" s="1">
        <v>5</v>
      </c>
      <c r="J1079" s="2">
        <f t="shared" si="798"/>
        <v>0.19531250000000003</v>
      </c>
      <c r="K1079" s="1">
        <f>+E1079+G1079+I1079</f>
        <v>5</v>
      </c>
      <c r="L1079" s="3">
        <f t="shared" si="799"/>
        <v>0.65104166666666674</v>
      </c>
      <c r="M1079" s="24">
        <f t="shared" si="793"/>
        <v>6510.416666666667</v>
      </c>
      <c r="N1079" s="25">
        <f t="shared" si="794"/>
        <v>3.9831989762916411</v>
      </c>
      <c r="O1079" s="95"/>
    </row>
    <row r="1080" spans="1:15" x14ac:dyDescent="0.25">
      <c r="A1080" s="144"/>
      <c r="B1080" s="82" t="s">
        <v>184</v>
      </c>
      <c r="C1080" s="1">
        <f>11*64</f>
        <v>704</v>
      </c>
      <c r="D1080" s="2">
        <f t="shared" si="795"/>
        <v>0</v>
      </c>
      <c r="E1080" s="1">
        <v>0</v>
      </c>
      <c r="F1080" s="2">
        <f t="shared" si="796"/>
        <v>0</v>
      </c>
      <c r="G1080" s="1">
        <v>0</v>
      </c>
      <c r="H1080" s="2">
        <f t="shared" si="797"/>
        <v>0.71022727272727271</v>
      </c>
      <c r="I1080" s="1">
        <v>5</v>
      </c>
      <c r="J1080" s="2">
        <f t="shared" si="798"/>
        <v>0.2130681818181818</v>
      </c>
      <c r="K1080" s="1">
        <f>+E1080+G1080+I1080</f>
        <v>5</v>
      </c>
      <c r="L1080" s="3">
        <f t="shared" si="799"/>
        <v>0.71022727272727271</v>
      </c>
      <c r="M1080" s="24">
        <f t="shared" si="793"/>
        <v>7102.272727272727</v>
      </c>
      <c r="N1080" s="25">
        <f t="shared" si="794"/>
        <v>3.952048653004522</v>
      </c>
      <c r="O1080" s="95"/>
    </row>
    <row r="1081" spans="1:15" x14ac:dyDescent="0.25">
      <c r="A1081" s="144"/>
      <c r="B1081" s="82" t="s">
        <v>45</v>
      </c>
      <c r="C1081" s="1">
        <f>7*64</f>
        <v>448</v>
      </c>
      <c r="D1081" s="2">
        <f t="shared" si="795"/>
        <v>0</v>
      </c>
      <c r="E1081" s="1">
        <v>0</v>
      </c>
      <c r="F1081" s="2">
        <f t="shared" si="796"/>
        <v>0</v>
      </c>
      <c r="G1081" s="1">
        <v>0</v>
      </c>
      <c r="H1081" s="2">
        <f t="shared" si="797"/>
        <v>0.2232142857142857</v>
      </c>
      <c r="I1081" s="1">
        <v>1</v>
      </c>
      <c r="J1081" s="2">
        <f t="shared" si="798"/>
        <v>6.6964285714285712E-2</v>
      </c>
      <c r="K1081" s="1">
        <f>+E1081+G1081+I1081</f>
        <v>1</v>
      </c>
      <c r="L1081" s="3">
        <f t="shared" si="799"/>
        <v>0.2232142857142857</v>
      </c>
      <c r="M1081" s="24">
        <f t="shared" si="793"/>
        <v>2232.1428571428569</v>
      </c>
      <c r="N1081" s="25">
        <f t="shared" si="794"/>
        <v>4.3433440043264477</v>
      </c>
      <c r="O1081" s="95"/>
    </row>
    <row r="1082" spans="1:15" ht="16.5" thickBot="1" x14ac:dyDescent="0.3">
      <c r="A1082" s="145"/>
      <c r="B1082" s="65" t="s">
        <v>18</v>
      </c>
      <c r="C1082" s="10">
        <f>SUM(C1079:C1081)</f>
        <v>1920</v>
      </c>
      <c r="D1082" s="11">
        <f t="shared" si="795"/>
        <v>0</v>
      </c>
      <c r="E1082" s="10">
        <f>SUM(E1079:E1081)</f>
        <v>0</v>
      </c>
      <c r="F1082" s="11">
        <f t="shared" si="796"/>
        <v>0</v>
      </c>
      <c r="G1082" s="10">
        <f>SUM(G1079:G1081)</f>
        <v>0</v>
      </c>
      <c r="H1082" s="73">
        <f t="shared" si="797"/>
        <v>0.57291666666666663</v>
      </c>
      <c r="I1082" s="10">
        <f>SUM(I1079:I1081)</f>
        <v>11</v>
      </c>
      <c r="J1082" s="11">
        <f t="shared" si="798"/>
        <v>0.17187499999999997</v>
      </c>
      <c r="K1082" s="10">
        <f>SUM(K1079:K1081)</f>
        <v>11</v>
      </c>
      <c r="L1082" s="12">
        <f t="shared" si="799"/>
        <v>0.57291666666666663</v>
      </c>
      <c r="M1082" s="15">
        <f t="shared" si="793"/>
        <v>5729.1666666666661</v>
      </c>
      <c r="N1082" s="13">
        <f t="shared" si="794"/>
        <v>4.0284011939338491</v>
      </c>
      <c r="O1082" s="96"/>
    </row>
    <row r="1083" spans="1:15" x14ac:dyDescent="0.25">
      <c r="A1083" s="144" t="s">
        <v>657</v>
      </c>
      <c r="B1083" s="82" t="s">
        <v>69</v>
      </c>
      <c r="C1083" s="1">
        <f>150*8</f>
        <v>1200</v>
      </c>
      <c r="D1083" s="2">
        <f t="shared" si="795"/>
        <v>0</v>
      </c>
      <c r="E1083" s="1">
        <v>0</v>
      </c>
      <c r="F1083" s="2">
        <f t="shared" si="796"/>
        <v>0</v>
      </c>
      <c r="G1083" s="1">
        <v>0</v>
      </c>
      <c r="H1083" s="2">
        <f t="shared" si="797"/>
        <v>0.25</v>
      </c>
      <c r="I1083" s="1">
        <v>3</v>
      </c>
      <c r="J1083" s="2">
        <f t="shared" si="798"/>
        <v>7.4999999999999997E-2</v>
      </c>
      <c r="K1083" s="1">
        <f>+E1083+G1083+I1083</f>
        <v>3</v>
      </c>
      <c r="L1083" s="3">
        <f t="shared" si="799"/>
        <v>0.25</v>
      </c>
      <c r="M1083" s="24">
        <f t="shared" si="793"/>
        <v>2500</v>
      </c>
      <c r="N1083" s="25">
        <f t="shared" si="794"/>
        <v>4.3070337683438114</v>
      </c>
      <c r="O1083" s="95"/>
    </row>
    <row r="1084" spans="1:15" x14ac:dyDescent="0.25">
      <c r="A1084" s="144"/>
      <c r="B1084" s="82" t="s">
        <v>184</v>
      </c>
      <c r="C1084" s="1">
        <f>13*64</f>
        <v>832</v>
      </c>
      <c r="D1084" s="2">
        <f t="shared" si="795"/>
        <v>0</v>
      </c>
      <c r="E1084" s="1">
        <v>0</v>
      </c>
      <c r="F1084" s="2">
        <f t="shared" si="796"/>
        <v>0</v>
      </c>
      <c r="G1084" s="1">
        <v>0</v>
      </c>
      <c r="H1084" s="2">
        <f t="shared" si="797"/>
        <v>0.48076923076923078</v>
      </c>
      <c r="I1084" s="1">
        <v>4</v>
      </c>
      <c r="J1084" s="2">
        <f t="shared" si="798"/>
        <v>0.14423076923076922</v>
      </c>
      <c r="K1084" s="1">
        <f>+E1084+G1084+I1084</f>
        <v>4</v>
      </c>
      <c r="L1084" s="3">
        <f t="shared" si="799"/>
        <v>0.48076923076923078</v>
      </c>
      <c r="M1084" s="24">
        <f t="shared" si="793"/>
        <v>4807.6923076923076</v>
      </c>
      <c r="N1084" s="25">
        <f t="shared" si="794"/>
        <v>4.089362386704396</v>
      </c>
      <c r="O1084" s="95"/>
    </row>
    <row r="1085" spans="1:15" x14ac:dyDescent="0.25">
      <c r="A1085" s="144"/>
      <c r="B1085" s="82" t="s">
        <v>78</v>
      </c>
      <c r="C1085" s="1">
        <f>14*64</f>
        <v>896</v>
      </c>
      <c r="D1085" s="2">
        <f t="shared" si="795"/>
        <v>0</v>
      </c>
      <c r="E1085" s="1">
        <v>0</v>
      </c>
      <c r="F1085" s="2">
        <f t="shared" si="796"/>
        <v>0</v>
      </c>
      <c r="G1085" s="1">
        <v>0</v>
      </c>
      <c r="H1085" s="2">
        <f t="shared" si="797"/>
        <v>0.4464285714285714</v>
      </c>
      <c r="I1085" s="1">
        <v>4</v>
      </c>
      <c r="J1085" s="2">
        <f t="shared" si="798"/>
        <v>0.13392857142857142</v>
      </c>
      <c r="K1085" s="1">
        <f>+E1085+G1085+I1085</f>
        <v>4</v>
      </c>
      <c r="L1085" s="3">
        <f t="shared" si="799"/>
        <v>0.4464285714285714</v>
      </c>
      <c r="M1085" s="24">
        <f t="shared" si="793"/>
        <v>4464.2857142857138</v>
      </c>
      <c r="N1085" s="25">
        <f t="shared" si="794"/>
        <v>4.1147770556013414</v>
      </c>
      <c r="O1085" s="95"/>
    </row>
    <row r="1086" spans="1:15" ht="16.5" thickBot="1" x14ac:dyDescent="0.3">
      <c r="A1086" s="145"/>
      <c r="B1086" s="65" t="s">
        <v>18</v>
      </c>
      <c r="C1086" s="10">
        <f>SUM(C1083:C1085)</f>
        <v>2928</v>
      </c>
      <c r="D1086" s="11">
        <f t="shared" si="795"/>
        <v>0</v>
      </c>
      <c r="E1086" s="10">
        <f>SUM(E1083:E1085)</f>
        <v>0</v>
      </c>
      <c r="F1086" s="11">
        <f t="shared" si="796"/>
        <v>0</v>
      </c>
      <c r="G1086" s="10">
        <f>SUM(G1083:G1085)</f>
        <v>0</v>
      </c>
      <c r="H1086" s="73">
        <f t="shared" si="797"/>
        <v>0.37568306010928959</v>
      </c>
      <c r="I1086" s="10">
        <f>SUM(I1083:I1085)</f>
        <v>11</v>
      </c>
      <c r="J1086" s="11">
        <f t="shared" si="798"/>
        <v>0.11270491803278687</v>
      </c>
      <c r="K1086" s="10">
        <f>SUM(K1083:K1085)</f>
        <v>11</v>
      </c>
      <c r="L1086" s="12">
        <f t="shared" si="799"/>
        <v>0.37568306010928959</v>
      </c>
      <c r="M1086" s="15">
        <f t="shared" si="793"/>
        <v>3756.8306010928959</v>
      </c>
      <c r="N1086" s="13">
        <f t="shared" si="794"/>
        <v>4.1731769216047621</v>
      </c>
      <c r="O1086" s="96"/>
    </row>
    <row r="1087" spans="1:15" x14ac:dyDescent="0.25">
      <c r="A1087" s="147" t="s">
        <v>658</v>
      </c>
      <c r="B1087" s="82" t="s">
        <v>69</v>
      </c>
      <c r="C1087" s="1">
        <f>117*8</f>
        <v>936</v>
      </c>
      <c r="D1087" s="2">
        <f t="shared" si="795"/>
        <v>0</v>
      </c>
      <c r="E1087" s="1">
        <v>0</v>
      </c>
      <c r="F1087" s="2">
        <f t="shared" si="796"/>
        <v>0</v>
      </c>
      <c r="G1087" s="1">
        <v>0</v>
      </c>
      <c r="H1087" s="2">
        <f t="shared" si="797"/>
        <v>0.32051282051282048</v>
      </c>
      <c r="I1087" s="1">
        <v>3</v>
      </c>
      <c r="J1087" s="2">
        <f t="shared" si="798"/>
        <v>9.6153846153846145E-2</v>
      </c>
      <c r="K1087" s="1">
        <f>+E1087+G1087+I1087</f>
        <v>3</v>
      </c>
      <c r="L1087" s="3">
        <f t="shared" si="799"/>
        <v>0.32051282051282048</v>
      </c>
      <c r="M1087" s="24">
        <f t="shared" ref="M1087:M1095" si="800">L1087*10000</f>
        <v>3205.1282051282046</v>
      </c>
      <c r="N1087" s="25">
        <f t="shared" ref="N1087:N1095" si="801">(NORMSINV(1-M1087/1000000))+1.5</f>
        <v>4.2260228313137453</v>
      </c>
      <c r="O1087" s="95"/>
    </row>
    <row r="1088" spans="1:15" x14ac:dyDescent="0.25">
      <c r="A1088" s="144"/>
      <c r="B1088" s="82" t="s">
        <v>184</v>
      </c>
      <c r="C1088" s="1">
        <f>14*64</f>
        <v>896</v>
      </c>
      <c r="D1088" s="2">
        <f t="shared" si="795"/>
        <v>0</v>
      </c>
      <c r="E1088" s="1">
        <v>0</v>
      </c>
      <c r="F1088" s="2">
        <f t="shared" si="796"/>
        <v>0</v>
      </c>
      <c r="G1088" s="1">
        <v>0</v>
      </c>
      <c r="H1088" s="2">
        <f t="shared" si="797"/>
        <v>0.4464285714285714</v>
      </c>
      <c r="I1088" s="1">
        <v>4</v>
      </c>
      <c r="J1088" s="2">
        <f t="shared" si="798"/>
        <v>0.13392857142857142</v>
      </c>
      <c r="K1088" s="1">
        <f>+E1088+G1088+I1088</f>
        <v>4</v>
      </c>
      <c r="L1088" s="3">
        <f t="shared" si="799"/>
        <v>0.4464285714285714</v>
      </c>
      <c r="M1088" s="24">
        <f t="shared" si="800"/>
        <v>4464.2857142857138</v>
      </c>
      <c r="N1088" s="25">
        <f t="shared" si="801"/>
        <v>4.1147770556013414</v>
      </c>
      <c r="O1088" s="95"/>
    </row>
    <row r="1089" spans="1:15" x14ac:dyDescent="0.25">
      <c r="A1089" s="144"/>
      <c r="B1089" s="82" t="s">
        <v>78</v>
      </c>
      <c r="C1089" s="1">
        <f>14*64</f>
        <v>896</v>
      </c>
      <c r="D1089" s="2">
        <f t="shared" si="795"/>
        <v>0</v>
      </c>
      <c r="E1089" s="1">
        <v>0</v>
      </c>
      <c r="F1089" s="2">
        <f t="shared" si="796"/>
        <v>0</v>
      </c>
      <c r="G1089" s="1">
        <v>0</v>
      </c>
      <c r="H1089" s="2">
        <f t="shared" si="797"/>
        <v>0.2232142857142857</v>
      </c>
      <c r="I1089" s="1">
        <v>2</v>
      </c>
      <c r="J1089" s="2">
        <f t="shared" si="798"/>
        <v>6.6964285714285712E-2</v>
      </c>
      <c r="K1089" s="1">
        <f>+E1089+G1089+I1089</f>
        <v>2</v>
      </c>
      <c r="L1089" s="3">
        <f t="shared" si="799"/>
        <v>0.2232142857142857</v>
      </c>
      <c r="M1089" s="24">
        <f t="shared" si="800"/>
        <v>2232.1428571428569</v>
      </c>
      <c r="N1089" s="25">
        <f t="shared" si="801"/>
        <v>4.3433440043264477</v>
      </c>
      <c r="O1089" s="95"/>
    </row>
    <row r="1090" spans="1:15" ht="16.5" thickBot="1" x14ac:dyDescent="0.3">
      <c r="A1090" s="145"/>
      <c r="B1090" s="65" t="s">
        <v>18</v>
      </c>
      <c r="C1090" s="10">
        <f>SUM(C1087:C1089)</f>
        <v>2728</v>
      </c>
      <c r="D1090" s="11">
        <f t="shared" si="795"/>
        <v>0</v>
      </c>
      <c r="E1090" s="10">
        <f>SUM(E1087:E1089)</f>
        <v>0</v>
      </c>
      <c r="F1090" s="11">
        <f t="shared" si="796"/>
        <v>0</v>
      </c>
      <c r="G1090" s="10">
        <f>SUM(G1087:G1089)</f>
        <v>0</v>
      </c>
      <c r="H1090" s="73">
        <f t="shared" si="797"/>
        <v>0.32991202346041054</v>
      </c>
      <c r="I1090" s="10">
        <f>SUM(I1087:I1089)</f>
        <v>9</v>
      </c>
      <c r="J1090" s="11">
        <f t="shared" si="798"/>
        <v>9.8973607038123163E-2</v>
      </c>
      <c r="K1090" s="10">
        <f>SUM(K1087:K1089)</f>
        <v>9</v>
      </c>
      <c r="L1090" s="12">
        <f t="shared" si="799"/>
        <v>0.32991202346041054</v>
      </c>
      <c r="M1090" s="15">
        <f t="shared" si="800"/>
        <v>3299.1202346041055</v>
      </c>
      <c r="N1090" s="13">
        <f t="shared" si="801"/>
        <v>4.2164688463859017</v>
      </c>
      <c r="O1090" s="96"/>
    </row>
    <row r="1091" spans="1:15" x14ac:dyDescent="0.25">
      <c r="A1091" s="144" t="s">
        <v>660</v>
      </c>
      <c r="B1091" s="82" t="s">
        <v>184</v>
      </c>
      <c r="C1091" s="1">
        <f>16*64</f>
        <v>1024</v>
      </c>
      <c r="D1091" s="2">
        <f t="shared" si="795"/>
        <v>0</v>
      </c>
      <c r="E1091" s="1">
        <v>0</v>
      </c>
      <c r="F1091" s="2">
        <f t="shared" si="796"/>
        <v>0</v>
      </c>
      <c r="G1091" s="1">
        <v>0</v>
      </c>
      <c r="H1091" s="2">
        <f t="shared" si="797"/>
        <v>0.48828125</v>
      </c>
      <c r="I1091" s="1">
        <v>5</v>
      </c>
      <c r="J1091" s="2">
        <f t="shared" si="798"/>
        <v>0.146484375</v>
      </c>
      <c r="K1091" s="1">
        <f>+E1091+G1091+I1091</f>
        <v>5</v>
      </c>
      <c r="L1091" s="3">
        <f t="shared" si="799"/>
        <v>0.48828125</v>
      </c>
      <c r="M1091" s="24">
        <f t="shared" si="800"/>
        <v>4882.8125</v>
      </c>
      <c r="N1091" s="25">
        <f t="shared" si="801"/>
        <v>4.0840195805994783</v>
      </c>
      <c r="O1091" s="95"/>
    </row>
    <row r="1092" spans="1:15" x14ac:dyDescent="0.25">
      <c r="A1092" s="144"/>
      <c r="B1092" s="82" t="s">
        <v>78</v>
      </c>
      <c r="C1092" s="1">
        <f>15*64</f>
        <v>960</v>
      </c>
      <c r="D1092" s="2">
        <f t="shared" si="795"/>
        <v>0</v>
      </c>
      <c r="E1092" s="1">
        <v>0</v>
      </c>
      <c r="F1092" s="2">
        <f t="shared" si="796"/>
        <v>0</v>
      </c>
      <c r="G1092" s="1">
        <v>0</v>
      </c>
      <c r="H1092" s="2">
        <f t="shared" si="797"/>
        <v>0.41666666666666669</v>
      </c>
      <c r="I1092" s="1">
        <v>4</v>
      </c>
      <c r="J1092" s="2">
        <f t="shared" si="798"/>
        <v>0.125</v>
      </c>
      <c r="K1092" s="1">
        <f>+E1092+G1092+I1092</f>
        <v>4</v>
      </c>
      <c r="L1092" s="3">
        <f t="shared" si="799"/>
        <v>0.41666666666666669</v>
      </c>
      <c r="M1092" s="24">
        <f t="shared" si="800"/>
        <v>4166.666666666667</v>
      </c>
      <c r="N1092" s="25">
        <f t="shared" si="801"/>
        <v>4.1382572734767509</v>
      </c>
      <c r="O1092" s="95"/>
    </row>
    <row r="1093" spans="1:15" ht="16.5" thickBot="1" x14ac:dyDescent="0.3">
      <c r="A1093" s="145"/>
      <c r="B1093" s="65" t="s">
        <v>18</v>
      </c>
      <c r="C1093" s="10">
        <f>SUM(C1091:C1092)</f>
        <v>1984</v>
      </c>
      <c r="D1093" s="11">
        <f t="shared" si="795"/>
        <v>0</v>
      </c>
      <c r="E1093" s="10">
        <f>SUM(E1091:E1092)</f>
        <v>0</v>
      </c>
      <c r="F1093" s="11">
        <f t="shared" si="796"/>
        <v>0</v>
      </c>
      <c r="G1093" s="10">
        <f>SUM(G1091:G1092)</f>
        <v>0</v>
      </c>
      <c r="H1093" s="73">
        <f t="shared" si="797"/>
        <v>0.45362903225806456</v>
      </c>
      <c r="I1093" s="10">
        <f>SUM(I1091:I1092)</f>
        <v>9</v>
      </c>
      <c r="J1093" s="11">
        <f t="shared" si="798"/>
        <v>0.13608870967741937</v>
      </c>
      <c r="K1093" s="10">
        <f>SUM(K1091:K1092)</f>
        <v>9</v>
      </c>
      <c r="L1093" s="12">
        <f t="shared" si="799"/>
        <v>0.45362903225806456</v>
      </c>
      <c r="M1093" s="15">
        <f t="shared" si="800"/>
        <v>4536.2903225806458</v>
      </c>
      <c r="N1093" s="13">
        <f t="shared" si="801"/>
        <v>4.1093070048216065</v>
      </c>
      <c r="O1093" s="96"/>
    </row>
    <row r="1094" spans="1:15" x14ac:dyDescent="0.25">
      <c r="A1094" s="144" t="s">
        <v>663</v>
      </c>
      <c r="B1094" s="82" t="s">
        <v>184</v>
      </c>
      <c r="C1094" s="1"/>
      <c r="D1094" s="2" t="e">
        <f t="shared" si="795"/>
        <v>#DIV/0!</v>
      </c>
      <c r="E1094" s="1">
        <v>0</v>
      </c>
      <c r="F1094" s="2" t="e">
        <f t="shared" si="796"/>
        <v>#DIV/0!</v>
      </c>
      <c r="G1094" s="1">
        <v>0</v>
      </c>
      <c r="H1094" s="2" t="e">
        <f t="shared" si="797"/>
        <v>#DIV/0!</v>
      </c>
      <c r="I1094" s="1"/>
      <c r="J1094" s="2" t="e">
        <f t="shared" si="798"/>
        <v>#DIV/0!</v>
      </c>
      <c r="K1094" s="1">
        <f>+E1094+G1094+I1094</f>
        <v>0</v>
      </c>
      <c r="L1094" s="3" t="e">
        <f t="shared" si="799"/>
        <v>#DIV/0!</v>
      </c>
      <c r="M1094" s="24" t="e">
        <f t="shared" si="800"/>
        <v>#DIV/0!</v>
      </c>
      <c r="N1094" s="25" t="e">
        <f t="shared" si="801"/>
        <v>#DIV/0!</v>
      </c>
      <c r="O1094" s="95"/>
    </row>
    <row r="1095" spans="1:15" x14ac:dyDescent="0.25">
      <c r="A1095" s="144"/>
      <c r="B1095" s="82" t="s">
        <v>78</v>
      </c>
      <c r="C1095" s="1"/>
      <c r="D1095" s="2" t="e">
        <f t="shared" si="795"/>
        <v>#DIV/0!</v>
      </c>
      <c r="E1095" s="1">
        <v>0</v>
      </c>
      <c r="F1095" s="2" t="e">
        <f t="shared" si="796"/>
        <v>#DIV/0!</v>
      </c>
      <c r="G1095" s="1">
        <v>0</v>
      </c>
      <c r="H1095" s="2" t="e">
        <f t="shared" si="797"/>
        <v>#DIV/0!</v>
      </c>
      <c r="I1095" s="1"/>
      <c r="J1095" s="2" t="e">
        <f t="shared" si="798"/>
        <v>#DIV/0!</v>
      </c>
      <c r="K1095" s="1">
        <f>+E1095+G1095+I1095</f>
        <v>0</v>
      </c>
      <c r="L1095" s="3" t="e">
        <f t="shared" si="799"/>
        <v>#DIV/0!</v>
      </c>
      <c r="M1095" s="24" t="e">
        <f t="shared" si="800"/>
        <v>#DIV/0!</v>
      </c>
      <c r="N1095" s="25" t="e">
        <f t="shared" si="801"/>
        <v>#DIV/0!</v>
      </c>
      <c r="O1095" s="95"/>
    </row>
    <row r="1096" spans="1:15" ht="16.5" thickBot="1" x14ac:dyDescent="0.3">
      <c r="A1096" s="145"/>
      <c r="B1096" s="65" t="s">
        <v>18</v>
      </c>
      <c r="C1096" s="10">
        <f>SUM(C1094:C1095)</f>
        <v>0</v>
      </c>
      <c r="D1096" s="11" t="e">
        <f t="shared" ref="D1096:D1101" si="802">E1096/C1096*100</f>
        <v>#DIV/0!</v>
      </c>
      <c r="E1096" s="10">
        <f>SUM(E1094:E1095)</f>
        <v>0</v>
      </c>
      <c r="F1096" s="11" t="e">
        <f t="shared" ref="F1096:F1101" si="803">+G1096/C1096*100</f>
        <v>#DIV/0!</v>
      </c>
      <c r="G1096" s="10">
        <f>SUM(G1094:G1095)</f>
        <v>0</v>
      </c>
      <c r="H1096" s="73" t="e">
        <f t="shared" ref="H1096:H1101" si="804">+I1096/C1096*100</f>
        <v>#DIV/0!</v>
      </c>
      <c r="I1096" s="10">
        <f>SUM(I1094:I1095)</f>
        <v>0</v>
      </c>
      <c r="J1096" s="11" t="e">
        <f t="shared" ref="J1096:J1101" si="805">(1*D1096)+(0.65*F1096)+(0.3*H1096)</f>
        <v>#DIV/0!</v>
      </c>
      <c r="K1096" s="10">
        <f>SUM(K1094:K1095)</f>
        <v>0</v>
      </c>
      <c r="L1096" s="12" t="e">
        <f t="shared" ref="L1096:L1101" si="806">K1096/C1096*100</f>
        <v>#DIV/0!</v>
      </c>
      <c r="M1096" s="15" t="e">
        <f t="shared" ref="M1096:M1101" si="807">L1096*10000</f>
        <v>#DIV/0!</v>
      </c>
      <c r="N1096" s="13" t="e">
        <f t="shared" ref="N1096:N1101" si="808">(NORMSINV(1-M1096/1000000))+1.5</f>
        <v>#DIV/0!</v>
      </c>
      <c r="O1096" s="96"/>
    </row>
    <row r="1097" spans="1:15" x14ac:dyDescent="0.25">
      <c r="A1097" s="147" t="s">
        <v>664</v>
      </c>
      <c r="B1097" s="82" t="s">
        <v>673</v>
      </c>
      <c r="C1097" s="1">
        <f>8*8</f>
        <v>64</v>
      </c>
      <c r="D1097" s="2">
        <f>E1097/C1097*100</f>
        <v>0</v>
      </c>
      <c r="E1097" s="1">
        <v>0</v>
      </c>
      <c r="F1097" s="2">
        <f>+G1097/C1097*100</f>
        <v>0</v>
      </c>
      <c r="G1097" s="1">
        <v>0</v>
      </c>
      <c r="H1097" s="2">
        <f>+I1097/C1097*100</f>
        <v>0</v>
      </c>
      <c r="I1097" s="1">
        <v>0</v>
      </c>
      <c r="J1097" s="2">
        <f>(1*D1097)+(0.65*F1097)+(0.3*H1097)</f>
        <v>0</v>
      </c>
      <c r="K1097" s="1">
        <f>+E1097+G1097+I1097</f>
        <v>0</v>
      </c>
      <c r="L1097" s="3">
        <f>K1097/C1097*100</f>
        <v>0</v>
      </c>
      <c r="M1097" s="24">
        <f>L1097*10000</f>
        <v>0</v>
      </c>
      <c r="N1097" s="25" t="e">
        <f>(NORMSINV(1-M1097/1000000))+1.5</f>
        <v>#NUM!</v>
      </c>
      <c r="O1097" s="95"/>
    </row>
    <row r="1098" spans="1:15" x14ac:dyDescent="0.25">
      <c r="A1098" s="144"/>
      <c r="B1098" s="82" t="s">
        <v>501</v>
      </c>
      <c r="C1098" s="1">
        <f>8*64</f>
        <v>512</v>
      </c>
      <c r="D1098" s="2">
        <f t="shared" si="802"/>
        <v>0</v>
      </c>
      <c r="E1098" s="1">
        <v>0</v>
      </c>
      <c r="F1098" s="2">
        <f t="shared" si="803"/>
        <v>0</v>
      </c>
      <c r="G1098" s="1">
        <v>0</v>
      </c>
      <c r="H1098" s="2">
        <f t="shared" si="804"/>
        <v>0.390625</v>
      </c>
      <c r="I1098" s="1">
        <v>2</v>
      </c>
      <c r="J1098" s="2">
        <f t="shared" si="805"/>
        <v>0.1171875</v>
      </c>
      <c r="K1098" s="1">
        <f>+E1098+G1098+I1098</f>
        <v>2</v>
      </c>
      <c r="L1098" s="3">
        <f t="shared" si="806"/>
        <v>0.390625</v>
      </c>
      <c r="M1098" s="24">
        <f t="shared" si="807"/>
        <v>3906.25</v>
      </c>
      <c r="N1098" s="25">
        <f t="shared" si="808"/>
        <v>4.1600674686174592</v>
      </c>
      <c r="O1098" s="95"/>
    </row>
    <row r="1099" spans="1:15" x14ac:dyDescent="0.25">
      <c r="A1099" s="144"/>
      <c r="B1099" s="82" t="s">
        <v>184</v>
      </c>
      <c r="C1099" s="1">
        <f>17*64</f>
        <v>1088</v>
      </c>
      <c r="D1099" s="2">
        <f>E1099/C1099*100</f>
        <v>0</v>
      </c>
      <c r="E1099" s="1">
        <v>0</v>
      </c>
      <c r="F1099" s="2">
        <f>+G1099/C1099*100</f>
        <v>0</v>
      </c>
      <c r="G1099" s="1">
        <v>0</v>
      </c>
      <c r="H1099" s="2">
        <f>+I1099/C1099*100</f>
        <v>0.64338235294117641</v>
      </c>
      <c r="I1099" s="1">
        <v>7</v>
      </c>
      <c r="J1099" s="2">
        <f>(1*D1099)+(0.65*F1099)+(0.3*H1099)</f>
        <v>0.19301470588235292</v>
      </c>
      <c r="K1099" s="1">
        <f>+E1099+G1099+I1099</f>
        <v>7</v>
      </c>
      <c r="L1099" s="3">
        <f>K1099/C1099*100</f>
        <v>0.64338235294117641</v>
      </c>
      <c r="M1099" s="24">
        <f>L1099*10000</f>
        <v>6433.823529411764</v>
      </c>
      <c r="N1099" s="25">
        <f>(NORMSINV(1-M1099/1000000))+1.5</f>
        <v>3.9874114832603267</v>
      </c>
      <c r="O1099" s="95"/>
    </row>
    <row r="1100" spans="1:15" x14ac:dyDescent="0.25">
      <c r="A1100" s="144"/>
      <c r="B1100" s="82" t="s">
        <v>78</v>
      </c>
      <c r="C1100" s="1">
        <f>6*64</f>
        <v>384</v>
      </c>
      <c r="D1100" s="2">
        <f>E1100/C1100*100</f>
        <v>0</v>
      </c>
      <c r="E1100" s="1">
        <v>0</v>
      </c>
      <c r="F1100" s="2">
        <f>+G1100/C1100*100</f>
        <v>0</v>
      </c>
      <c r="G1100" s="1">
        <v>0</v>
      </c>
      <c r="H1100" s="2">
        <f>+I1100/C1100*100</f>
        <v>0.52083333333333326</v>
      </c>
      <c r="I1100" s="1">
        <v>2</v>
      </c>
      <c r="J1100" s="2">
        <f>(1*D1100)+(0.65*F1100)+(0.3*H1100)</f>
        <v>0.15624999999999997</v>
      </c>
      <c r="K1100" s="1">
        <f>+E1100+G1100+I1100</f>
        <v>2</v>
      </c>
      <c r="L1100" s="3">
        <f>K1100/C1100*100</f>
        <v>0.52083333333333326</v>
      </c>
      <c r="M1100" s="24">
        <f>L1100*10000</f>
        <v>5208.333333333333</v>
      </c>
      <c r="N1100" s="25">
        <f>(NORMSINV(1-M1100/1000000))+1.5</f>
        <v>4.0616819349340219</v>
      </c>
      <c r="O1100" s="95"/>
    </row>
    <row r="1101" spans="1:15" x14ac:dyDescent="0.25">
      <c r="A1101" s="144"/>
      <c r="B1101" s="82" t="s">
        <v>670</v>
      </c>
      <c r="C1101" s="1">
        <f>14*64</f>
        <v>896</v>
      </c>
      <c r="D1101" s="2">
        <f t="shared" si="802"/>
        <v>0</v>
      </c>
      <c r="E1101" s="1">
        <v>0</v>
      </c>
      <c r="F1101" s="2">
        <f t="shared" si="803"/>
        <v>0</v>
      </c>
      <c r="G1101" s="1">
        <v>0</v>
      </c>
      <c r="H1101" s="2">
        <f t="shared" si="804"/>
        <v>0.5580357142857143</v>
      </c>
      <c r="I1101" s="1">
        <v>5</v>
      </c>
      <c r="J1101" s="2">
        <f t="shared" si="805"/>
        <v>0.16741071428571427</v>
      </c>
      <c r="K1101" s="1">
        <f>+E1101+G1101+I1101</f>
        <v>5</v>
      </c>
      <c r="L1101" s="3">
        <f t="shared" si="806"/>
        <v>0.5580357142857143</v>
      </c>
      <c r="M1101" s="24">
        <f t="shared" si="807"/>
        <v>5580.3571428571431</v>
      </c>
      <c r="N1101" s="25">
        <f t="shared" si="808"/>
        <v>4.0376261301924163</v>
      </c>
      <c r="O1101" s="95"/>
    </row>
    <row r="1102" spans="1:15" ht="16.5" thickBot="1" x14ac:dyDescent="0.3">
      <c r="A1102" s="145"/>
      <c r="B1102" s="65" t="s">
        <v>18</v>
      </c>
      <c r="C1102" s="10">
        <f>SUM(C1097:C1101)</f>
        <v>2944</v>
      </c>
      <c r="D1102" s="11">
        <f>E1102/C1102*100</f>
        <v>0</v>
      </c>
      <c r="E1102" s="10">
        <f>SUM(E1097:E1101)</f>
        <v>0</v>
      </c>
      <c r="F1102" s="11">
        <f>+G1102/C1102*100</f>
        <v>0</v>
      </c>
      <c r="G1102" s="10">
        <f>SUM(G1097:G1101)</f>
        <v>0</v>
      </c>
      <c r="H1102" s="73">
        <f>+I1102/C1102*100</f>
        <v>0.54347826086956519</v>
      </c>
      <c r="I1102" s="10">
        <f>SUM(I1097:I1101)</f>
        <v>16</v>
      </c>
      <c r="J1102" s="11">
        <f>(1*D1102)+(0.65*F1102)+(0.3*H1102)</f>
        <v>0.16304347826086954</v>
      </c>
      <c r="K1102" s="10">
        <f>SUM(K1097:K1101)</f>
        <v>16</v>
      </c>
      <c r="L1102" s="12">
        <f>K1102/C1102*100</f>
        <v>0.54347826086956519</v>
      </c>
      <c r="M1102" s="15">
        <f>L1102*10000</f>
        <v>5434.782608695652</v>
      </c>
      <c r="N1102" s="13">
        <f>(NORMSINV(1-M1102/1000000))+1.5</f>
        <v>4.0468644273080763</v>
      </c>
      <c r="O1102" s="96"/>
    </row>
    <row r="1103" spans="1:15" x14ac:dyDescent="0.25">
      <c r="A1103" s="147" t="s">
        <v>665</v>
      </c>
      <c r="B1103" s="82" t="s">
        <v>473</v>
      </c>
      <c r="C1103" s="1">
        <f>4*64</f>
        <v>256</v>
      </c>
      <c r="D1103" s="2">
        <f>E1103/C1103*100</f>
        <v>0</v>
      </c>
      <c r="E1103" s="1">
        <v>0</v>
      </c>
      <c r="F1103" s="2">
        <f>+G1103/C1103*100</f>
        <v>0</v>
      </c>
      <c r="G1103" s="1">
        <v>0</v>
      </c>
      <c r="H1103" s="2">
        <f>+I1103/C1103*100</f>
        <v>0</v>
      </c>
      <c r="I1103" s="1">
        <v>0</v>
      </c>
      <c r="J1103" s="2">
        <f>(1*D1103)+(0.65*F1103)+(0.3*H1103)</f>
        <v>0</v>
      </c>
      <c r="K1103" s="1">
        <f>+E1103+G1103+I1103</f>
        <v>0</v>
      </c>
      <c r="L1103" s="3">
        <f>K1103/C1103*100</f>
        <v>0</v>
      </c>
      <c r="M1103" s="24">
        <f>L1103*10000</f>
        <v>0</v>
      </c>
      <c r="N1103" s="25" t="e">
        <f>(NORMSINV(1-M1103/1000000))+1.5</f>
        <v>#NUM!</v>
      </c>
      <c r="O1103" s="95"/>
    </row>
    <row r="1104" spans="1:15" x14ac:dyDescent="0.25">
      <c r="A1104" s="144"/>
      <c r="B1104" s="82" t="s">
        <v>674</v>
      </c>
      <c r="C1104" s="1">
        <f>20*64</f>
        <v>1280</v>
      </c>
      <c r="D1104" s="2">
        <f>E1104/C1104*100</f>
        <v>0</v>
      </c>
      <c r="E1104" s="1">
        <v>0</v>
      </c>
      <c r="F1104" s="2">
        <f>+G1104/C1104*100</f>
        <v>0</v>
      </c>
      <c r="G1104" s="1">
        <v>0</v>
      </c>
      <c r="H1104" s="2">
        <f>+I1104/C1104*100</f>
        <v>0.46875</v>
      </c>
      <c r="I1104" s="1">
        <v>6</v>
      </c>
      <c r="J1104" s="2">
        <f>(1*D1104)+(0.65*F1104)+(0.3*H1104)</f>
        <v>0.140625</v>
      </c>
      <c r="K1104" s="1">
        <f>+E1104+G1104+I1104</f>
        <v>6</v>
      </c>
      <c r="L1104" s="3">
        <f>K1104/C1104*100</f>
        <v>0.46875</v>
      </c>
      <c r="M1104" s="24">
        <f>L1104*10000</f>
        <v>4687.5</v>
      </c>
      <c r="N1104" s="25">
        <f>(NORMSINV(1-M1104/1000000))+1.5</f>
        <v>4.0980677307623044</v>
      </c>
      <c r="O1104" s="95"/>
    </row>
    <row r="1105" spans="1:15" x14ac:dyDescent="0.25">
      <c r="A1105" s="144"/>
      <c r="B1105" s="82" t="s">
        <v>184</v>
      </c>
      <c r="C1105" s="1">
        <f>17*64</f>
        <v>1088</v>
      </c>
      <c r="D1105" s="2">
        <f>E1105/C1105*100</f>
        <v>0</v>
      </c>
      <c r="E1105" s="1">
        <v>0</v>
      </c>
      <c r="F1105" s="2">
        <f>+G1105/C1105*100</f>
        <v>0</v>
      </c>
      <c r="G1105" s="1">
        <v>0</v>
      </c>
      <c r="H1105" s="2">
        <f>+I1105/C1105*100</f>
        <v>0.82720588235294124</v>
      </c>
      <c r="I1105" s="1">
        <v>9</v>
      </c>
      <c r="J1105" s="2">
        <f>(1*D1105)+(0.65*F1105)+(0.3*H1105)</f>
        <v>0.24816176470588236</v>
      </c>
      <c r="K1105" s="1">
        <f>+E1105+G1105+I1105</f>
        <v>9</v>
      </c>
      <c r="L1105" s="3">
        <f>K1105/C1105*100</f>
        <v>0.82720588235294124</v>
      </c>
      <c r="M1105" s="24">
        <f>L1105*10000</f>
        <v>8272.0588235294126</v>
      </c>
      <c r="N1105" s="25">
        <f>(NORMSINV(1-M1105/1000000))+1.5</f>
        <v>3.8966854844309888</v>
      </c>
      <c r="O1105" s="95"/>
    </row>
    <row r="1106" spans="1:15" x14ac:dyDescent="0.25">
      <c r="A1106" s="144"/>
      <c r="B1106" s="82" t="s">
        <v>670</v>
      </c>
      <c r="C1106" s="1">
        <f>29*64</f>
        <v>1856</v>
      </c>
      <c r="D1106" s="2">
        <f>E1106/C1106*100</f>
        <v>0</v>
      </c>
      <c r="E1106" s="1">
        <v>0</v>
      </c>
      <c r="F1106" s="2">
        <f>+G1106/C1106*100</f>
        <v>0</v>
      </c>
      <c r="G1106" s="1">
        <v>0</v>
      </c>
      <c r="H1106" s="2">
        <f>+I1106/C1106*100</f>
        <v>0.64655172413793105</v>
      </c>
      <c r="I1106" s="1">
        <v>12</v>
      </c>
      <c r="J1106" s="2">
        <f>(1*D1106)+(0.65*F1106)+(0.3*H1106)</f>
        <v>0.19396551724137931</v>
      </c>
      <c r="K1106" s="1">
        <f>+E1106+G1106+I1106</f>
        <v>12</v>
      </c>
      <c r="L1106" s="3">
        <f>K1106/C1106*100</f>
        <v>0.64655172413793105</v>
      </c>
      <c r="M1106" s="24">
        <f>L1106*10000</f>
        <v>6465.5172413793107</v>
      </c>
      <c r="N1106" s="25">
        <f>(NORMSINV(1-M1106/1000000))+1.5</f>
        <v>3.9856630245688076</v>
      </c>
      <c r="O1106" s="95"/>
    </row>
    <row r="1107" spans="1:15" ht="16.5" thickBot="1" x14ac:dyDescent="0.3">
      <c r="A1107" s="145"/>
      <c r="B1107" s="65" t="s">
        <v>18</v>
      </c>
      <c r="C1107" s="10">
        <f>SUM(C1103:C1106)</f>
        <v>4480</v>
      </c>
      <c r="D1107" s="11">
        <f t="shared" ref="D1107:D1112" si="809">E1107/C1107*100</f>
        <v>0</v>
      </c>
      <c r="E1107" s="10">
        <f>SUM(E1103:E1106)</f>
        <v>0</v>
      </c>
      <c r="F1107" s="11">
        <f t="shared" ref="F1107:F1112" si="810">+G1107/C1107*100</f>
        <v>0</v>
      </c>
      <c r="G1107" s="10">
        <f>SUM(G1103:G1106)</f>
        <v>0</v>
      </c>
      <c r="H1107" s="73">
        <f t="shared" ref="H1107:H1112" si="811">+I1107/C1107*100</f>
        <v>0.60267857142857151</v>
      </c>
      <c r="I1107" s="10">
        <f>SUM(I1103:I1106)</f>
        <v>27</v>
      </c>
      <c r="J1107" s="11">
        <f t="shared" ref="J1107:J1112" si="812">(1*D1107)+(0.65*F1107)+(0.3*H1107)</f>
        <v>0.18080357142857145</v>
      </c>
      <c r="K1107" s="10">
        <f>SUM(K1103:K1106)</f>
        <v>27</v>
      </c>
      <c r="L1107" s="12">
        <f t="shared" ref="L1107:L1112" si="813">K1107/C1107*100</f>
        <v>0.60267857142857151</v>
      </c>
      <c r="M1107" s="15">
        <f t="shared" ref="M1107:M1112" si="814">L1107*10000</f>
        <v>6026.7857142857147</v>
      </c>
      <c r="N1107" s="13">
        <f t="shared" ref="N1107:N1112" si="815">(NORMSINV(1-M1107/1000000))+1.5</f>
        <v>4.0105720721226419</v>
      </c>
      <c r="O1107" s="96"/>
    </row>
    <row r="1108" spans="1:15" x14ac:dyDescent="0.25">
      <c r="A1108" s="147" t="s">
        <v>675</v>
      </c>
      <c r="B1108" s="82" t="s">
        <v>673</v>
      </c>
      <c r="C1108" s="1">
        <f>42*8</f>
        <v>336</v>
      </c>
      <c r="D1108" s="2">
        <f t="shared" si="809"/>
        <v>0</v>
      </c>
      <c r="E1108" s="1">
        <v>0</v>
      </c>
      <c r="F1108" s="2">
        <f t="shared" si="810"/>
        <v>0</v>
      </c>
      <c r="G1108" s="1">
        <v>0</v>
      </c>
      <c r="H1108" s="2">
        <f t="shared" si="811"/>
        <v>1.1904761904761905</v>
      </c>
      <c r="I1108" s="1">
        <v>4</v>
      </c>
      <c r="J1108" s="2">
        <f t="shared" si="812"/>
        <v>0.35714285714285715</v>
      </c>
      <c r="K1108" s="1">
        <f t="shared" ref="K1108:K1117" si="816">+E1108+G1108+I1108</f>
        <v>4</v>
      </c>
      <c r="L1108" s="3">
        <f t="shared" si="813"/>
        <v>1.1904761904761905</v>
      </c>
      <c r="M1108" s="24">
        <f t="shared" si="814"/>
        <v>11904.761904761905</v>
      </c>
      <c r="N1108" s="25">
        <f t="shared" si="815"/>
        <v>3.7601889913293762</v>
      </c>
      <c r="O1108" s="95"/>
    </row>
    <row r="1109" spans="1:15" x14ac:dyDescent="0.25">
      <c r="A1109" s="144"/>
      <c r="B1109" s="82" t="s">
        <v>473</v>
      </c>
      <c r="C1109" s="1">
        <f>11*64</f>
        <v>704</v>
      </c>
      <c r="D1109" s="2">
        <f t="shared" si="809"/>
        <v>0</v>
      </c>
      <c r="E1109" s="1">
        <v>0</v>
      </c>
      <c r="F1109" s="2">
        <f t="shared" si="810"/>
        <v>0</v>
      </c>
      <c r="G1109" s="1">
        <v>0</v>
      </c>
      <c r="H1109" s="2">
        <f t="shared" si="811"/>
        <v>0.71022727272727271</v>
      </c>
      <c r="I1109" s="1">
        <v>5</v>
      </c>
      <c r="J1109" s="2">
        <f t="shared" si="812"/>
        <v>0.2130681818181818</v>
      </c>
      <c r="K1109" s="1">
        <f t="shared" si="816"/>
        <v>5</v>
      </c>
      <c r="L1109" s="3">
        <f t="shared" si="813"/>
        <v>0.71022727272727271</v>
      </c>
      <c r="M1109" s="24">
        <f t="shared" si="814"/>
        <v>7102.272727272727</v>
      </c>
      <c r="N1109" s="25">
        <f t="shared" si="815"/>
        <v>3.952048653004522</v>
      </c>
      <c r="O1109" s="95"/>
    </row>
    <row r="1110" spans="1:15" x14ac:dyDescent="0.25">
      <c r="A1110" s="144"/>
      <c r="B1110" s="82" t="s">
        <v>676</v>
      </c>
      <c r="C1110" s="1">
        <f>9*64</f>
        <v>576</v>
      </c>
      <c r="D1110" s="2">
        <f>E1110/C1110*100</f>
        <v>0</v>
      </c>
      <c r="E1110" s="1">
        <v>0</v>
      </c>
      <c r="F1110" s="2">
        <f>+G1110/C1110*100</f>
        <v>0</v>
      </c>
      <c r="G1110" s="1">
        <v>0</v>
      </c>
      <c r="H1110" s="2">
        <f>+I1110/C1110*100</f>
        <v>0.34722222222222221</v>
      </c>
      <c r="I1110" s="1">
        <v>2</v>
      </c>
      <c r="J1110" s="2">
        <f>(1*D1110)+(0.65*F1110)+(0.3*H1110)</f>
        <v>0.10416666666666666</v>
      </c>
      <c r="K1110" s="1">
        <f t="shared" si="816"/>
        <v>2</v>
      </c>
      <c r="L1110" s="3">
        <f>K1110/C1110*100</f>
        <v>0.34722222222222221</v>
      </c>
      <c r="M1110" s="24">
        <f>L1110*10000</f>
        <v>3472.2222222222222</v>
      </c>
      <c r="N1110" s="25">
        <f>(NORMSINV(1-M1110/1000000))+1.5</f>
        <v>4.1994967002249748</v>
      </c>
      <c r="O1110" s="95"/>
    </row>
    <row r="1111" spans="1:15" x14ac:dyDescent="0.25">
      <c r="A1111" s="144"/>
      <c r="B1111" s="82" t="s">
        <v>184</v>
      </c>
      <c r="C1111" s="1">
        <f>17*64</f>
        <v>1088</v>
      </c>
      <c r="D1111" s="2">
        <f t="shared" si="809"/>
        <v>0</v>
      </c>
      <c r="E1111" s="1">
        <v>0</v>
      </c>
      <c r="F1111" s="2">
        <f t="shared" si="810"/>
        <v>0</v>
      </c>
      <c r="G1111" s="1">
        <v>0</v>
      </c>
      <c r="H1111" s="2">
        <f t="shared" si="811"/>
        <v>0.55147058823529416</v>
      </c>
      <c r="I1111" s="1">
        <v>6</v>
      </c>
      <c r="J1111" s="2">
        <f t="shared" si="812"/>
        <v>0.16544117647058823</v>
      </c>
      <c r="K1111" s="1">
        <f t="shared" si="816"/>
        <v>6</v>
      </c>
      <c r="L1111" s="3">
        <f t="shared" si="813"/>
        <v>0.55147058823529416</v>
      </c>
      <c r="M1111" s="24">
        <f t="shared" si="814"/>
        <v>5514.7058823529414</v>
      </c>
      <c r="N1111" s="25">
        <f t="shared" si="815"/>
        <v>4.0417655833288215</v>
      </c>
      <c r="O1111" s="95"/>
    </row>
    <row r="1112" spans="1:15" ht="15.75" thickBot="1" x14ac:dyDescent="0.3">
      <c r="A1112" s="144"/>
      <c r="B1112" s="107" t="s">
        <v>670</v>
      </c>
      <c r="C1112" s="100">
        <f>21*64</f>
        <v>1344</v>
      </c>
      <c r="D1112" s="77">
        <f t="shared" si="809"/>
        <v>0</v>
      </c>
      <c r="E1112" s="100">
        <v>0</v>
      </c>
      <c r="F1112" s="77">
        <f t="shared" si="810"/>
        <v>0</v>
      </c>
      <c r="G1112" s="100">
        <v>0</v>
      </c>
      <c r="H1112" s="77">
        <f t="shared" si="811"/>
        <v>0.52083333333333326</v>
      </c>
      <c r="I1112" s="100">
        <v>7</v>
      </c>
      <c r="J1112" s="77">
        <f t="shared" si="812"/>
        <v>0.15624999999999997</v>
      </c>
      <c r="K1112" s="100">
        <f t="shared" si="816"/>
        <v>7</v>
      </c>
      <c r="L1112" s="101">
        <f t="shared" si="813"/>
        <v>0.52083333333333326</v>
      </c>
      <c r="M1112" s="79">
        <f t="shared" si="814"/>
        <v>5208.333333333333</v>
      </c>
      <c r="N1112" s="80">
        <f t="shared" si="815"/>
        <v>4.0616819349340219</v>
      </c>
      <c r="O1112" s="102"/>
    </row>
    <row r="1113" spans="1:15" x14ac:dyDescent="0.25">
      <c r="A1113" s="147" t="s">
        <v>677</v>
      </c>
      <c r="B1113" s="85" t="s">
        <v>673</v>
      </c>
      <c r="C1113" s="56">
        <f>15*32</f>
        <v>480</v>
      </c>
      <c r="D1113" s="57">
        <f>E1113/C1113*100</f>
        <v>0</v>
      </c>
      <c r="E1113" s="56">
        <v>0</v>
      </c>
      <c r="F1113" s="57">
        <f>+G1113/C1113*100</f>
        <v>0</v>
      </c>
      <c r="G1113" s="56">
        <v>0</v>
      </c>
      <c r="H1113" s="57">
        <f>+I1113/C1113*100</f>
        <v>0.20833333333333334</v>
      </c>
      <c r="I1113" s="56">
        <v>1</v>
      </c>
      <c r="J1113" s="57">
        <f>(1*D1113)+(0.65*F1113)+(0.3*H1113)</f>
        <v>6.25E-2</v>
      </c>
      <c r="K1113" s="56">
        <f t="shared" si="816"/>
        <v>1</v>
      </c>
      <c r="L1113" s="58">
        <f>K1113/C1113*100</f>
        <v>0.20833333333333334</v>
      </c>
      <c r="M1113" s="67">
        <f>L1113*10000</f>
        <v>2083.3333333333335</v>
      </c>
      <c r="N1113" s="68">
        <f>(NORMSINV(1-M1113/1000000))+1.5</f>
        <v>4.3652602385321337</v>
      </c>
      <c r="O1113" s="108"/>
    </row>
    <row r="1114" spans="1:15" x14ac:dyDescent="0.25">
      <c r="A1114" s="144"/>
      <c r="B1114" s="82" t="s">
        <v>679</v>
      </c>
      <c r="C1114" s="1">
        <f>2*64</f>
        <v>128</v>
      </c>
      <c r="D1114" s="2">
        <f>E1114/C1114*100</f>
        <v>0</v>
      </c>
      <c r="E1114" s="1">
        <v>0</v>
      </c>
      <c r="F1114" s="2">
        <f>+G1114/C1114*100</f>
        <v>0</v>
      </c>
      <c r="G1114" s="1">
        <v>0</v>
      </c>
      <c r="H1114" s="2">
        <f>+I1114/C1114*100</f>
        <v>0.78125</v>
      </c>
      <c r="I1114" s="1">
        <v>1</v>
      </c>
      <c r="J1114" s="2">
        <f>(1*D1114)+(0.65*F1114)+(0.3*H1114)</f>
        <v>0.234375</v>
      </c>
      <c r="K1114" s="1">
        <f t="shared" si="816"/>
        <v>1</v>
      </c>
      <c r="L1114" s="3">
        <f>K1114/C1114*100</f>
        <v>0.78125</v>
      </c>
      <c r="M1114" s="24">
        <f>L1114*10000</f>
        <v>7812.5</v>
      </c>
      <c r="N1114" s="25">
        <f>(NORMSINV(1-M1114/1000000))+1.5</f>
        <v>3.9175590162365048</v>
      </c>
      <c r="O1114" s="95"/>
    </row>
    <row r="1115" spans="1:15" x14ac:dyDescent="0.25">
      <c r="A1115" s="144"/>
      <c r="B1115" s="82" t="s">
        <v>676</v>
      </c>
      <c r="C1115" s="1">
        <f>23*64</f>
        <v>1472</v>
      </c>
      <c r="D1115" s="2">
        <f>E1115/C1115*100</f>
        <v>0</v>
      </c>
      <c r="E1115" s="1">
        <v>0</v>
      </c>
      <c r="F1115" s="2">
        <f>+G1115/C1115*100</f>
        <v>0</v>
      </c>
      <c r="G1115" s="1">
        <v>0</v>
      </c>
      <c r="H1115" s="2">
        <f>+I1115/C1115*100</f>
        <v>0.54347826086956519</v>
      </c>
      <c r="I1115" s="1">
        <v>8</v>
      </c>
      <c r="J1115" s="2">
        <f>(1*D1115)+(0.65*F1115)+(0.3*H1115)</f>
        <v>0.16304347826086954</v>
      </c>
      <c r="K1115" s="1">
        <f t="shared" si="816"/>
        <v>8</v>
      </c>
      <c r="L1115" s="3">
        <f>K1115/C1115*100</f>
        <v>0.54347826086956519</v>
      </c>
      <c r="M1115" s="24">
        <f>L1115*10000</f>
        <v>5434.782608695652</v>
      </c>
      <c r="N1115" s="25">
        <f>(NORMSINV(1-M1115/1000000))+1.5</f>
        <v>4.0468644273080763</v>
      </c>
      <c r="O1115" s="95"/>
    </row>
    <row r="1116" spans="1:15" x14ac:dyDescent="0.25">
      <c r="A1116" s="144"/>
      <c r="B1116" s="82" t="s">
        <v>184</v>
      </c>
      <c r="C1116" s="1">
        <f>18*64</f>
        <v>1152</v>
      </c>
      <c r="D1116" s="2">
        <f>E1116/C1116*100</f>
        <v>0</v>
      </c>
      <c r="E1116" s="1">
        <v>0</v>
      </c>
      <c r="F1116" s="2">
        <f>+G1116/C1116*100</f>
        <v>0</v>
      </c>
      <c r="G1116" s="1">
        <v>0</v>
      </c>
      <c r="H1116" s="2">
        <f>+I1116/C1116*100</f>
        <v>0.78125</v>
      </c>
      <c r="I1116" s="1">
        <v>9</v>
      </c>
      <c r="J1116" s="2">
        <f>(1*D1116)+(0.65*F1116)+(0.3*H1116)</f>
        <v>0.234375</v>
      </c>
      <c r="K1116" s="1">
        <f t="shared" si="816"/>
        <v>9</v>
      </c>
      <c r="L1116" s="3">
        <f>K1116/C1116*100</f>
        <v>0.78125</v>
      </c>
      <c r="M1116" s="24">
        <f>L1116*10000</f>
        <v>7812.5</v>
      </c>
      <c r="N1116" s="25">
        <f>(NORMSINV(1-M1116/1000000))+1.5</f>
        <v>3.9175590162365048</v>
      </c>
      <c r="O1116" s="95"/>
    </row>
    <row r="1117" spans="1:15" x14ac:dyDescent="0.25">
      <c r="A1117" s="144"/>
      <c r="B1117" s="82" t="s">
        <v>670</v>
      </c>
      <c r="C1117" s="1">
        <f>4*64</f>
        <v>256</v>
      </c>
      <c r="D1117" s="2">
        <f>E1117/C1117*100</f>
        <v>0</v>
      </c>
      <c r="E1117" s="1">
        <v>0</v>
      </c>
      <c r="F1117" s="2">
        <f>+G1117/C1117*100</f>
        <v>0</v>
      </c>
      <c r="G1117" s="1">
        <v>0</v>
      </c>
      <c r="H1117" s="2">
        <f>+I1117/C1117*100</f>
        <v>0.390625</v>
      </c>
      <c r="I1117" s="1">
        <v>1</v>
      </c>
      <c r="J1117" s="2">
        <f>(1*D1117)+(0.65*F1117)+(0.3*H1117)</f>
        <v>0.1171875</v>
      </c>
      <c r="K1117" s="1">
        <f t="shared" si="816"/>
        <v>1</v>
      </c>
      <c r="L1117" s="3">
        <f>K1117/C1117*100</f>
        <v>0.390625</v>
      </c>
      <c r="M1117" s="24">
        <f>L1117*10000</f>
        <v>3906.25</v>
      </c>
      <c r="N1117" s="25">
        <f>(NORMSINV(1-M1117/1000000))+1.5</f>
        <v>4.1600674686174592</v>
      </c>
      <c r="O1117" s="95"/>
    </row>
    <row r="1118" spans="1:15" ht="16.5" thickBot="1" x14ac:dyDescent="0.3">
      <c r="A1118" s="145"/>
      <c r="B1118" s="65" t="s">
        <v>18</v>
      </c>
      <c r="C1118" s="10">
        <f>SUM(C1113:C1117)</f>
        <v>3488</v>
      </c>
      <c r="D1118" s="11">
        <f t="shared" ref="D1118:D1123" si="817">E1118/C1118*100</f>
        <v>0</v>
      </c>
      <c r="E1118" s="10">
        <f>SUM(E1113:E1117)</f>
        <v>0</v>
      </c>
      <c r="F1118" s="11">
        <f t="shared" ref="F1118:F1123" si="818">+G1118/C1118*100</f>
        <v>0</v>
      </c>
      <c r="G1118" s="10">
        <f>SUM(G1113:G1117)</f>
        <v>0</v>
      </c>
      <c r="H1118" s="73">
        <f t="shared" ref="H1118:H1123" si="819">+I1118/C1118*100</f>
        <v>0.57339449541284404</v>
      </c>
      <c r="I1118" s="10">
        <f>SUM(I1113:I1117)</f>
        <v>20</v>
      </c>
      <c r="J1118" s="11">
        <f t="shared" ref="J1118:J1123" si="820">(1*D1118)+(0.65*F1118)+(0.3*H1118)</f>
        <v>0.17201834862385321</v>
      </c>
      <c r="K1118" s="10">
        <f>SUM(K1113:K1117)</f>
        <v>20</v>
      </c>
      <c r="L1118" s="12">
        <f t="shared" ref="L1118:L1123" si="821">K1118/C1118*100</f>
        <v>0.57339449541284404</v>
      </c>
      <c r="M1118" s="15">
        <f t="shared" ref="M1118:M1123" si="822">L1118*10000</f>
        <v>5733.9449541284403</v>
      </c>
      <c r="N1118" s="13">
        <f t="shared" ref="N1118:N1123" si="823">(NORMSINV(1-M1118/1000000))+1.5</f>
        <v>4.0281085206143894</v>
      </c>
      <c r="O1118" s="96"/>
    </row>
    <row r="1119" spans="1:15" x14ac:dyDescent="0.25">
      <c r="A1119" s="147" t="s">
        <v>680</v>
      </c>
      <c r="B1119" s="85" t="s">
        <v>673</v>
      </c>
      <c r="C1119" s="56">
        <f>20*8</f>
        <v>160</v>
      </c>
      <c r="D1119" s="57">
        <f t="shared" si="817"/>
        <v>0</v>
      </c>
      <c r="E1119" s="56">
        <v>0</v>
      </c>
      <c r="F1119" s="57">
        <f t="shared" si="818"/>
        <v>0</v>
      </c>
      <c r="G1119" s="56">
        <v>0</v>
      </c>
      <c r="H1119" s="57">
        <f t="shared" si="819"/>
        <v>0.625</v>
      </c>
      <c r="I1119" s="56">
        <v>1</v>
      </c>
      <c r="J1119" s="57">
        <f t="shared" si="820"/>
        <v>0.1875</v>
      </c>
      <c r="K1119" s="56">
        <f>+E1119+G1119+I1119</f>
        <v>1</v>
      </c>
      <c r="L1119" s="58">
        <f t="shared" si="821"/>
        <v>0.625</v>
      </c>
      <c r="M1119" s="67">
        <f t="shared" si="822"/>
        <v>6250</v>
      </c>
      <c r="N1119" s="68">
        <f t="shared" si="823"/>
        <v>3.9977054744123737</v>
      </c>
      <c r="O1119" s="108"/>
    </row>
    <row r="1120" spans="1:15" x14ac:dyDescent="0.25">
      <c r="A1120" s="144"/>
      <c r="B1120" s="82" t="s">
        <v>679</v>
      </c>
      <c r="C1120" s="1">
        <f>5*64</f>
        <v>320</v>
      </c>
      <c r="D1120" s="2">
        <f t="shared" si="817"/>
        <v>0</v>
      </c>
      <c r="E1120" s="1">
        <v>0</v>
      </c>
      <c r="F1120" s="2">
        <f t="shared" si="818"/>
        <v>0</v>
      </c>
      <c r="G1120" s="1">
        <v>0</v>
      </c>
      <c r="H1120" s="2">
        <f t="shared" si="819"/>
        <v>1.25</v>
      </c>
      <c r="I1120" s="1">
        <v>4</v>
      </c>
      <c r="J1120" s="2">
        <f t="shared" si="820"/>
        <v>0.375</v>
      </c>
      <c r="K1120" s="1">
        <f>+E1120+G1120+I1120</f>
        <v>4</v>
      </c>
      <c r="L1120" s="3">
        <f t="shared" si="821"/>
        <v>1.25</v>
      </c>
      <c r="M1120" s="24">
        <f t="shared" si="822"/>
        <v>12500</v>
      </c>
      <c r="N1120" s="25">
        <f t="shared" si="823"/>
        <v>3.7414027276049464</v>
      </c>
      <c r="O1120" s="95"/>
    </row>
    <row r="1121" spans="1:15" x14ac:dyDescent="0.25">
      <c r="A1121" s="144"/>
      <c r="B1121" s="82" t="s">
        <v>676</v>
      </c>
      <c r="C1121" s="1">
        <f>8*64</f>
        <v>512</v>
      </c>
      <c r="D1121" s="2">
        <f t="shared" si="817"/>
        <v>0</v>
      </c>
      <c r="E1121" s="1">
        <v>0</v>
      </c>
      <c r="F1121" s="2">
        <f t="shared" si="818"/>
        <v>0</v>
      </c>
      <c r="G1121" s="1">
        <v>0</v>
      </c>
      <c r="H1121" s="2">
        <f t="shared" si="819"/>
        <v>0.5859375</v>
      </c>
      <c r="I1121" s="1">
        <v>3</v>
      </c>
      <c r="J1121" s="2">
        <f t="shared" si="820"/>
        <v>0.17578125</v>
      </c>
      <c r="K1121" s="1">
        <f>+E1121+G1121+I1121</f>
        <v>3</v>
      </c>
      <c r="L1121" s="3">
        <f t="shared" si="821"/>
        <v>0.5859375</v>
      </c>
      <c r="M1121" s="24">
        <f t="shared" si="822"/>
        <v>5859.375</v>
      </c>
      <c r="N1121" s="25">
        <f t="shared" si="823"/>
        <v>4.0205022171903586</v>
      </c>
      <c r="O1121" s="95"/>
    </row>
    <row r="1122" spans="1:15" x14ac:dyDescent="0.25">
      <c r="A1122" s="144"/>
      <c r="B1122" s="82" t="s">
        <v>184</v>
      </c>
      <c r="C1122" s="1">
        <f>2*64</f>
        <v>128</v>
      </c>
      <c r="D1122" s="2">
        <f t="shared" si="817"/>
        <v>0</v>
      </c>
      <c r="E1122" s="1">
        <v>0</v>
      </c>
      <c r="F1122" s="2">
        <f t="shared" si="818"/>
        <v>0</v>
      </c>
      <c r="G1122" s="1">
        <v>0</v>
      </c>
      <c r="H1122" s="2">
        <f t="shared" si="819"/>
        <v>0</v>
      </c>
      <c r="I1122" s="1">
        <v>0</v>
      </c>
      <c r="J1122" s="2">
        <f t="shared" si="820"/>
        <v>0</v>
      </c>
      <c r="K1122" s="1">
        <f>+E1122+G1122+I1122</f>
        <v>0</v>
      </c>
      <c r="L1122" s="3">
        <f t="shared" si="821"/>
        <v>0</v>
      </c>
      <c r="M1122" s="24">
        <f t="shared" si="822"/>
        <v>0</v>
      </c>
      <c r="N1122" s="25" t="e">
        <f t="shared" si="823"/>
        <v>#NUM!</v>
      </c>
      <c r="O1122" s="95"/>
    </row>
    <row r="1123" spans="1:15" x14ac:dyDescent="0.25">
      <c r="A1123" s="144"/>
      <c r="B1123" s="82" t="s">
        <v>682</v>
      </c>
      <c r="C1123" s="1">
        <f>11*64</f>
        <v>704</v>
      </c>
      <c r="D1123" s="2">
        <f t="shared" si="817"/>
        <v>0</v>
      </c>
      <c r="E1123" s="1">
        <v>0</v>
      </c>
      <c r="F1123" s="2">
        <f t="shared" si="818"/>
        <v>0</v>
      </c>
      <c r="G1123" s="1">
        <v>0</v>
      </c>
      <c r="H1123" s="2">
        <f t="shared" si="819"/>
        <v>1.2784090909090911</v>
      </c>
      <c r="I1123" s="1">
        <v>9</v>
      </c>
      <c r="J1123" s="2">
        <f t="shared" si="820"/>
        <v>0.38352272727272729</v>
      </c>
      <c r="K1123" s="1">
        <f>+E1123+G1123+I1123</f>
        <v>9</v>
      </c>
      <c r="L1123" s="3">
        <f t="shared" si="821"/>
        <v>1.2784090909090911</v>
      </c>
      <c r="M1123" s="24">
        <f t="shared" si="822"/>
        <v>12784.09090909091</v>
      </c>
      <c r="N1123" s="25">
        <f t="shared" si="823"/>
        <v>3.7327083748973084</v>
      </c>
      <c r="O1123" s="95"/>
    </row>
    <row r="1124" spans="1:15" ht="16.5" thickBot="1" x14ac:dyDescent="0.3">
      <c r="A1124" s="145"/>
      <c r="B1124" s="65" t="s">
        <v>18</v>
      </c>
      <c r="C1124" s="10">
        <f>SUM(C1119:C1123)</f>
        <v>1824</v>
      </c>
      <c r="D1124" s="11">
        <f t="shared" ref="D1124:D1129" si="824">E1124/C1124*100</f>
        <v>0</v>
      </c>
      <c r="E1124" s="10">
        <f>SUM(E1119:E1123)</f>
        <v>0</v>
      </c>
      <c r="F1124" s="11">
        <f t="shared" ref="F1124:F1129" si="825">+G1124/C1124*100</f>
        <v>0</v>
      </c>
      <c r="G1124" s="10">
        <f>SUM(G1119:G1123)</f>
        <v>0</v>
      </c>
      <c r="H1124" s="73">
        <f t="shared" ref="H1124:H1129" si="826">+I1124/C1124*100</f>
        <v>0.93201754385964908</v>
      </c>
      <c r="I1124" s="10">
        <f>SUM(I1119:I1123)</f>
        <v>17</v>
      </c>
      <c r="J1124" s="11">
        <f t="shared" ref="J1124:J1129" si="827">(1*D1124)+(0.65*F1124)+(0.3*H1124)</f>
        <v>0.27960526315789469</v>
      </c>
      <c r="K1124" s="10">
        <f>SUM(K1119:K1123)</f>
        <v>17</v>
      </c>
      <c r="L1124" s="12">
        <f t="shared" ref="L1124:L1129" si="828">K1124/C1124*100</f>
        <v>0.93201754385964908</v>
      </c>
      <c r="M1124" s="15">
        <f t="shared" ref="M1124:M1129" si="829">L1124*10000</f>
        <v>9320.1754385964905</v>
      </c>
      <c r="N1124" s="13">
        <f t="shared" ref="N1124:N1129" si="830">(NORMSINV(1-M1124/1000000))+1.5</f>
        <v>3.8526463907688062</v>
      </c>
      <c r="O1124" s="96"/>
    </row>
    <row r="1125" spans="1:15" x14ac:dyDescent="0.25">
      <c r="A1125" s="147" t="s">
        <v>683</v>
      </c>
      <c r="B1125" s="85" t="s">
        <v>673</v>
      </c>
      <c r="C1125" s="56">
        <f>25*8</f>
        <v>200</v>
      </c>
      <c r="D1125" s="57">
        <f t="shared" si="824"/>
        <v>0</v>
      </c>
      <c r="E1125" s="56">
        <v>0</v>
      </c>
      <c r="F1125" s="57">
        <f t="shared" si="825"/>
        <v>0</v>
      </c>
      <c r="G1125" s="56">
        <v>0</v>
      </c>
      <c r="H1125" s="57">
        <f t="shared" si="826"/>
        <v>0</v>
      </c>
      <c r="I1125" s="56">
        <v>0</v>
      </c>
      <c r="J1125" s="57">
        <f t="shared" si="827"/>
        <v>0</v>
      </c>
      <c r="K1125" s="56">
        <f>+E1125+G1125+I1125</f>
        <v>0</v>
      </c>
      <c r="L1125" s="58">
        <f t="shared" si="828"/>
        <v>0</v>
      </c>
      <c r="M1125" s="67">
        <f t="shared" si="829"/>
        <v>0</v>
      </c>
      <c r="N1125" s="68" t="e">
        <f t="shared" si="830"/>
        <v>#NUM!</v>
      </c>
      <c r="O1125" s="108"/>
    </row>
    <row r="1126" spans="1:15" x14ac:dyDescent="0.25">
      <c r="A1126" s="144"/>
      <c r="B1126" s="82" t="s">
        <v>229</v>
      </c>
      <c r="C1126" s="1">
        <f>50*8</f>
        <v>400</v>
      </c>
      <c r="D1126" s="2">
        <f t="shared" si="824"/>
        <v>0</v>
      </c>
      <c r="E1126" s="1">
        <v>0</v>
      </c>
      <c r="F1126" s="2">
        <f t="shared" si="825"/>
        <v>0</v>
      </c>
      <c r="G1126" s="1">
        <v>0</v>
      </c>
      <c r="H1126" s="2">
        <f t="shared" si="826"/>
        <v>1</v>
      </c>
      <c r="I1126" s="1">
        <v>4</v>
      </c>
      <c r="J1126" s="2">
        <f t="shared" si="827"/>
        <v>0.3</v>
      </c>
      <c r="K1126" s="1">
        <f>+E1126+G1126+I1126</f>
        <v>4</v>
      </c>
      <c r="L1126" s="3">
        <f t="shared" si="828"/>
        <v>1</v>
      </c>
      <c r="M1126" s="24">
        <f t="shared" si="829"/>
        <v>10000</v>
      </c>
      <c r="N1126" s="25">
        <f t="shared" si="830"/>
        <v>3.8263478740408408</v>
      </c>
      <c r="O1126" s="95"/>
    </row>
    <row r="1127" spans="1:15" x14ac:dyDescent="0.25">
      <c r="A1127" s="144"/>
      <c r="B1127" s="82" t="s">
        <v>684</v>
      </c>
      <c r="C1127" s="1">
        <f>7*64</f>
        <v>448</v>
      </c>
      <c r="D1127" s="2">
        <f t="shared" si="824"/>
        <v>0</v>
      </c>
      <c r="E1127" s="1">
        <v>0</v>
      </c>
      <c r="F1127" s="2">
        <f t="shared" si="825"/>
        <v>0</v>
      </c>
      <c r="G1127" s="1">
        <v>0</v>
      </c>
      <c r="H1127" s="2">
        <f t="shared" si="826"/>
        <v>0.4464285714285714</v>
      </c>
      <c r="I1127" s="1">
        <v>2</v>
      </c>
      <c r="J1127" s="2">
        <f t="shared" si="827"/>
        <v>0.13392857142857142</v>
      </c>
      <c r="K1127" s="1">
        <f>+E1127+G1127+I1127</f>
        <v>2</v>
      </c>
      <c r="L1127" s="3">
        <f t="shared" si="828"/>
        <v>0.4464285714285714</v>
      </c>
      <c r="M1127" s="24">
        <f t="shared" si="829"/>
        <v>4464.2857142857138</v>
      </c>
      <c r="N1127" s="25">
        <f t="shared" si="830"/>
        <v>4.1147770556013414</v>
      </c>
      <c r="O1127" s="95"/>
    </row>
    <row r="1128" spans="1:15" x14ac:dyDescent="0.25">
      <c r="A1128" s="144"/>
      <c r="B1128" s="82" t="s">
        <v>182</v>
      </c>
      <c r="C1128" s="1">
        <f>32*8</f>
        <v>256</v>
      </c>
      <c r="D1128" s="2">
        <f>E1128/C1128*100</f>
        <v>0</v>
      </c>
      <c r="E1128" s="1">
        <v>0</v>
      </c>
      <c r="F1128" s="2">
        <f>+G1128/C1128*100</f>
        <v>0</v>
      </c>
      <c r="G1128" s="1">
        <v>0</v>
      </c>
      <c r="H1128" s="2">
        <f>+I1128/C1128*100</f>
        <v>0</v>
      </c>
      <c r="I1128" s="1">
        <v>0</v>
      </c>
      <c r="J1128" s="2">
        <f>(1*D1128)+(0.65*F1128)+(0.3*H1128)</f>
        <v>0</v>
      </c>
      <c r="K1128" s="1">
        <f>+E1128+G1128+I1128</f>
        <v>0</v>
      </c>
      <c r="L1128" s="3">
        <f>K1128/C1128*100</f>
        <v>0</v>
      </c>
      <c r="M1128" s="24">
        <f>L1128*10000</f>
        <v>0</v>
      </c>
      <c r="N1128" s="25" t="e">
        <f>(NORMSINV(1-M1128/1000000))+1.5</f>
        <v>#NUM!</v>
      </c>
      <c r="O1128" s="95"/>
    </row>
    <row r="1129" spans="1:15" x14ac:dyDescent="0.25">
      <c r="A1129" s="144"/>
      <c r="B1129" s="82" t="s">
        <v>444</v>
      </c>
      <c r="C1129" s="1">
        <f>10*64</f>
        <v>640</v>
      </c>
      <c r="D1129" s="2">
        <f t="shared" si="824"/>
        <v>0</v>
      </c>
      <c r="E1129" s="1">
        <v>0</v>
      </c>
      <c r="F1129" s="2">
        <f t="shared" si="825"/>
        <v>0</v>
      </c>
      <c r="G1129" s="1">
        <v>0</v>
      </c>
      <c r="H1129" s="2">
        <f t="shared" si="826"/>
        <v>0.9375</v>
      </c>
      <c r="I1129" s="1">
        <v>6</v>
      </c>
      <c r="J1129" s="2">
        <f t="shared" si="827"/>
        <v>0.28125</v>
      </c>
      <c r="K1129" s="1">
        <f>+E1129+G1129+I1129</f>
        <v>6</v>
      </c>
      <c r="L1129" s="3">
        <f t="shared" si="828"/>
        <v>0.9375</v>
      </c>
      <c r="M1129" s="24">
        <f t="shared" si="829"/>
        <v>9375</v>
      </c>
      <c r="N1129" s="25">
        <f t="shared" si="830"/>
        <v>3.8504644231090768</v>
      </c>
      <c r="O1129" s="95"/>
    </row>
    <row r="1130" spans="1:15" ht="16.5" thickBot="1" x14ac:dyDescent="0.3">
      <c r="A1130" s="145"/>
      <c r="B1130" s="65" t="s">
        <v>18</v>
      </c>
      <c r="C1130" s="10">
        <f>SUM(C1125:C1129)</f>
        <v>1944</v>
      </c>
      <c r="D1130" s="11">
        <f>E1130/C1130*100</f>
        <v>0</v>
      </c>
      <c r="E1130" s="10">
        <f>SUM(E1125:E1129)</f>
        <v>0</v>
      </c>
      <c r="F1130" s="11">
        <f>+G1130/C1130*100</f>
        <v>0</v>
      </c>
      <c r="G1130" s="10">
        <f>SUM(G1125:G1129)</f>
        <v>0</v>
      </c>
      <c r="H1130" s="73">
        <f>+I1130/C1130*100</f>
        <v>0.61728395061728392</v>
      </c>
      <c r="I1130" s="10">
        <f>SUM(I1125:I1129)</f>
        <v>12</v>
      </c>
      <c r="J1130" s="11">
        <f>(1*D1130)+(0.65*F1130)+(0.3*H1130)</f>
        <v>0.18518518518518517</v>
      </c>
      <c r="K1130" s="10">
        <f>SUM(K1125:K1129)</f>
        <v>12</v>
      </c>
      <c r="L1130" s="12">
        <f>K1130/C1130*100</f>
        <v>0.61728395061728392</v>
      </c>
      <c r="M1130" s="15">
        <f>L1130*10000</f>
        <v>6172.8395061728388</v>
      </c>
      <c r="N1130" s="13">
        <f>(NORMSINV(1-M1130/1000000))+1.5</f>
        <v>4.0021064733430629</v>
      </c>
      <c r="O1130" s="96"/>
    </row>
    <row r="1131" spans="1:15" x14ac:dyDescent="0.25">
      <c r="A1131" s="144" t="s">
        <v>685</v>
      </c>
      <c r="B1131" s="82" t="s">
        <v>229</v>
      </c>
      <c r="C1131" s="1">
        <f>20*32</f>
        <v>640</v>
      </c>
      <c r="D1131" s="2">
        <f>E1131/C1131*100</f>
        <v>0</v>
      </c>
      <c r="E1131" s="1">
        <v>0</v>
      </c>
      <c r="F1131" s="2">
        <f>+G1131/C1131*100</f>
        <v>0</v>
      </c>
      <c r="G1131" s="1">
        <v>0</v>
      </c>
      <c r="H1131" s="2">
        <f>+I1131/C1131*100</f>
        <v>1.25</v>
      </c>
      <c r="I1131" s="1">
        <v>8</v>
      </c>
      <c r="J1131" s="2">
        <f>(1*D1131)+(0.65*F1131)+(0.3*H1131)</f>
        <v>0.375</v>
      </c>
      <c r="K1131" s="1">
        <f>+E1131+G1131+I1131</f>
        <v>8</v>
      </c>
      <c r="L1131" s="3">
        <f>K1131/C1131*100</f>
        <v>1.25</v>
      </c>
      <c r="M1131" s="24">
        <f>L1131*10000</f>
        <v>12500</v>
      </c>
      <c r="N1131" s="25">
        <f>(NORMSINV(1-M1131/1000000))+1.5</f>
        <v>3.7414027276049464</v>
      </c>
      <c r="O1131" s="95"/>
    </row>
    <row r="1132" spans="1:15" x14ac:dyDescent="0.25">
      <c r="A1132" s="144"/>
      <c r="B1132" s="82" t="s">
        <v>184</v>
      </c>
      <c r="C1132" s="1">
        <f>4*64</f>
        <v>256</v>
      </c>
      <c r="D1132" s="2">
        <f>E1132/C1132*100</f>
        <v>0</v>
      </c>
      <c r="E1132" s="1">
        <v>0</v>
      </c>
      <c r="F1132" s="2">
        <f>+G1132/C1132*100</f>
        <v>0</v>
      </c>
      <c r="G1132" s="1">
        <v>0</v>
      </c>
      <c r="H1132" s="2">
        <f>+I1132/C1132*100</f>
        <v>1.171875</v>
      </c>
      <c r="I1132" s="1">
        <v>3</v>
      </c>
      <c r="J1132" s="2">
        <f>(1*D1132)+(0.65*F1132)+(0.3*H1132)</f>
        <v>0.3515625</v>
      </c>
      <c r="K1132" s="1">
        <f>+E1132+G1132+I1132</f>
        <v>3</v>
      </c>
      <c r="L1132" s="3">
        <f>K1132/C1132*100</f>
        <v>1.171875</v>
      </c>
      <c r="M1132" s="24">
        <f>L1132*10000</f>
        <v>11718.75</v>
      </c>
      <c r="N1132" s="25">
        <f>(NORMSINV(1-M1132/1000000))+1.5</f>
        <v>3.7662268092096522</v>
      </c>
      <c r="O1132" s="95"/>
    </row>
    <row r="1133" spans="1:15" x14ac:dyDescent="0.25">
      <c r="A1133" s="144"/>
      <c r="B1133" s="82" t="s">
        <v>182</v>
      </c>
      <c r="C1133" s="1">
        <f>39*32</f>
        <v>1248</v>
      </c>
      <c r="D1133" s="2">
        <f>E1133/C1133*100</f>
        <v>0</v>
      </c>
      <c r="E1133" s="1">
        <v>0</v>
      </c>
      <c r="F1133" s="2">
        <f>+G1133/C1133*100</f>
        <v>0</v>
      </c>
      <c r="G1133" s="1">
        <v>0</v>
      </c>
      <c r="H1133" s="2">
        <f>+I1133/C1133*100</f>
        <v>0.64102564102564097</v>
      </c>
      <c r="I1133" s="1">
        <v>8</v>
      </c>
      <c r="J1133" s="2">
        <f>(1*D1133)+(0.65*F1133)+(0.3*H1133)</f>
        <v>0.19230769230769229</v>
      </c>
      <c r="K1133" s="1">
        <f>+E1133+G1133+I1133</f>
        <v>8</v>
      </c>
      <c r="L1133" s="3">
        <f>K1133/C1133*100</f>
        <v>0.64102564102564097</v>
      </c>
      <c r="M1133" s="24">
        <f>L1133*10000</f>
        <v>6410.2564102564093</v>
      </c>
      <c r="N1133" s="25">
        <f>(NORMSINV(1-M1133/1000000))+1.5</f>
        <v>3.9887165662938613</v>
      </c>
      <c r="O1133" s="95"/>
    </row>
    <row r="1134" spans="1:15" x14ac:dyDescent="0.25">
      <c r="A1134" s="144"/>
      <c r="B1134" s="82" t="s">
        <v>444</v>
      </c>
      <c r="C1134" s="1">
        <f>22*64</f>
        <v>1408</v>
      </c>
      <c r="D1134" s="2">
        <f>E1134/C1134*100</f>
        <v>0</v>
      </c>
      <c r="E1134" s="1">
        <v>0</v>
      </c>
      <c r="F1134" s="2">
        <f>+G1134/C1134*100</f>
        <v>0</v>
      </c>
      <c r="G1134" s="1">
        <v>0</v>
      </c>
      <c r="H1134" s="2">
        <f>+I1134/C1134*100</f>
        <v>0.56818181818181823</v>
      </c>
      <c r="I1134" s="1">
        <v>8</v>
      </c>
      <c r="J1134" s="2">
        <f>(1*D1134)+(0.65*F1134)+(0.3*H1134)</f>
        <v>0.17045454545454547</v>
      </c>
      <c r="K1134" s="1">
        <f>+E1134+G1134+I1134</f>
        <v>8</v>
      </c>
      <c r="L1134" s="3">
        <f>K1134/C1134*100</f>
        <v>0.56818181818181823</v>
      </c>
      <c r="M1134" s="24">
        <f>L1134*10000</f>
        <v>5681.818181818182</v>
      </c>
      <c r="N1134" s="25">
        <f>(NORMSINV(1-M1134/1000000))+1.5</f>
        <v>4.031313090899447</v>
      </c>
      <c r="O1134" s="95"/>
    </row>
    <row r="1135" spans="1:15" ht="16.5" thickBot="1" x14ac:dyDescent="0.3">
      <c r="A1135" s="145"/>
      <c r="B1135" s="65" t="s">
        <v>18</v>
      </c>
      <c r="C1135" s="10">
        <f>SUM(C1131:C1134)</f>
        <v>3552</v>
      </c>
      <c r="D1135" s="11">
        <f t="shared" ref="D1135:D1141" si="831">E1135/C1135*100</f>
        <v>0</v>
      </c>
      <c r="E1135" s="10">
        <f>SUM(E1131:E1134)</f>
        <v>0</v>
      </c>
      <c r="F1135" s="11">
        <f t="shared" ref="F1135:F1141" si="832">+G1135/C1135*100</f>
        <v>0</v>
      </c>
      <c r="G1135" s="10">
        <f>SUM(G1131:G1134)</f>
        <v>0</v>
      </c>
      <c r="H1135" s="73">
        <f t="shared" ref="H1135:H1141" si="833">+I1135/C1135*100</f>
        <v>0.7601351351351352</v>
      </c>
      <c r="I1135" s="10">
        <f>SUM(I1131:I1134)</f>
        <v>27</v>
      </c>
      <c r="J1135" s="11">
        <f t="shared" ref="J1135:J1141" si="834">(1*D1135)+(0.65*F1135)+(0.3*H1135)</f>
        <v>0.22804054054054054</v>
      </c>
      <c r="K1135" s="10">
        <f>SUM(K1131:K1134)</f>
        <v>27</v>
      </c>
      <c r="L1135" s="12">
        <f t="shared" ref="L1135:L1141" si="835">K1135/C1135*100</f>
        <v>0.7601351351351352</v>
      </c>
      <c r="M1135" s="15">
        <f t="shared" ref="M1135:M1141" si="836">L1135*10000</f>
        <v>7601.3513513513517</v>
      </c>
      <c r="N1135" s="13">
        <f t="shared" ref="N1135:N1141" si="837">(NORMSINV(1-M1135/1000000))+1.5</f>
        <v>3.9275139374471344</v>
      </c>
      <c r="O1135" s="96"/>
    </row>
    <row r="1136" spans="1:15" x14ac:dyDescent="0.25">
      <c r="A1136" s="147" t="s">
        <v>686</v>
      </c>
      <c r="B1136" s="82" t="s">
        <v>203</v>
      </c>
      <c r="C1136" s="56">
        <f>6*8</f>
        <v>48</v>
      </c>
      <c r="D1136" s="57">
        <f t="shared" si="831"/>
        <v>0</v>
      </c>
      <c r="E1136" s="56">
        <v>0</v>
      </c>
      <c r="F1136" s="57">
        <f t="shared" si="832"/>
        <v>0</v>
      </c>
      <c r="G1136" s="56">
        <v>0</v>
      </c>
      <c r="H1136" s="57">
        <f t="shared" si="833"/>
        <v>0</v>
      </c>
      <c r="I1136" s="56">
        <v>0</v>
      </c>
      <c r="J1136" s="57">
        <f t="shared" si="834"/>
        <v>0</v>
      </c>
      <c r="K1136" s="56">
        <f t="shared" ref="K1136:K1141" si="838">+E1136+G1136+I1136</f>
        <v>0</v>
      </c>
      <c r="L1136" s="58">
        <f t="shared" si="835"/>
        <v>0</v>
      </c>
      <c r="M1136" s="67">
        <f t="shared" si="836"/>
        <v>0</v>
      </c>
      <c r="N1136" s="68" t="e">
        <f t="shared" si="837"/>
        <v>#NUM!</v>
      </c>
      <c r="O1136" s="108"/>
    </row>
    <row r="1137" spans="1:15" x14ac:dyDescent="0.25">
      <c r="A1137" s="144"/>
      <c r="B1137" s="82" t="s">
        <v>229</v>
      </c>
      <c r="C1137" s="1">
        <f>23*32</f>
        <v>736</v>
      </c>
      <c r="D1137" s="2">
        <f t="shared" si="831"/>
        <v>0</v>
      </c>
      <c r="E1137" s="1">
        <v>0</v>
      </c>
      <c r="F1137" s="2">
        <f t="shared" si="832"/>
        <v>0</v>
      </c>
      <c r="G1137" s="1">
        <v>0</v>
      </c>
      <c r="H1137" s="2">
        <f t="shared" si="833"/>
        <v>0.95108695652173925</v>
      </c>
      <c r="I1137" s="1">
        <v>7</v>
      </c>
      <c r="J1137" s="2">
        <f t="shared" si="834"/>
        <v>0.28532608695652178</v>
      </c>
      <c r="K1137" s="1">
        <f t="shared" si="838"/>
        <v>7</v>
      </c>
      <c r="L1137" s="3">
        <f t="shared" si="835"/>
        <v>0.95108695652173925</v>
      </c>
      <c r="M1137" s="24">
        <f t="shared" si="836"/>
        <v>9510.8695652173919</v>
      </c>
      <c r="N1137" s="25">
        <f t="shared" si="837"/>
        <v>3.8451046624051841</v>
      </c>
      <c r="O1137" s="95"/>
    </row>
    <row r="1138" spans="1:15" x14ac:dyDescent="0.25">
      <c r="A1138" s="144"/>
      <c r="B1138" s="82" t="s">
        <v>182</v>
      </c>
      <c r="C1138" s="1">
        <f>29*32</f>
        <v>928</v>
      </c>
      <c r="D1138" s="2">
        <f t="shared" si="831"/>
        <v>0</v>
      </c>
      <c r="E1138" s="1">
        <v>0</v>
      </c>
      <c r="F1138" s="2">
        <f t="shared" si="832"/>
        <v>0</v>
      </c>
      <c r="G1138" s="1">
        <v>0</v>
      </c>
      <c r="H1138" s="2">
        <f t="shared" si="833"/>
        <v>0.53879310344827591</v>
      </c>
      <c r="I1138" s="1">
        <v>5</v>
      </c>
      <c r="J1138" s="2">
        <f t="shared" si="834"/>
        <v>0.16163793103448276</v>
      </c>
      <c r="K1138" s="1">
        <f t="shared" si="838"/>
        <v>5</v>
      </c>
      <c r="L1138" s="3">
        <f t="shared" si="835"/>
        <v>0.53879310344827591</v>
      </c>
      <c r="M1138" s="24">
        <f t="shared" si="836"/>
        <v>5387.9310344827591</v>
      </c>
      <c r="N1138" s="25">
        <f t="shared" si="837"/>
        <v>4.0498844729501862</v>
      </c>
      <c r="O1138" s="95"/>
    </row>
    <row r="1139" spans="1:15" x14ac:dyDescent="0.25">
      <c r="A1139" s="144"/>
      <c r="B1139" s="82" t="s">
        <v>689</v>
      </c>
      <c r="C1139" s="1">
        <f>6*64</f>
        <v>384</v>
      </c>
      <c r="D1139" s="2">
        <f t="shared" si="831"/>
        <v>0</v>
      </c>
      <c r="E1139" s="1">
        <v>0</v>
      </c>
      <c r="F1139" s="2">
        <f t="shared" si="832"/>
        <v>0</v>
      </c>
      <c r="G1139" s="1">
        <v>0</v>
      </c>
      <c r="H1139" s="2">
        <f t="shared" si="833"/>
        <v>0.52083333333333326</v>
      </c>
      <c r="I1139" s="1">
        <v>2</v>
      </c>
      <c r="J1139" s="2">
        <f t="shared" si="834"/>
        <v>0.15624999999999997</v>
      </c>
      <c r="K1139" s="1">
        <f t="shared" si="838"/>
        <v>2</v>
      </c>
      <c r="L1139" s="3">
        <f t="shared" si="835"/>
        <v>0.52083333333333326</v>
      </c>
      <c r="M1139" s="24">
        <f t="shared" si="836"/>
        <v>5208.333333333333</v>
      </c>
      <c r="N1139" s="25">
        <f t="shared" si="837"/>
        <v>4.0616819349340219</v>
      </c>
      <c r="O1139" s="95"/>
    </row>
    <row r="1140" spans="1:15" x14ac:dyDescent="0.25">
      <c r="A1140" s="144"/>
      <c r="B1140" s="82" t="s">
        <v>444</v>
      </c>
      <c r="C1140" s="1">
        <f>7*64</f>
        <v>448</v>
      </c>
      <c r="D1140" s="2">
        <f>E1140/C1140*100</f>
        <v>0</v>
      </c>
      <c r="E1140" s="1">
        <v>0</v>
      </c>
      <c r="F1140" s="2">
        <f>+G1140/C1140*100</f>
        <v>0</v>
      </c>
      <c r="G1140" s="1">
        <v>0</v>
      </c>
      <c r="H1140" s="2">
        <f>+I1140/C1140*100</f>
        <v>0.4464285714285714</v>
      </c>
      <c r="I1140" s="1">
        <v>2</v>
      </c>
      <c r="J1140" s="2">
        <f>(1*D1140)+(0.65*F1140)+(0.3*H1140)</f>
        <v>0.13392857142857142</v>
      </c>
      <c r="K1140" s="1">
        <f>+E1140+G1140+I1140</f>
        <v>2</v>
      </c>
      <c r="L1140" s="3">
        <f>K1140/C1140*100</f>
        <v>0.4464285714285714</v>
      </c>
      <c r="M1140" s="24">
        <f>L1140*10000</f>
        <v>4464.2857142857138</v>
      </c>
      <c r="N1140" s="25">
        <f>(NORMSINV(1-M1140/1000000))+1.5</f>
        <v>4.1147770556013414</v>
      </c>
      <c r="O1140" s="95"/>
    </row>
    <row r="1141" spans="1:15" x14ac:dyDescent="0.25">
      <c r="A1141" s="144"/>
      <c r="B1141" s="82" t="s">
        <v>690</v>
      </c>
      <c r="C1141" s="1">
        <f>10*64</f>
        <v>640</v>
      </c>
      <c r="D1141" s="2">
        <f t="shared" si="831"/>
        <v>0</v>
      </c>
      <c r="E1141" s="1">
        <v>0</v>
      </c>
      <c r="F1141" s="2">
        <f t="shared" si="832"/>
        <v>0</v>
      </c>
      <c r="G1141" s="1">
        <v>0</v>
      </c>
      <c r="H1141" s="2">
        <f t="shared" si="833"/>
        <v>0.15625</v>
      </c>
      <c r="I1141" s="1">
        <v>1</v>
      </c>
      <c r="J1141" s="2">
        <f t="shared" si="834"/>
        <v>4.6875E-2</v>
      </c>
      <c r="K1141" s="1">
        <f t="shared" si="838"/>
        <v>1</v>
      </c>
      <c r="L1141" s="3">
        <f t="shared" si="835"/>
        <v>0.15625</v>
      </c>
      <c r="M1141" s="24">
        <f t="shared" si="836"/>
        <v>1562.5</v>
      </c>
      <c r="N1141" s="25">
        <f t="shared" si="837"/>
        <v>4.4551668474978339</v>
      </c>
      <c r="O1141" s="95"/>
    </row>
    <row r="1142" spans="1:15" ht="16.5" thickBot="1" x14ac:dyDescent="0.3">
      <c r="A1142" s="145"/>
      <c r="B1142" s="65" t="s">
        <v>18</v>
      </c>
      <c r="C1142" s="10">
        <f>SUM(C1136:C1141)</f>
        <v>3184</v>
      </c>
      <c r="D1142" s="11">
        <f t="shared" ref="D1142:D1166" si="839">E1142/C1142*100</f>
        <v>0</v>
      </c>
      <c r="E1142" s="10">
        <f>SUM(E1136:E1141)</f>
        <v>0</v>
      </c>
      <c r="F1142" s="11">
        <f t="shared" ref="F1142:F1166" si="840">+G1142/C1142*100</f>
        <v>0</v>
      </c>
      <c r="G1142" s="10">
        <f>SUM(G1136:G1141)</f>
        <v>0</v>
      </c>
      <c r="H1142" s="73">
        <f t="shared" ref="H1142:H1166" si="841">+I1142/C1142*100</f>
        <v>0.5339195979899497</v>
      </c>
      <c r="I1142" s="10">
        <f>SUM(I1136:I1141)</f>
        <v>17</v>
      </c>
      <c r="J1142" s="11">
        <f t="shared" ref="J1142:J1166" si="842">(1*D1142)+(0.65*F1142)+(0.3*H1142)</f>
        <v>0.16017587939698491</v>
      </c>
      <c r="K1142" s="10">
        <f>SUM(K1136:K1141)</f>
        <v>17</v>
      </c>
      <c r="L1142" s="12">
        <f t="shared" ref="L1142:L1166" si="843">K1142/C1142*100</f>
        <v>0.5339195979899497</v>
      </c>
      <c r="M1142" s="15">
        <f t="shared" ref="M1142:M1166" si="844">L1142*10000</f>
        <v>5339.1959798994967</v>
      </c>
      <c r="N1142" s="13">
        <f t="shared" ref="N1142:N1166" si="845">(NORMSINV(1-M1142/1000000))+1.5</f>
        <v>4.0530508026181398</v>
      </c>
      <c r="O1142" s="96"/>
    </row>
    <row r="1143" spans="1:15" x14ac:dyDescent="0.25">
      <c r="A1143" s="147" t="s">
        <v>692</v>
      </c>
      <c r="B1143" s="82" t="s">
        <v>203</v>
      </c>
      <c r="C1143" s="56">
        <f>18*32</f>
        <v>576</v>
      </c>
      <c r="D1143" s="57">
        <f t="shared" si="839"/>
        <v>0</v>
      </c>
      <c r="E1143" s="56">
        <v>0</v>
      </c>
      <c r="F1143" s="57">
        <f t="shared" si="840"/>
        <v>0</v>
      </c>
      <c r="G1143" s="56">
        <v>0</v>
      </c>
      <c r="H1143" s="57">
        <f t="shared" si="841"/>
        <v>0.52083333333333326</v>
      </c>
      <c r="I1143" s="56">
        <v>3</v>
      </c>
      <c r="J1143" s="57">
        <f t="shared" si="842"/>
        <v>0.15624999999999997</v>
      </c>
      <c r="K1143" s="56">
        <f>+E1143+G1143+I1143</f>
        <v>3</v>
      </c>
      <c r="L1143" s="58">
        <f t="shared" si="843"/>
        <v>0.52083333333333326</v>
      </c>
      <c r="M1143" s="67">
        <f t="shared" si="844"/>
        <v>5208.333333333333</v>
      </c>
      <c r="N1143" s="68">
        <f t="shared" si="845"/>
        <v>4.0616819349340219</v>
      </c>
      <c r="O1143" s="108"/>
    </row>
    <row r="1144" spans="1:15" x14ac:dyDescent="0.25">
      <c r="A1144" s="144"/>
      <c r="B1144" s="82" t="s">
        <v>694</v>
      </c>
      <c r="C1144" s="1">
        <f>6*64</f>
        <v>384</v>
      </c>
      <c r="D1144" s="2">
        <f t="shared" si="839"/>
        <v>0</v>
      </c>
      <c r="E1144" s="1">
        <v>0</v>
      </c>
      <c r="F1144" s="2">
        <f t="shared" si="840"/>
        <v>0</v>
      </c>
      <c r="G1144" s="1">
        <v>0</v>
      </c>
      <c r="H1144" s="2">
        <f t="shared" si="841"/>
        <v>0.78125</v>
      </c>
      <c r="I1144" s="1">
        <v>3</v>
      </c>
      <c r="J1144" s="2">
        <f t="shared" si="842"/>
        <v>0.234375</v>
      </c>
      <c r="K1144" s="1">
        <f>+E1144+G1144+I1144</f>
        <v>3</v>
      </c>
      <c r="L1144" s="3">
        <f t="shared" si="843"/>
        <v>0.78125</v>
      </c>
      <c r="M1144" s="24">
        <f t="shared" si="844"/>
        <v>7812.5</v>
      </c>
      <c r="N1144" s="25">
        <f t="shared" si="845"/>
        <v>3.9175590162365048</v>
      </c>
      <c r="O1144" s="95"/>
    </row>
    <row r="1145" spans="1:15" x14ac:dyDescent="0.25">
      <c r="A1145" s="144"/>
      <c r="B1145" s="82" t="s">
        <v>689</v>
      </c>
      <c r="C1145" s="1">
        <f>3*64</f>
        <v>192</v>
      </c>
      <c r="D1145" s="2">
        <f t="shared" si="839"/>
        <v>0</v>
      </c>
      <c r="E1145" s="1">
        <v>0</v>
      </c>
      <c r="F1145" s="2">
        <f t="shared" si="840"/>
        <v>0</v>
      </c>
      <c r="G1145" s="1">
        <v>0</v>
      </c>
      <c r="H1145" s="2">
        <f t="shared" si="841"/>
        <v>0.52083333333333326</v>
      </c>
      <c r="I1145" s="1">
        <v>1</v>
      </c>
      <c r="J1145" s="2">
        <f t="shared" si="842"/>
        <v>0.15624999999999997</v>
      </c>
      <c r="K1145" s="1">
        <f>+E1145+G1145+I1145</f>
        <v>1</v>
      </c>
      <c r="L1145" s="3">
        <f t="shared" si="843"/>
        <v>0.52083333333333326</v>
      </c>
      <c r="M1145" s="24">
        <f t="shared" si="844"/>
        <v>5208.333333333333</v>
      </c>
      <c r="N1145" s="25">
        <f t="shared" si="845"/>
        <v>4.0616819349340219</v>
      </c>
      <c r="O1145" s="95"/>
    </row>
    <row r="1146" spans="1:15" x14ac:dyDescent="0.25">
      <c r="A1146" s="144"/>
      <c r="B1146" s="82" t="s">
        <v>53</v>
      </c>
      <c r="C1146" s="1">
        <f>18*64</f>
        <v>1152</v>
      </c>
      <c r="D1146" s="2">
        <f t="shared" si="839"/>
        <v>0</v>
      </c>
      <c r="E1146" s="1">
        <v>0</v>
      </c>
      <c r="F1146" s="2">
        <f t="shared" si="840"/>
        <v>0</v>
      </c>
      <c r="G1146" s="1">
        <v>0</v>
      </c>
      <c r="H1146" s="2">
        <f t="shared" si="841"/>
        <v>0.69444444444444442</v>
      </c>
      <c r="I1146" s="1">
        <v>8</v>
      </c>
      <c r="J1146" s="2">
        <f t="shared" si="842"/>
        <v>0.20833333333333331</v>
      </c>
      <c r="K1146" s="1">
        <f>+E1146+G1146+I1146</f>
        <v>8</v>
      </c>
      <c r="L1146" s="3">
        <f t="shared" si="843"/>
        <v>0.69444444444444442</v>
      </c>
      <c r="M1146" s="24">
        <f t="shared" si="844"/>
        <v>6944.4444444444443</v>
      </c>
      <c r="N1146" s="25">
        <f t="shared" si="845"/>
        <v>3.9601243375600035</v>
      </c>
      <c r="O1146" s="95"/>
    </row>
    <row r="1147" spans="1:15" ht="16.5" thickBot="1" x14ac:dyDescent="0.3">
      <c r="A1147" s="145"/>
      <c r="B1147" s="65" t="s">
        <v>18</v>
      </c>
      <c r="C1147" s="10">
        <f>SUM(C1143:C1146)</f>
        <v>2304</v>
      </c>
      <c r="D1147" s="11">
        <f t="shared" si="839"/>
        <v>0</v>
      </c>
      <c r="E1147" s="10">
        <f>SUM(E1143:E1146)</f>
        <v>0</v>
      </c>
      <c r="F1147" s="11">
        <f t="shared" si="840"/>
        <v>0</v>
      </c>
      <c r="G1147" s="10">
        <f>SUM(G1143:G1146)</f>
        <v>0</v>
      </c>
      <c r="H1147" s="73">
        <f t="shared" si="841"/>
        <v>0.65104166666666674</v>
      </c>
      <c r="I1147" s="10">
        <f>SUM(I1143:I1146)</f>
        <v>15</v>
      </c>
      <c r="J1147" s="11">
        <f t="shared" si="842"/>
        <v>0.19531250000000003</v>
      </c>
      <c r="K1147" s="10">
        <f>SUM(K1143:K1146)</f>
        <v>15</v>
      </c>
      <c r="L1147" s="12">
        <f t="shared" si="843"/>
        <v>0.65104166666666674</v>
      </c>
      <c r="M1147" s="15">
        <f t="shared" si="844"/>
        <v>6510.416666666667</v>
      </c>
      <c r="N1147" s="13">
        <f t="shared" si="845"/>
        <v>3.9831989762916411</v>
      </c>
      <c r="O1147" s="96"/>
    </row>
    <row r="1148" spans="1:15" x14ac:dyDescent="0.25">
      <c r="A1148" s="144" t="s">
        <v>695</v>
      </c>
      <c r="B1148" s="82" t="s">
        <v>694</v>
      </c>
      <c r="C1148" s="1">
        <f>30*64</f>
        <v>1920</v>
      </c>
      <c r="D1148" s="2">
        <f t="shared" si="839"/>
        <v>0</v>
      </c>
      <c r="E1148" s="1">
        <v>0</v>
      </c>
      <c r="F1148" s="2">
        <f t="shared" si="840"/>
        <v>0</v>
      </c>
      <c r="G1148" s="1">
        <v>0</v>
      </c>
      <c r="H1148" s="2">
        <f t="shared" si="841"/>
        <v>0.41666666666666669</v>
      </c>
      <c r="I1148" s="1">
        <v>8</v>
      </c>
      <c r="J1148" s="2">
        <f t="shared" si="842"/>
        <v>0.125</v>
      </c>
      <c r="K1148" s="1">
        <f>+E1148+G1148+I1148</f>
        <v>8</v>
      </c>
      <c r="L1148" s="3">
        <f t="shared" si="843"/>
        <v>0.41666666666666669</v>
      </c>
      <c r="M1148" s="24">
        <f t="shared" si="844"/>
        <v>4166.666666666667</v>
      </c>
      <c r="N1148" s="25">
        <f t="shared" si="845"/>
        <v>4.1382572734767509</v>
      </c>
      <c r="O1148" s="95"/>
    </row>
    <row r="1149" spans="1:15" x14ac:dyDescent="0.25">
      <c r="A1149" s="144"/>
      <c r="B1149" s="82" t="s">
        <v>689</v>
      </c>
      <c r="C1149" s="1">
        <f>7*64</f>
        <v>448</v>
      </c>
      <c r="D1149" s="2">
        <f t="shared" si="839"/>
        <v>0</v>
      </c>
      <c r="E1149" s="1">
        <v>0</v>
      </c>
      <c r="F1149" s="2">
        <f t="shared" si="840"/>
        <v>0</v>
      </c>
      <c r="G1149" s="1">
        <v>0</v>
      </c>
      <c r="H1149" s="2">
        <f t="shared" si="841"/>
        <v>0.6696428571428571</v>
      </c>
      <c r="I1149" s="1">
        <v>3</v>
      </c>
      <c r="J1149" s="2">
        <f t="shared" si="842"/>
        <v>0.20089285714285712</v>
      </c>
      <c r="K1149" s="1">
        <f>+E1149+G1149+I1149</f>
        <v>3</v>
      </c>
      <c r="L1149" s="3">
        <f t="shared" si="843"/>
        <v>0.6696428571428571</v>
      </c>
      <c r="M1149" s="24">
        <f t="shared" si="844"/>
        <v>6696.4285714285706</v>
      </c>
      <c r="N1149" s="25">
        <f t="shared" si="845"/>
        <v>3.9731482537843372</v>
      </c>
      <c r="O1149" s="95"/>
    </row>
    <row r="1150" spans="1:15" x14ac:dyDescent="0.25">
      <c r="A1150" s="144"/>
      <c r="B1150" s="82" t="s">
        <v>53</v>
      </c>
      <c r="C1150" s="1">
        <f>16*64</f>
        <v>1024</v>
      </c>
      <c r="D1150" s="2">
        <f t="shared" si="839"/>
        <v>0</v>
      </c>
      <c r="E1150" s="1">
        <v>0</v>
      </c>
      <c r="F1150" s="2">
        <f t="shared" si="840"/>
        <v>0</v>
      </c>
      <c r="G1150" s="1">
        <v>0</v>
      </c>
      <c r="H1150" s="2">
        <f t="shared" si="841"/>
        <v>0.48828125</v>
      </c>
      <c r="I1150" s="1">
        <v>5</v>
      </c>
      <c r="J1150" s="2">
        <f t="shared" si="842"/>
        <v>0.146484375</v>
      </c>
      <c r="K1150" s="1">
        <f>+E1150+G1150+I1150</f>
        <v>5</v>
      </c>
      <c r="L1150" s="3">
        <f t="shared" si="843"/>
        <v>0.48828125</v>
      </c>
      <c r="M1150" s="24">
        <f t="shared" si="844"/>
        <v>4882.8125</v>
      </c>
      <c r="N1150" s="25">
        <f t="shared" si="845"/>
        <v>4.0840195805994783</v>
      </c>
      <c r="O1150" s="95"/>
    </row>
    <row r="1151" spans="1:15" ht="16.5" thickBot="1" x14ac:dyDescent="0.3">
      <c r="A1151" s="145"/>
      <c r="B1151" s="65" t="s">
        <v>18</v>
      </c>
      <c r="C1151" s="10">
        <f>SUM(C1148:C1150)</f>
        <v>3392</v>
      </c>
      <c r="D1151" s="11">
        <f t="shared" si="839"/>
        <v>0</v>
      </c>
      <c r="E1151" s="10">
        <f>SUM(E1148:E1150)</f>
        <v>0</v>
      </c>
      <c r="F1151" s="11">
        <f t="shared" si="840"/>
        <v>0</v>
      </c>
      <c r="G1151" s="10">
        <f>SUM(G1148:G1150)</f>
        <v>0</v>
      </c>
      <c r="H1151" s="73">
        <f t="shared" si="841"/>
        <v>0.47169811320754718</v>
      </c>
      <c r="I1151" s="10">
        <f>SUM(I1148:I1150)</f>
        <v>16</v>
      </c>
      <c r="J1151" s="11">
        <f t="shared" si="842"/>
        <v>0.14150943396226415</v>
      </c>
      <c r="K1151" s="10">
        <f>SUM(K1148:K1150)</f>
        <v>16</v>
      </c>
      <c r="L1151" s="12">
        <f t="shared" si="843"/>
        <v>0.47169811320754718</v>
      </c>
      <c r="M1151" s="15">
        <f t="shared" si="844"/>
        <v>4716.9811320754716</v>
      </c>
      <c r="N1151" s="13">
        <f t="shared" si="845"/>
        <v>4.0959141893929578</v>
      </c>
      <c r="O1151" s="96"/>
    </row>
    <row r="1152" spans="1:15" x14ac:dyDescent="0.25">
      <c r="A1152" s="144" t="s">
        <v>698</v>
      </c>
      <c r="B1152" s="82" t="s">
        <v>694</v>
      </c>
      <c r="C1152" s="1">
        <v>320</v>
      </c>
      <c r="D1152" s="2">
        <f t="shared" si="839"/>
        <v>0</v>
      </c>
      <c r="E1152" s="1">
        <v>0</v>
      </c>
      <c r="F1152" s="2">
        <f t="shared" si="840"/>
        <v>0</v>
      </c>
      <c r="G1152" s="1">
        <v>0</v>
      </c>
      <c r="H1152" s="2">
        <f t="shared" si="841"/>
        <v>0.625</v>
      </c>
      <c r="I1152" s="1">
        <v>2</v>
      </c>
      <c r="J1152" s="2">
        <f t="shared" si="842"/>
        <v>0.1875</v>
      </c>
      <c r="K1152" s="1">
        <f>+E1152+G1152+I1152</f>
        <v>2</v>
      </c>
      <c r="L1152" s="3">
        <f t="shared" si="843"/>
        <v>0.625</v>
      </c>
      <c r="M1152" s="24">
        <f t="shared" si="844"/>
        <v>6250</v>
      </c>
      <c r="N1152" s="25">
        <f t="shared" si="845"/>
        <v>3.9977054744123737</v>
      </c>
      <c r="O1152" s="95"/>
    </row>
    <row r="1153" spans="1:15" x14ac:dyDescent="0.25">
      <c r="A1153" s="144"/>
      <c r="B1153" s="82" t="s">
        <v>701</v>
      </c>
      <c r="C1153" s="1">
        <v>256</v>
      </c>
      <c r="D1153" s="2">
        <f t="shared" si="839"/>
        <v>0</v>
      </c>
      <c r="E1153" s="1">
        <v>0</v>
      </c>
      <c r="F1153" s="2">
        <f t="shared" si="840"/>
        <v>0</v>
      </c>
      <c r="G1153" s="1">
        <v>0</v>
      </c>
      <c r="H1153" s="2">
        <f t="shared" si="841"/>
        <v>2.34375</v>
      </c>
      <c r="I1153" s="1">
        <v>6</v>
      </c>
      <c r="J1153" s="2">
        <f t="shared" si="842"/>
        <v>0.703125</v>
      </c>
      <c r="K1153" s="1">
        <f>+E1153+G1153+I1153</f>
        <v>6</v>
      </c>
      <c r="L1153" s="3">
        <f t="shared" si="843"/>
        <v>2.34375</v>
      </c>
      <c r="M1153" s="24">
        <f t="shared" si="844"/>
        <v>23437.5</v>
      </c>
      <c r="N1153" s="25">
        <f t="shared" si="845"/>
        <v>3.4874278859298959</v>
      </c>
      <c r="O1153" s="95"/>
    </row>
    <row r="1154" spans="1:15" x14ac:dyDescent="0.25">
      <c r="A1154" s="144"/>
      <c r="B1154" s="82" t="s">
        <v>689</v>
      </c>
      <c r="C1154" s="1">
        <v>512</v>
      </c>
      <c r="D1154" s="2">
        <f t="shared" si="839"/>
        <v>0</v>
      </c>
      <c r="E1154" s="1">
        <v>0</v>
      </c>
      <c r="F1154" s="2">
        <f t="shared" si="840"/>
        <v>0</v>
      </c>
      <c r="G1154" s="1">
        <v>0</v>
      </c>
      <c r="H1154" s="2">
        <f t="shared" si="841"/>
        <v>0.5859375</v>
      </c>
      <c r="I1154" s="1">
        <v>3</v>
      </c>
      <c r="J1154" s="2">
        <f t="shared" si="842"/>
        <v>0.17578125</v>
      </c>
      <c r="K1154" s="1">
        <f>+E1154+G1154+I1154</f>
        <v>3</v>
      </c>
      <c r="L1154" s="3">
        <f t="shared" si="843"/>
        <v>0.5859375</v>
      </c>
      <c r="M1154" s="24">
        <f t="shared" si="844"/>
        <v>5859.375</v>
      </c>
      <c r="N1154" s="25">
        <f t="shared" si="845"/>
        <v>4.0205022171903586</v>
      </c>
      <c r="O1154" s="95"/>
    </row>
    <row r="1155" spans="1:15" ht="16.5" thickBot="1" x14ac:dyDescent="0.3">
      <c r="A1155" s="145"/>
      <c r="B1155" s="65" t="s">
        <v>18</v>
      </c>
      <c r="C1155" s="10">
        <f>SUM(C1152:C1154)</f>
        <v>1088</v>
      </c>
      <c r="D1155" s="11">
        <f t="shared" si="839"/>
        <v>0</v>
      </c>
      <c r="E1155" s="10">
        <f>SUM(E1152:E1154)</f>
        <v>0</v>
      </c>
      <c r="F1155" s="11">
        <f t="shared" si="840"/>
        <v>0</v>
      </c>
      <c r="G1155" s="10">
        <f>SUM(G1152:G1154)</f>
        <v>0</v>
      </c>
      <c r="H1155" s="73">
        <f t="shared" si="841"/>
        <v>1.0110294117647058</v>
      </c>
      <c r="I1155" s="10">
        <f>SUM(I1152:I1154)</f>
        <v>11</v>
      </c>
      <c r="J1155" s="11">
        <f t="shared" si="842"/>
        <v>0.30330882352941174</v>
      </c>
      <c r="K1155" s="10">
        <f>SUM(K1152:K1154)</f>
        <v>11</v>
      </c>
      <c r="L1155" s="12">
        <f t="shared" si="843"/>
        <v>1.0110294117647058</v>
      </c>
      <c r="M1155" s="15">
        <f t="shared" si="844"/>
        <v>10110.294117647058</v>
      </c>
      <c r="N1155" s="13">
        <f t="shared" si="845"/>
        <v>3.8222293719022464</v>
      </c>
      <c r="O1155" s="96"/>
    </row>
    <row r="1156" spans="1:15" x14ac:dyDescent="0.25">
      <c r="A1156" s="144" t="s">
        <v>702</v>
      </c>
      <c r="B1156" s="82" t="s">
        <v>506</v>
      </c>
      <c r="C1156" s="1">
        <f>14*64</f>
        <v>896</v>
      </c>
      <c r="D1156" s="2">
        <f t="shared" si="839"/>
        <v>0</v>
      </c>
      <c r="E1156" s="1">
        <v>0</v>
      </c>
      <c r="F1156" s="2">
        <f t="shared" si="840"/>
        <v>0</v>
      </c>
      <c r="G1156" s="1">
        <v>0</v>
      </c>
      <c r="H1156" s="2">
        <f t="shared" si="841"/>
        <v>0.5580357142857143</v>
      </c>
      <c r="I1156" s="1">
        <v>5</v>
      </c>
      <c r="J1156" s="2">
        <f t="shared" si="842"/>
        <v>0.16741071428571427</v>
      </c>
      <c r="K1156" s="1">
        <f>+E1156+G1156+I1156</f>
        <v>5</v>
      </c>
      <c r="L1156" s="3">
        <f t="shared" si="843"/>
        <v>0.5580357142857143</v>
      </c>
      <c r="M1156" s="24">
        <f t="shared" si="844"/>
        <v>5580.3571428571431</v>
      </c>
      <c r="N1156" s="25">
        <f t="shared" si="845"/>
        <v>4.0376261301924163</v>
      </c>
      <c r="O1156" s="95"/>
    </row>
    <row r="1157" spans="1:15" x14ac:dyDescent="0.25">
      <c r="A1157" s="144"/>
      <c r="B1157" s="82" t="s">
        <v>701</v>
      </c>
      <c r="C1157" s="1">
        <f>6*64</f>
        <v>384</v>
      </c>
      <c r="D1157" s="2">
        <f t="shared" si="839"/>
        <v>0</v>
      </c>
      <c r="E1157" s="1">
        <v>0</v>
      </c>
      <c r="F1157" s="2">
        <f t="shared" si="840"/>
        <v>0</v>
      </c>
      <c r="G1157" s="1">
        <v>0</v>
      </c>
      <c r="H1157" s="2">
        <f t="shared" si="841"/>
        <v>0.52083333333333326</v>
      </c>
      <c r="I1157" s="1">
        <v>2</v>
      </c>
      <c r="J1157" s="2">
        <f t="shared" si="842"/>
        <v>0.15624999999999997</v>
      </c>
      <c r="K1157" s="1">
        <f>+E1157+G1157+I1157</f>
        <v>2</v>
      </c>
      <c r="L1157" s="3">
        <f t="shared" si="843"/>
        <v>0.52083333333333326</v>
      </c>
      <c r="M1157" s="24">
        <f t="shared" si="844"/>
        <v>5208.333333333333</v>
      </c>
      <c r="N1157" s="25">
        <f t="shared" si="845"/>
        <v>4.0616819349340219</v>
      </c>
      <c r="O1157" s="95"/>
    </row>
    <row r="1158" spans="1:15" x14ac:dyDescent="0.25">
      <c r="A1158" s="144"/>
      <c r="B1158" s="82" t="s">
        <v>689</v>
      </c>
      <c r="C1158" s="1">
        <f>14*64</f>
        <v>896</v>
      </c>
      <c r="D1158" s="2">
        <f t="shared" si="839"/>
        <v>0</v>
      </c>
      <c r="E1158" s="1">
        <v>0</v>
      </c>
      <c r="F1158" s="2">
        <f t="shared" si="840"/>
        <v>0</v>
      </c>
      <c r="G1158" s="1">
        <v>0</v>
      </c>
      <c r="H1158" s="2">
        <f t="shared" si="841"/>
        <v>0.6696428571428571</v>
      </c>
      <c r="I1158" s="1">
        <v>6</v>
      </c>
      <c r="J1158" s="2">
        <f t="shared" si="842"/>
        <v>0.20089285714285712</v>
      </c>
      <c r="K1158" s="1">
        <f>+E1158+G1158+I1158</f>
        <v>6</v>
      </c>
      <c r="L1158" s="3">
        <f t="shared" si="843"/>
        <v>0.6696428571428571</v>
      </c>
      <c r="M1158" s="24">
        <f t="shared" si="844"/>
        <v>6696.4285714285706</v>
      </c>
      <c r="N1158" s="25">
        <f t="shared" si="845"/>
        <v>3.9731482537843372</v>
      </c>
      <c r="O1158" s="95"/>
    </row>
    <row r="1159" spans="1:15" ht="16.5" thickBot="1" x14ac:dyDescent="0.3">
      <c r="A1159" s="145"/>
      <c r="B1159" s="65" t="s">
        <v>18</v>
      </c>
      <c r="C1159" s="10">
        <f>SUM(C1156:C1158)</f>
        <v>2176</v>
      </c>
      <c r="D1159" s="11">
        <f t="shared" si="839"/>
        <v>0</v>
      </c>
      <c r="E1159" s="10">
        <f>SUM(E1156:E1158)</f>
        <v>0</v>
      </c>
      <c r="F1159" s="11">
        <f t="shared" si="840"/>
        <v>0</v>
      </c>
      <c r="G1159" s="10">
        <f>SUM(G1156:G1158)</f>
        <v>0</v>
      </c>
      <c r="H1159" s="73">
        <f t="shared" si="841"/>
        <v>0.59742647058823528</v>
      </c>
      <c r="I1159" s="10">
        <f>SUM(I1156:I1158)</f>
        <v>13</v>
      </c>
      <c r="J1159" s="11">
        <f t="shared" si="842"/>
        <v>0.17922794117647059</v>
      </c>
      <c r="K1159" s="10">
        <f>SUM(K1156:K1158)</f>
        <v>13</v>
      </c>
      <c r="L1159" s="12">
        <f t="shared" si="843"/>
        <v>0.59742647058823528</v>
      </c>
      <c r="M1159" s="15">
        <f t="shared" si="844"/>
        <v>5974.2647058823532</v>
      </c>
      <c r="N1159" s="13">
        <f t="shared" si="845"/>
        <v>4.0136607986697008</v>
      </c>
      <c r="O1159" s="96"/>
    </row>
    <row r="1160" spans="1:15" x14ac:dyDescent="0.25">
      <c r="A1160" s="144" t="s">
        <v>707</v>
      </c>
      <c r="B1160" s="82" t="s">
        <v>501</v>
      </c>
      <c r="C1160" s="1">
        <f>14*64</f>
        <v>896</v>
      </c>
      <c r="D1160" s="2">
        <f t="shared" si="839"/>
        <v>0</v>
      </c>
      <c r="E1160" s="1">
        <v>0</v>
      </c>
      <c r="F1160" s="2">
        <f t="shared" si="840"/>
        <v>0</v>
      </c>
      <c r="G1160" s="1">
        <v>0</v>
      </c>
      <c r="H1160" s="2">
        <f t="shared" si="841"/>
        <v>0.2232142857142857</v>
      </c>
      <c r="I1160" s="1">
        <v>2</v>
      </c>
      <c r="J1160" s="2">
        <f t="shared" si="842"/>
        <v>6.6964285714285712E-2</v>
      </c>
      <c r="K1160" s="1">
        <f>+E1160+G1160+I1160</f>
        <v>2</v>
      </c>
      <c r="L1160" s="3">
        <f t="shared" si="843"/>
        <v>0.2232142857142857</v>
      </c>
      <c r="M1160" s="24">
        <f t="shared" si="844"/>
        <v>2232.1428571428569</v>
      </c>
      <c r="N1160" s="25">
        <f t="shared" si="845"/>
        <v>4.3433440043264477</v>
      </c>
      <c r="O1160" s="95"/>
    </row>
    <row r="1161" spans="1:15" x14ac:dyDescent="0.25">
      <c r="A1161" s="144"/>
      <c r="B1161" s="82" t="s">
        <v>689</v>
      </c>
      <c r="C1161" s="1">
        <f>12*32</f>
        <v>384</v>
      </c>
      <c r="D1161" s="2">
        <f t="shared" si="839"/>
        <v>0</v>
      </c>
      <c r="E1161" s="1">
        <v>0</v>
      </c>
      <c r="F1161" s="2">
        <f t="shared" si="840"/>
        <v>0</v>
      </c>
      <c r="G1161" s="1">
        <v>0</v>
      </c>
      <c r="H1161" s="2">
        <f t="shared" si="841"/>
        <v>1.0416666666666665</v>
      </c>
      <c r="I1161" s="1">
        <v>4</v>
      </c>
      <c r="J1161" s="2">
        <f t="shared" si="842"/>
        <v>0.31249999999999994</v>
      </c>
      <c r="K1161" s="1">
        <f>+E1161+G1161+I1161</f>
        <v>4</v>
      </c>
      <c r="L1161" s="3">
        <f t="shared" si="843"/>
        <v>1.0416666666666665</v>
      </c>
      <c r="M1161" s="24">
        <f t="shared" si="844"/>
        <v>10416.666666666666</v>
      </c>
      <c r="N1161" s="25">
        <f t="shared" si="845"/>
        <v>3.8109913382574203</v>
      </c>
      <c r="O1161" s="95"/>
    </row>
    <row r="1162" spans="1:15" ht="16.5" thickBot="1" x14ac:dyDescent="0.3">
      <c r="A1162" s="145"/>
      <c r="B1162" s="65" t="s">
        <v>18</v>
      </c>
      <c r="C1162" s="10">
        <f>SUM(C1160:C1161)</f>
        <v>1280</v>
      </c>
      <c r="D1162" s="11">
        <f t="shared" si="839"/>
        <v>0</v>
      </c>
      <c r="E1162" s="10">
        <f>SUM(E1160:E1161)</f>
        <v>0</v>
      </c>
      <c r="F1162" s="11">
        <f t="shared" si="840"/>
        <v>0</v>
      </c>
      <c r="G1162" s="10">
        <f>SUM(G1160:G1161)</f>
        <v>0</v>
      </c>
      <c r="H1162" s="73">
        <f t="shared" si="841"/>
        <v>0.46875</v>
      </c>
      <c r="I1162" s="10">
        <f>SUM(I1160:I1161)</f>
        <v>6</v>
      </c>
      <c r="J1162" s="11">
        <f t="shared" si="842"/>
        <v>0.140625</v>
      </c>
      <c r="K1162" s="10">
        <f>SUM(K1160:K1161)</f>
        <v>6</v>
      </c>
      <c r="L1162" s="12">
        <f t="shared" si="843"/>
        <v>0.46875</v>
      </c>
      <c r="M1162" s="15">
        <f t="shared" si="844"/>
        <v>4687.5</v>
      </c>
      <c r="N1162" s="13">
        <f t="shared" si="845"/>
        <v>4.0980677307623044</v>
      </c>
      <c r="O1162" s="96"/>
    </row>
    <row r="1163" spans="1:15" x14ac:dyDescent="0.25">
      <c r="A1163" s="144" t="s">
        <v>711</v>
      </c>
      <c r="B1163" s="82" t="s">
        <v>689</v>
      </c>
      <c r="C1163" s="1">
        <f>8*64</f>
        <v>512</v>
      </c>
      <c r="D1163" s="2">
        <f t="shared" si="839"/>
        <v>0</v>
      </c>
      <c r="E1163" s="1">
        <v>0</v>
      </c>
      <c r="F1163" s="2">
        <f t="shared" si="840"/>
        <v>0</v>
      </c>
      <c r="G1163" s="1">
        <v>0</v>
      </c>
      <c r="H1163" s="2">
        <f t="shared" si="841"/>
        <v>0.1953125</v>
      </c>
      <c r="I1163" s="1">
        <v>1</v>
      </c>
      <c r="J1163" s="2">
        <f t="shared" si="842"/>
        <v>5.859375E-2</v>
      </c>
      <c r="K1163" s="1">
        <f>+E1163+G1163+I1163</f>
        <v>1</v>
      </c>
      <c r="L1163" s="3">
        <f t="shared" si="843"/>
        <v>0.1953125</v>
      </c>
      <c r="M1163" s="24">
        <f t="shared" si="844"/>
        <v>1953.125</v>
      </c>
      <c r="N1163" s="25">
        <f t="shared" si="845"/>
        <v>4.3856349124267577</v>
      </c>
      <c r="O1163" s="95"/>
    </row>
    <row r="1164" spans="1:15" x14ac:dyDescent="0.25">
      <c r="A1164" s="144"/>
      <c r="B1164" s="82" t="s">
        <v>714</v>
      </c>
      <c r="C1164" s="1">
        <f>10*64</f>
        <v>640</v>
      </c>
      <c r="D1164" s="2">
        <f t="shared" si="839"/>
        <v>0</v>
      </c>
      <c r="E1164" s="1">
        <v>0</v>
      </c>
      <c r="F1164" s="2">
        <f t="shared" si="840"/>
        <v>0</v>
      </c>
      <c r="G1164" s="1">
        <v>0</v>
      </c>
      <c r="H1164" s="2">
        <f t="shared" si="841"/>
        <v>0.3125</v>
      </c>
      <c r="I1164" s="1">
        <v>2</v>
      </c>
      <c r="J1164" s="2">
        <f t="shared" si="842"/>
        <v>9.375E-2</v>
      </c>
      <c r="K1164" s="1">
        <f>+E1164+G1164+I1164</f>
        <v>2</v>
      </c>
      <c r="L1164" s="3">
        <f t="shared" si="843"/>
        <v>0.3125</v>
      </c>
      <c r="M1164" s="24">
        <f t="shared" si="844"/>
        <v>3125</v>
      </c>
      <c r="N1164" s="25">
        <f t="shared" si="845"/>
        <v>4.2343687865331763</v>
      </c>
      <c r="O1164" s="95"/>
    </row>
    <row r="1165" spans="1:15" x14ac:dyDescent="0.25">
      <c r="A1165" s="144"/>
      <c r="B1165" s="82" t="s">
        <v>713</v>
      </c>
      <c r="C1165" s="1">
        <f>10*64</f>
        <v>640</v>
      </c>
      <c r="D1165" s="2">
        <f t="shared" si="839"/>
        <v>0</v>
      </c>
      <c r="E1165" s="1">
        <v>0</v>
      </c>
      <c r="F1165" s="2">
        <f t="shared" si="840"/>
        <v>0</v>
      </c>
      <c r="G1165" s="1">
        <v>0</v>
      </c>
      <c r="H1165" s="2">
        <f t="shared" si="841"/>
        <v>0.78125</v>
      </c>
      <c r="I1165" s="1">
        <v>5</v>
      </c>
      <c r="J1165" s="2">
        <f t="shared" si="842"/>
        <v>0.234375</v>
      </c>
      <c r="K1165" s="1">
        <f>+E1165+G1165+I1165</f>
        <v>5</v>
      </c>
      <c r="L1165" s="3">
        <f t="shared" si="843"/>
        <v>0.78125</v>
      </c>
      <c r="M1165" s="24">
        <f t="shared" si="844"/>
        <v>7812.5</v>
      </c>
      <c r="N1165" s="25">
        <f t="shared" si="845"/>
        <v>3.9175590162365048</v>
      </c>
      <c r="O1165" s="95"/>
    </row>
    <row r="1166" spans="1:15" ht="16.5" thickBot="1" x14ac:dyDescent="0.3">
      <c r="A1166" s="145"/>
      <c r="B1166" s="65" t="s">
        <v>18</v>
      </c>
      <c r="C1166" s="10">
        <f>SUM(C1163:C1165)</f>
        <v>1792</v>
      </c>
      <c r="D1166" s="11">
        <f t="shared" si="839"/>
        <v>0</v>
      </c>
      <c r="E1166" s="10">
        <f>SUM(E1163:E1165)</f>
        <v>0</v>
      </c>
      <c r="F1166" s="11">
        <f t="shared" si="840"/>
        <v>0</v>
      </c>
      <c r="G1166" s="10">
        <f>SUM(G1163:G1165)</f>
        <v>0</v>
      </c>
      <c r="H1166" s="73">
        <f t="shared" si="841"/>
        <v>0.4464285714285714</v>
      </c>
      <c r="I1166" s="10">
        <f>SUM(I1163:I1165)</f>
        <v>8</v>
      </c>
      <c r="J1166" s="11">
        <f t="shared" si="842"/>
        <v>0.13392857142857142</v>
      </c>
      <c r="K1166" s="10">
        <f>SUM(K1163:K1165)</f>
        <v>8</v>
      </c>
      <c r="L1166" s="12">
        <f t="shared" si="843"/>
        <v>0.4464285714285714</v>
      </c>
      <c r="M1166" s="15">
        <f t="shared" si="844"/>
        <v>4464.2857142857138</v>
      </c>
      <c r="N1166" s="13">
        <f t="shared" si="845"/>
        <v>4.1147770556013414</v>
      </c>
      <c r="O1166" s="96"/>
    </row>
    <row r="1167" spans="1:15" x14ac:dyDescent="0.25">
      <c r="A1167" s="144" t="s">
        <v>715</v>
      </c>
      <c r="B1167" s="82" t="s">
        <v>689</v>
      </c>
      <c r="C1167" s="1">
        <f>16*64</f>
        <v>1024</v>
      </c>
      <c r="D1167" s="2">
        <f t="shared" ref="D1167:D1204" si="846">E1167/C1167*100</f>
        <v>0</v>
      </c>
      <c r="E1167" s="1">
        <v>0</v>
      </c>
      <c r="F1167" s="2">
        <f t="shared" ref="F1167:F1204" si="847">+G1167/C1167*100</f>
        <v>0</v>
      </c>
      <c r="G1167" s="1">
        <v>0</v>
      </c>
      <c r="H1167" s="2">
        <f t="shared" ref="H1167:H1204" si="848">+I1167/C1167*100</f>
        <v>0.68359375</v>
      </c>
      <c r="I1167" s="1">
        <v>7</v>
      </c>
      <c r="J1167" s="2">
        <f t="shared" ref="J1167:J1204" si="849">(1*D1167)+(0.65*F1167)+(0.3*H1167)</f>
        <v>0.205078125</v>
      </c>
      <c r="K1167" s="1">
        <f>+E1167+G1167+I1167</f>
        <v>7</v>
      </c>
      <c r="L1167" s="3">
        <f t="shared" ref="L1167:L1204" si="850">K1167/C1167*100</f>
        <v>0.68359375</v>
      </c>
      <c r="M1167" s="24">
        <f t="shared" ref="M1167:M1204" si="851">L1167*10000</f>
        <v>6835.9375</v>
      </c>
      <c r="N1167" s="25">
        <f t="shared" ref="N1167:N1204" si="852">(NORMSINV(1-M1167/1000000))+1.5</f>
        <v>3.9657708956964952</v>
      </c>
      <c r="O1167" s="95"/>
    </row>
    <row r="1168" spans="1:15" x14ac:dyDescent="0.25">
      <c r="A1168" s="144"/>
      <c r="B1168" s="82" t="s">
        <v>716</v>
      </c>
      <c r="C1168" s="1">
        <f>33*32</f>
        <v>1056</v>
      </c>
      <c r="D1168" s="2">
        <f t="shared" si="846"/>
        <v>0</v>
      </c>
      <c r="E1168" s="1">
        <v>0</v>
      </c>
      <c r="F1168" s="2">
        <f t="shared" si="847"/>
        <v>0</v>
      </c>
      <c r="G1168" s="1">
        <v>0</v>
      </c>
      <c r="H1168" s="2">
        <f t="shared" si="848"/>
        <v>0.75757575757575757</v>
      </c>
      <c r="I1168" s="1">
        <v>8</v>
      </c>
      <c r="J1168" s="2">
        <f t="shared" si="849"/>
        <v>0.22727272727272727</v>
      </c>
      <c r="K1168" s="1">
        <f>+E1168+G1168+I1168</f>
        <v>8</v>
      </c>
      <c r="L1168" s="3">
        <f t="shared" si="850"/>
        <v>0.75757575757575757</v>
      </c>
      <c r="M1168" s="24">
        <f t="shared" si="851"/>
        <v>7575.757575757576</v>
      </c>
      <c r="N1168" s="25">
        <f t="shared" si="852"/>
        <v>3.9287370866922795</v>
      </c>
      <c r="O1168" s="95"/>
    </row>
    <row r="1169" spans="1:15" x14ac:dyDescent="0.25">
      <c r="A1169" s="144"/>
      <c r="B1169" s="82" t="s">
        <v>713</v>
      </c>
      <c r="C1169" s="1">
        <f>23*64</f>
        <v>1472</v>
      </c>
      <c r="D1169" s="2">
        <f t="shared" si="846"/>
        <v>0</v>
      </c>
      <c r="E1169" s="1">
        <v>0</v>
      </c>
      <c r="F1169" s="2">
        <f t="shared" si="847"/>
        <v>0</v>
      </c>
      <c r="G1169" s="1">
        <v>0</v>
      </c>
      <c r="H1169" s="2">
        <f t="shared" si="848"/>
        <v>0.54347826086956519</v>
      </c>
      <c r="I1169" s="1">
        <v>8</v>
      </c>
      <c r="J1169" s="2">
        <f t="shared" si="849"/>
        <v>0.16304347826086954</v>
      </c>
      <c r="K1169" s="1">
        <f>+E1169+G1169+I1169</f>
        <v>8</v>
      </c>
      <c r="L1169" s="3">
        <f t="shared" si="850"/>
        <v>0.54347826086956519</v>
      </c>
      <c r="M1169" s="24">
        <f t="shared" si="851"/>
        <v>5434.782608695652</v>
      </c>
      <c r="N1169" s="25">
        <f t="shared" si="852"/>
        <v>4.0468644273080763</v>
      </c>
      <c r="O1169" s="95"/>
    </row>
    <row r="1170" spans="1:15" ht="16.5" thickBot="1" x14ac:dyDescent="0.3">
      <c r="A1170" s="145"/>
      <c r="B1170" s="65" t="s">
        <v>18</v>
      </c>
      <c r="C1170" s="10">
        <f>SUM(C1167:C1169)</f>
        <v>3552</v>
      </c>
      <c r="D1170" s="11">
        <f t="shared" si="846"/>
        <v>0</v>
      </c>
      <c r="E1170" s="10">
        <f>SUM(E1167:E1169)</f>
        <v>0</v>
      </c>
      <c r="F1170" s="11">
        <f t="shared" si="847"/>
        <v>0</v>
      </c>
      <c r="G1170" s="10">
        <f>SUM(G1167:G1169)</f>
        <v>0</v>
      </c>
      <c r="H1170" s="73">
        <f t="shared" si="848"/>
        <v>0.64752252252252251</v>
      </c>
      <c r="I1170" s="10">
        <f>SUM(I1167:I1169)</f>
        <v>23</v>
      </c>
      <c r="J1170" s="11">
        <f t="shared" si="849"/>
        <v>0.19425675675675674</v>
      </c>
      <c r="K1170" s="10">
        <f>SUM(K1167:K1169)</f>
        <v>23</v>
      </c>
      <c r="L1170" s="12">
        <f t="shared" si="850"/>
        <v>0.64752252252252251</v>
      </c>
      <c r="M1170" s="15">
        <f t="shared" si="851"/>
        <v>6475.2252252252256</v>
      </c>
      <c r="N1170" s="13">
        <f t="shared" si="852"/>
        <v>3.9851289776293592</v>
      </c>
      <c r="O1170" s="96"/>
    </row>
    <row r="1171" spans="1:15" x14ac:dyDescent="0.25">
      <c r="A1171" s="144" t="s">
        <v>717</v>
      </c>
      <c r="B1171" s="82" t="s">
        <v>689</v>
      </c>
      <c r="C1171" s="1">
        <f>12*64</f>
        <v>768</v>
      </c>
      <c r="D1171" s="2">
        <f t="shared" si="846"/>
        <v>0</v>
      </c>
      <c r="E1171" s="1">
        <v>0</v>
      </c>
      <c r="F1171" s="2">
        <f t="shared" si="847"/>
        <v>0</v>
      </c>
      <c r="G1171" s="1">
        <v>0</v>
      </c>
      <c r="H1171" s="2">
        <f t="shared" si="848"/>
        <v>0.52083333333333326</v>
      </c>
      <c r="I1171" s="1">
        <v>4</v>
      </c>
      <c r="J1171" s="2">
        <f t="shared" si="849"/>
        <v>0.15624999999999997</v>
      </c>
      <c r="K1171" s="1">
        <f>+E1171+G1171+I1171</f>
        <v>4</v>
      </c>
      <c r="L1171" s="3">
        <f t="shared" si="850"/>
        <v>0.52083333333333326</v>
      </c>
      <c r="M1171" s="24">
        <f t="shared" si="851"/>
        <v>5208.333333333333</v>
      </c>
      <c r="N1171" s="25">
        <f t="shared" si="852"/>
        <v>4.0616819349340219</v>
      </c>
      <c r="O1171" s="95"/>
    </row>
    <row r="1172" spans="1:15" x14ac:dyDescent="0.25">
      <c r="A1172" s="144"/>
      <c r="B1172" s="82" t="s">
        <v>716</v>
      </c>
      <c r="C1172" s="1">
        <f>26*32</f>
        <v>832</v>
      </c>
      <c r="D1172" s="2">
        <f t="shared" si="846"/>
        <v>0</v>
      </c>
      <c r="E1172" s="1">
        <v>0</v>
      </c>
      <c r="F1172" s="2">
        <f t="shared" si="847"/>
        <v>0</v>
      </c>
      <c r="G1172" s="1">
        <v>0</v>
      </c>
      <c r="H1172" s="2">
        <f t="shared" si="848"/>
        <v>0.36057692307692307</v>
      </c>
      <c r="I1172" s="1">
        <v>3</v>
      </c>
      <c r="J1172" s="2">
        <f t="shared" si="849"/>
        <v>0.10817307692307691</v>
      </c>
      <c r="K1172" s="1">
        <f>+E1172+G1172+I1172</f>
        <v>3</v>
      </c>
      <c r="L1172" s="3">
        <f t="shared" si="850"/>
        <v>0.36057692307692307</v>
      </c>
      <c r="M1172" s="24">
        <f t="shared" si="851"/>
        <v>3605.7692307692309</v>
      </c>
      <c r="N1172" s="25">
        <f t="shared" si="852"/>
        <v>4.186914616129231</v>
      </c>
      <c r="O1172" s="95"/>
    </row>
    <row r="1173" spans="1:15" x14ac:dyDescent="0.25">
      <c r="A1173" s="144"/>
      <c r="B1173" s="82" t="s">
        <v>713</v>
      </c>
      <c r="C1173" s="1">
        <f>13*64</f>
        <v>832</v>
      </c>
      <c r="D1173" s="2">
        <f t="shared" si="846"/>
        <v>0</v>
      </c>
      <c r="E1173" s="1">
        <v>0</v>
      </c>
      <c r="F1173" s="2">
        <f t="shared" si="847"/>
        <v>0</v>
      </c>
      <c r="G1173" s="1">
        <v>0</v>
      </c>
      <c r="H1173" s="2">
        <f t="shared" si="848"/>
        <v>0.48076923076923078</v>
      </c>
      <c r="I1173" s="1">
        <v>4</v>
      </c>
      <c r="J1173" s="2">
        <f t="shared" si="849"/>
        <v>0.14423076923076922</v>
      </c>
      <c r="K1173" s="1">
        <f>+E1173+G1173+I1173</f>
        <v>4</v>
      </c>
      <c r="L1173" s="3">
        <f t="shared" si="850"/>
        <v>0.48076923076923078</v>
      </c>
      <c r="M1173" s="24">
        <f t="shared" si="851"/>
        <v>4807.6923076923076</v>
      </c>
      <c r="N1173" s="25">
        <f t="shared" si="852"/>
        <v>4.089362386704396</v>
      </c>
      <c r="O1173" s="95"/>
    </row>
    <row r="1174" spans="1:15" ht="16.5" thickBot="1" x14ac:dyDescent="0.3">
      <c r="A1174" s="145"/>
      <c r="B1174" s="65" t="s">
        <v>18</v>
      </c>
      <c r="C1174" s="10">
        <f>SUM(C1171:C1173)</f>
        <v>2432</v>
      </c>
      <c r="D1174" s="11">
        <f t="shared" si="846"/>
        <v>0</v>
      </c>
      <c r="E1174" s="10">
        <f>SUM(E1171:E1173)</f>
        <v>0</v>
      </c>
      <c r="F1174" s="11">
        <f t="shared" si="847"/>
        <v>0</v>
      </c>
      <c r="G1174" s="10">
        <f>SUM(G1171:G1173)</f>
        <v>0</v>
      </c>
      <c r="H1174" s="73">
        <f t="shared" si="848"/>
        <v>0.4523026315789474</v>
      </c>
      <c r="I1174" s="10">
        <f>SUM(I1171:I1173)</f>
        <v>11</v>
      </c>
      <c r="J1174" s="11">
        <f t="shared" si="849"/>
        <v>0.13569078947368421</v>
      </c>
      <c r="K1174" s="10">
        <f>SUM(K1171:K1173)</f>
        <v>11</v>
      </c>
      <c r="L1174" s="12">
        <f t="shared" si="850"/>
        <v>0.4523026315789474</v>
      </c>
      <c r="M1174" s="15">
        <f t="shared" si="851"/>
        <v>4523.0263157894742</v>
      </c>
      <c r="N1174" s="13">
        <f t="shared" si="852"/>
        <v>4.1103087921721624</v>
      </c>
      <c r="O1174" s="96"/>
    </row>
    <row r="1175" spans="1:15" x14ac:dyDescent="0.25">
      <c r="A1175" s="144" t="s">
        <v>720</v>
      </c>
      <c r="B1175" s="82" t="s">
        <v>689</v>
      </c>
      <c r="C1175" s="1">
        <f>9*64</f>
        <v>576</v>
      </c>
      <c r="D1175" s="2">
        <f t="shared" si="846"/>
        <v>0</v>
      </c>
      <c r="E1175" s="1">
        <v>0</v>
      </c>
      <c r="F1175" s="2">
        <f t="shared" si="847"/>
        <v>0</v>
      </c>
      <c r="G1175" s="1">
        <v>0</v>
      </c>
      <c r="H1175" s="2">
        <f t="shared" si="848"/>
        <v>0.34722222222222221</v>
      </c>
      <c r="I1175" s="1">
        <v>2</v>
      </c>
      <c r="J1175" s="2">
        <f t="shared" si="849"/>
        <v>0.10416666666666666</v>
      </c>
      <c r="K1175" s="1">
        <f>+E1175+G1175+I1175</f>
        <v>2</v>
      </c>
      <c r="L1175" s="3">
        <f t="shared" si="850"/>
        <v>0.34722222222222221</v>
      </c>
      <c r="M1175" s="24">
        <f t="shared" si="851"/>
        <v>3472.2222222222222</v>
      </c>
      <c r="N1175" s="25">
        <f t="shared" si="852"/>
        <v>4.1994967002249748</v>
      </c>
      <c r="O1175" s="95"/>
    </row>
    <row r="1176" spans="1:15" x14ac:dyDescent="0.25">
      <c r="A1176" s="144"/>
      <c r="B1176" s="82" t="s">
        <v>722</v>
      </c>
      <c r="C1176" s="1">
        <f>18*32</f>
        <v>576</v>
      </c>
      <c r="D1176" s="2">
        <f t="shared" si="846"/>
        <v>0</v>
      </c>
      <c r="E1176" s="1">
        <v>0</v>
      </c>
      <c r="F1176" s="2">
        <f t="shared" si="847"/>
        <v>0</v>
      </c>
      <c r="G1176" s="1">
        <v>0</v>
      </c>
      <c r="H1176" s="2">
        <f t="shared" si="848"/>
        <v>0.69444444444444442</v>
      </c>
      <c r="I1176" s="1">
        <v>4</v>
      </c>
      <c r="J1176" s="2">
        <f t="shared" si="849"/>
        <v>0.20833333333333331</v>
      </c>
      <c r="K1176" s="1">
        <f>+E1176+G1176+I1176</f>
        <v>4</v>
      </c>
      <c r="L1176" s="3">
        <f t="shared" si="850"/>
        <v>0.69444444444444442</v>
      </c>
      <c r="M1176" s="24">
        <f t="shared" si="851"/>
        <v>6944.4444444444443</v>
      </c>
      <c r="N1176" s="25">
        <f t="shared" si="852"/>
        <v>3.9601243375600035</v>
      </c>
      <c r="O1176" s="95"/>
    </row>
    <row r="1177" spans="1:15" x14ac:dyDescent="0.25">
      <c r="A1177" s="144"/>
      <c r="B1177" s="82" t="s">
        <v>723</v>
      </c>
      <c r="C1177" s="1">
        <f>26*64</f>
        <v>1664</v>
      </c>
      <c r="D1177" s="2">
        <f t="shared" si="846"/>
        <v>0</v>
      </c>
      <c r="E1177" s="1">
        <v>0</v>
      </c>
      <c r="F1177" s="2">
        <f t="shared" si="847"/>
        <v>0</v>
      </c>
      <c r="G1177" s="1">
        <v>0</v>
      </c>
      <c r="H1177" s="2">
        <f t="shared" si="848"/>
        <v>0.54086538461538458</v>
      </c>
      <c r="I1177" s="1">
        <v>9</v>
      </c>
      <c r="J1177" s="2">
        <f t="shared" si="849"/>
        <v>0.16225961538461536</v>
      </c>
      <c r="K1177" s="1">
        <f>+E1177+G1177+I1177</f>
        <v>9</v>
      </c>
      <c r="L1177" s="3">
        <f t="shared" si="850"/>
        <v>0.54086538461538458</v>
      </c>
      <c r="M1177" s="24">
        <f t="shared" si="851"/>
        <v>5408.6538461538457</v>
      </c>
      <c r="N1177" s="25">
        <f t="shared" si="852"/>
        <v>4.0485458159447987</v>
      </c>
      <c r="O1177" s="95"/>
    </row>
    <row r="1178" spans="1:15" ht="16.5" thickBot="1" x14ac:dyDescent="0.3">
      <c r="A1178" s="145"/>
      <c r="B1178" s="65" t="s">
        <v>18</v>
      </c>
      <c r="C1178" s="10">
        <f>SUM(C1175:C1177)</f>
        <v>2816</v>
      </c>
      <c r="D1178" s="11">
        <f t="shared" si="846"/>
        <v>0</v>
      </c>
      <c r="E1178" s="10">
        <f>SUM(E1175:E1177)</f>
        <v>0</v>
      </c>
      <c r="F1178" s="11">
        <f t="shared" si="847"/>
        <v>0</v>
      </c>
      <c r="G1178" s="10">
        <f>SUM(G1175:G1177)</f>
        <v>0</v>
      </c>
      <c r="H1178" s="73">
        <f t="shared" si="848"/>
        <v>0.53267045454545447</v>
      </c>
      <c r="I1178" s="10">
        <f>SUM(I1175:I1177)</f>
        <v>15</v>
      </c>
      <c r="J1178" s="11">
        <f t="shared" si="849"/>
        <v>0.15980113636363633</v>
      </c>
      <c r="K1178" s="10">
        <f>SUM(K1175:K1177)</f>
        <v>15</v>
      </c>
      <c r="L1178" s="12">
        <f t="shared" si="850"/>
        <v>0.53267045454545447</v>
      </c>
      <c r="M1178" s="15">
        <f t="shared" si="851"/>
        <v>5326.704545454545</v>
      </c>
      <c r="N1178" s="13">
        <f t="shared" si="852"/>
        <v>4.0538665111512886</v>
      </c>
      <c r="O1178" s="96"/>
    </row>
    <row r="1179" spans="1:15" x14ac:dyDescent="0.25">
      <c r="A1179" s="144" t="s">
        <v>724</v>
      </c>
      <c r="B1179" s="82" t="s">
        <v>689</v>
      </c>
      <c r="C1179" s="1">
        <f>14*64</f>
        <v>896</v>
      </c>
      <c r="D1179" s="2">
        <f t="shared" si="846"/>
        <v>0</v>
      </c>
      <c r="E1179" s="1">
        <v>0</v>
      </c>
      <c r="F1179" s="2">
        <f t="shared" si="847"/>
        <v>0</v>
      </c>
      <c r="G1179" s="1">
        <v>0</v>
      </c>
      <c r="H1179" s="2">
        <f t="shared" si="848"/>
        <v>0.78125</v>
      </c>
      <c r="I1179" s="1">
        <v>7</v>
      </c>
      <c r="J1179" s="2">
        <f t="shared" si="849"/>
        <v>0.234375</v>
      </c>
      <c r="K1179" s="1">
        <f>+E1179+G1179+I1179</f>
        <v>7</v>
      </c>
      <c r="L1179" s="3">
        <f t="shared" si="850"/>
        <v>0.78125</v>
      </c>
      <c r="M1179" s="24">
        <f t="shared" si="851"/>
        <v>7812.5</v>
      </c>
      <c r="N1179" s="25">
        <f t="shared" si="852"/>
        <v>3.9175590162365048</v>
      </c>
      <c r="O1179" s="95"/>
    </row>
    <row r="1180" spans="1:15" x14ac:dyDescent="0.25">
      <c r="A1180" s="144"/>
      <c r="B1180" s="82" t="s">
        <v>726</v>
      </c>
      <c r="C1180" s="1">
        <f>11*32</f>
        <v>352</v>
      </c>
      <c r="D1180" s="2">
        <f t="shared" si="846"/>
        <v>0</v>
      </c>
      <c r="E1180" s="1">
        <v>0</v>
      </c>
      <c r="F1180" s="2">
        <f t="shared" si="847"/>
        <v>0</v>
      </c>
      <c r="G1180" s="1">
        <v>0</v>
      </c>
      <c r="H1180" s="2">
        <f t="shared" si="848"/>
        <v>0.85227272727272718</v>
      </c>
      <c r="I1180" s="1">
        <v>3</v>
      </c>
      <c r="J1180" s="2">
        <f t="shared" si="849"/>
        <v>0.25568181818181812</v>
      </c>
      <c r="K1180" s="1">
        <f>+E1180+G1180+I1180</f>
        <v>3</v>
      </c>
      <c r="L1180" s="3">
        <f t="shared" si="850"/>
        <v>0.85227272727272718</v>
      </c>
      <c r="M1180" s="24">
        <f t="shared" si="851"/>
        <v>8522.7272727272721</v>
      </c>
      <c r="N1180" s="25">
        <f t="shared" si="852"/>
        <v>3.8857258052744474</v>
      </c>
      <c r="O1180" s="95"/>
    </row>
    <row r="1181" spans="1:15" x14ac:dyDescent="0.25">
      <c r="A1181" s="144"/>
      <c r="B1181" s="82" t="s">
        <v>723</v>
      </c>
      <c r="C1181" s="1">
        <f>29*34</f>
        <v>986</v>
      </c>
      <c r="D1181" s="2">
        <f t="shared" si="846"/>
        <v>0</v>
      </c>
      <c r="E1181" s="1">
        <v>0</v>
      </c>
      <c r="F1181" s="2">
        <f t="shared" si="847"/>
        <v>0</v>
      </c>
      <c r="G1181" s="1">
        <v>0</v>
      </c>
      <c r="H1181" s="2">
        <f t="shared" si="848"/>
        <v>1.1156186612576064</v>
      </c>
      <c r="I1181" s="1">
        <v>11</v>
      </c>
      <c r="J1181" s="2">
        <f t="shared" si="849"/>
        <v>0.3346855983772819</v>
      </c>
      <c r="K1181" s="1">
        <f>+E1181+G1181+I1181</f>
        <v>11</v>
      </c>
      <c r="L1181" s="3">
        <f t="shared" si="850"/>
        <v>1.1156186612576064</v>
      </c>
      <c r="M1181" s="24">
        <f t="shared" si="851"/>
        <v>11156.186612576064</v>
      </c>
      <c r="N1181" s="25">
        <f t="shared" si="852"/>
        <v>3.7850077518561189</v>
      </c>
      <c r="O1181" s="95"/>
    </row>
    <row r="1182" spans="1:15" ht="16.5" thickBot="1" x14ac:dyDescent="0.3">
      <c r="A1182" s="145"/>
      <c r="B1182" s="65" t="s">
        <v>18</v>
      </c>
      <c r="C1182" s="10">
        <f>SUM(C1179:C1181)</f>
        <v>2234</v>
      </c>
      <c r="D1182" s="11">
        <f t="shared" si="846"/>
        <v>0</v>
      </c>
      <c r="E1182" s="10">
        <f>SUM(E1179:E1181)</f>
        <v>0</v>
      </c>
      <c r="F1182" s="11">
        <f t="shared" si="847"/>
        <v>0</v>
      </c>
      <c r="G1182" s="10">
        <f>SUM(G1179:G1181)</f>
        <v>0</v>
      </c>
      <c r="H1182" s="73">
        <f t="shared" si="848"/>
        <v>0.94001790510295435</v>
      </c>
      <c r="I1182" s="10">
        <f>SUM(I1179:I1181)</f>
        <v>21</v>
      </c>
      <c r="J1182" s="11">
        <f t="shared" si="849"/>
        <v>0.28200537153088628</v>
      </c>
      <c r="K1182" s="10">
        <f>SUM(K1179:K1181)</f>
        <v>21</v>
      </c>
      <c r="L1182" s="12">
        <f t="shared" si="850"/>
        <v>0.94001790510295435</v>
      </c>
      <c r="M1182" s="15">
        <f t="shared" si="851"/>
        <v>9400.1790510295432</v>
      </c>
      <c r="N1182" s="13">
        <f t="shared" si="852"/>
        <v>3.8494660580482982</v>
      </c>
      <c r="O1182" s="96"/>
    </row>
    <row r="1183" spans="1:15" x14ac:dyDescent="0.25">
      <c r="A1183" s="144" t="s">
        <v>727</v>
      </c>
      <c r="B1183" s="82" t="s">
        <v>689</v>
      </c>
      <c r="C1183" s="1">
        <f>14*64</f>
        <v>896</v>
      </c>
      <c r="D1183" s="2">
        <f t="shared" si="846"/>
        <v>0</v>
      </c>
      <c r="E1183" s="1">
        <v>0</v>
      </c>
      <c r="F1183" s="2">
        <f t="shared" si="847"/>
        <v>0</v>
      </c>
      <c r="G1183" s="1">
        <v>0</v>
      </c>
      <c r="H1183" s="2">
        <f t="shared" si="848"/>
        <v>0.5580357142857143</v>
      </c>
      <c r="I1183" s="1">
        <v>5</v>
      </c>
      <c r="J1183" s="2">
        <f t="shared" si="849"/>
        <v>0.16741071428571427</v>
      </c>
      <c r="K1183" s="1">
        <f>+E1183+G1183+I1183</f>
        <v>5</v>
      </c>
      <c r="L1183" s="3">
        <f t="shared" si="850"/>
        <v>0.5580357142857143</v>
      </c>
      <c r="M1183" s="24">
        <f t="shared" si="851"/>
        <v>5580.3571428571431</v>
      </c>
      <c r="N1183" s="25">
        <f t="shared" si="852"/>
        <v>4.0376261301924163</v>
      </c>
      <c r="O1183" s="95"/>
    </row>
    <row r="1184" spans="1:15" x14ac:dyDescent="0.25">
      <c r="A1184" s="144"/>
      <c r="B1184" s="82" t="s">
        <v>723</v>
      </c>
      <c r="C1184" s="1">
        <f>34*64</f>
        <v>2176</v>
      </c>
      <c r="D1184" s="2">
        <f t="shared" si="846"/>
        <v>0</v>
      </c>
      <c r="E1184" s="1">
        <v>0</v>
      </c>
      <c r="F1184" s="2">
        <f t="shared" si="847"/>
        <v>0</v>
      </c>
      <c r="G1184" s="1">
        <v>0</v>
      </c>
      <c r="H1184" s="2">
        <f t="shared" si="848"/>
        <v>0.59742647058823528</v>
      </c>
      <c r="I1184" s="1">
        <v>13</v>
      </c>
      <c r="J1184" s="2">
        <f t="shared" si="849"/>
        <v>0.17922794117647059</v>
      </c>
      <c r="K1184" s="1">
        <f>+E1184+G1184+I1184</f>
        <v>13</v>
      </c>
      <c r="L1184" s="3">
        <f t="shared" si="850"/>
        <v>0.59742647058823528</v>
      </c>
      <c r="M1184" s="24">
        <f t="shared" si="851"/>
        <v>5974.2647058823532</v>
      </c>
      <c r="N1184" s="25">
        <f t="shared" si="852"/>
        <v>4.0136607986697008</v>
      </c>
      <c r="O1184" s="95"/>
    </row>
    <row r="1185" spans="1:15" ht="16.5" thickBot="1" x14ac:dyDescent="0.3">
      <c r="A1185" s="145"/>
      <c r="B1185" s="65" t="s">
        <v>18</v>
      </c>
      <c r="C1185" s="10">
        <f>SUM(C1183:C1184)</f>
        <v>3072</v>
      </c>
      <c r="D1185" s="11">
        <f t="shared" si="846"/>
        <v>0</v>
      </c>
      <c r="E1185" s="10">
        <f>SUM(E1183:E1184)</f>
        <v>0</v>
      </c>
      <c r="F1185" s="11">
        <f t="shared" si="847"/>
        <v>0</v>
      </c>
      <c r="G1185" s="10">
        <f>SUM(G1183:G1184)</f>
        <v>0</v>
      </c>
      <c r="H1185" s="73">
        <f t="shared" si="848"/>
        <v>0.5859375</v>
      </c>
      <c r="I1185" s="10">
        <f>SUM(I1183:I1184)</f>
        <v>18</v>
      </c>
      <c r="J1185" s="11">
        <f t="shared" si="849"/>
        <v>0.17578125</v>
      </c>
      <c r="K1185" s="10">
        <f>SUM(K1183:K1184)</f>
        <v>18</v>
      </c>
      <c r="L1185" s="12">
        <f t="shared" si="850"/>
        <v>0.5859375</v>
      </c>
      <c r="M1185" s="15">
        <f t="shared" si="851"/>
        <v>5859.375</v>
      </c>
      <c r="N1185" s="13">
        <f t="shared" si="852"/>
        <v>4.0205022171903586</v>
      </c>
      <c r="O1185" s="96"/>
    </row>
    <row r="1186" spans="1:15" x14ac:dyDescent="0.25">
      <c r="A1186" s="144" t="s">
        <v>731</v>
      </c>
      <c r="B1186" s="82" t="s">
        <v>689</v>
      </c>
      <c r="C1186" s="1">
        <f>11*64</f>
        <v>704</v>
      </c>
      <c r="D1186" s="2">
        <f t="shared" si="846"/>
        <v>0</v>
      </c>
      <c r="E1186" s="1">
        <v>0</v>
      </c>
      <c r="F1186" s="2">
        <f t="shared" si="847"/>
        <v>0</v>
      </c>
      <c r="G1186" s="1">
        <v>0</v>
      </c>
      <c r="H1186" s="2">
        <f t="shared" si="848"/>
        <v>0.28409090909090912</v>
      </c>
      <c r="I1186" s="1">
        <v>2</v>
      </c>
      <c r="J1186" s="2">
        <f t="shared" si="849"/>
        <v>8.5227272727272735E-2</v>
      </c>
      <c r="K1186" s="1">
        <f>+E1186+G1186+I1186</f>
        <v>2</v>
      </c>
      <c r="L1186" s="3">
        <f t="shared" si="850"/>
        <v>0.28409090909090912</v>
      </c>
      <c r="M1186" s="24">
        <f t="shared" si="851"/>
        <v>2840.909090909091</v>
      </c>
      <c r="N1186" s="25">
        <f t="shared" si="852"/>
        <v>4.2655999974794465</v>
      </c>
      <c r="O1186" s="95"/>
    </row>
    <row r="1187" spans="1:15" x14ac:dyDescent="0.25">
      <c r="A1187" s="144"/>
      <c r="B1187" s="82" t="s">
        <v>723</v>
      </c>
      <c r="C1187" s="1">
        <f>7*64</f>
        <v>448</v>
      </c>
      <c r="D1187" s="2">
        <f t="shared" si="846"/>
        <v>0</v>
      </c>
      <c r="E1187" s="1">
        <v>0</v>
      </c>
      <c r="F1187" s="2">
        <f t="shared" si="847"/>
        <v>0</v>
      </c>
      <c r="G1187" s="1">
        <v>0</v>
      </c>
      <c r="H1187" s="2">
        <f t="shared" si="848"/>
        <v>0.2232142857142857</v>
      </c>
      <c r="I1187" s="1">
        <v>1</v>
      </c>
      <c r="J1187" s="2">
        <f t="shared" si="849"/>
        <v>6.6964285714285712E-2</v>
      </c>
      <c r="K1187" s="1">
        <f>+E1187+G1187+I1187</f>
        <v>1</v>
      </c>
      <c r="L1187" s="3">
        <f t="shared" si="850"/>
        <v>0.2232142857142857</v>
      </c>
      <c r="M1187" s="24">
        <f t="shared" si="851"/>
        <v>2232.1428571428569</v>
      </c>
      <c r="N1187" s="25">
        <f t="shared" si="852"/>
        <v>4.3433440043264477</v>
      </c>
      <c r="O1187" s="95"/>
    </row>
    <row r="1188" spans="1:15" ht="16.5" thickBot="1" x14ac:dyDescent="0.3">
      <c r="A1188" s="145"/>
      <c r="B1188" s="65" t="s">
        <v>18</v>
      </c>
      <c r="C1188" s="10">
        <f>SUM(C1186:C1187)</f>
        <v>1152</v>
      </c>
      <c r="D1188" s="11">
        <f t="shared" si="846"/>
        <v>0</v>
      </c>
      <c r="E1188" s="10">
        <f>SUM(E1186:E1187)</f>
        <v>0</v>
      </c>
      <c r="F1188" s="11">
        <f t="shared" si="847"/>
        <v>0</v>
      </c>
      <c r="G1188" s="10">
        <f>SUM(G1186:G1187)</f>
        <v>0</v>
      </c>
      <c r="H1188" s="73">
        <f t="shared" si="848"/>
        <v>0.26041666666666663</v>
      </c>
      <c r="I1188" s="10">
        <f>SUM(I1186:I1187)</f>
        <v>3</v>
      </c>
      <c r="J1188" s="11">
        <f t="shared" si="849"/>
        <v>7.8124999999999986E-2</v>
      </c>
      <c r="K1188" s="10">
        <f>SUM(K1186:K1187)</f>
        <v>3</v>
      </c>
      <c r="L1188" s="12">
        <f t="shared" si="850"/>
        <v>0.26041666666666663</v>
      </c>
      <c r="M1188" s="15">
        <f t="shared" si="851"/>
        <v>2604.1666666666665</v>
      </c>
      <c r="N1188" s="13">
        <f t="shared" si="852"/>
        <v>4.2938580633153993</v>
      </c>
      <c r="O1188" s="96"/>
    </row>
    <row r="1189" spans="1:15" x14ac:dyDescent="0.25">
      <c r="A1189" s="144" t="s">
        <v>732</v>
      </c>
      <c r="B1189" s="82" t="s">
        <v>689</v>
      </c>
      <c r="C1189" s="1">
        <f>11*64</f>
        <v>704</v>
      </c>
      <c r="D1189" s="2">
        <f t="shared" si="846"/>
        <v>0</v>
      </c>
      <c r="E1189" s="1">
        <v>0</v>
      </c>
      <c r="F1189" s="2">
        <f t="shared" si="847"/>
        <v>0</v>
      </c>
      <c r="G1189" s="1">
        <v>0</v>
      </c>
      <c r="H1189" s="2">
        <f t="shared" si="848"/>
        <v>0.56818181818181823</v>
      </c>
      <c r="I1189" s="1">
        <v>4</v>
      </c>
      <c r="J1189" s="2">
        <f t="shared" si="849"/>
        <v>0.17045454545454547</v>
      </c>
      <c r="K1189" s="1">
        <f>+E1189+G1189+I1189</f>
        <v>4</v>
      </c>
      <c r="L1189" s="3">
        <f t="shared" si="850"/>
        <v>0.56818181818181823</v>
      </c>
      <c r="M1189" s="24">
        <f t="shared" si="851"/>
        <v>5681.818181818182</v>
      </c>
      <c r="N1189" s="25">
        <f t="shared" si="852"/>
        <v>4.031313090899447</v>
      </c>
      <c r="O1189" s="95"/>
    </row>
    <row r="1190" spans="1:15" x14ac:dyDescent="0.25">
      <c r="A1190" s="144"/>
      <c r="B1190" s="82" t="s">
        <v>739</v>
      </c>
      <c r="C1190" s="1">
        <f>10*64</f>
        <v>640</v>
      </c>
      <c r="D1190" s="2">
        <f t="shared" si="846"/>
        <v>0</v>
      </c>
      <c r="E1190" s="1">
        <v>0</v>
      </c>
      <c r="F1190" s="2">
        <f t="shared" si="847"/>
        <v>0</v>
      </c>
      <c r="G1190" s="1">
        <v>0</v>
      </c>
      <c r="H1190" s="2">
        <f t="shared" si="848"/>
        <v>0.46875</v>
      </c>
      <c r="I1190" s="1">
        <v>3</v>
      </c>
      <c r="J1190" s="2">
        <f t="shared" si="849"/>
        <v>0.140625</v>
      </c>
      <c r="K1190" s="1">
        <f>+E1190+G1190+I1190</f>
        <v>3</v>
      </c>
      <c r="L1190" s="3">
        <f t="shared" si="850"/>
        <v>0.46875</v>
      </c>
      <c r="M1190" s="24">
        <f t="shared" si="851"/>
        <v>4687.5</v>
      </c>
      <c r="N1190" s="25">
        <f t="shared" si="852"/>
        <v>4.0980677307623044</v>
      </c>
      <c r="O1190" s="95"/>
    </row>
    <row r="1191" spans="1:15" ht="16.5" thickBot="1" x14ac:dyDescent="0.3">
      <c r="A1191" s="145"/>
      <c r="B1191" s="65" t="s">
        <v>18</v>
      </c>
      <c r="C1191" s="10">
        <f>SUM(C1189:C1190)</f>
        <v>1344</v>
      </c>
      <c r="D1191" s="11">
        <f t="shared" si="846"/>
        <v>0</v>
      </c>
      <c r="E1191" s="10">
        <f>SUM(E1189:E1190)</f>
        <v>0</v>
      </c>
      <c r="F1191" s="11">
        <f t="shared" si="847"/>
        <v>0</v>
      </c>
      <c r="G1191" s="10">
        <f>SUM(G1189:G1190)</f>
        <v>0</v>
      </c>
      <c r="H1191" s="73">
        <f t="shared" si="848"/>
        <v>0.52083333333333326</v>
      </c>
      <c r="I1191" s="10">
        <f>SUM(I1189:I1190)</f>
        <v>7</v>
      </c>
      <c r="J1191" s="11">
        <f t="shared" si="849"/>
        <v>0.15624999999999997</v>
      </c>
      <c r="K1191" s="10">
        <f>SUM(K1189:K1190)</f>
        <v>7</v>
      </c>
      <c r="L1191" s="12">
        <f t="shared" si="850"/>
        <v>0.52083333333333326</v>
      </c>
      <c r="M1191" s="15">
        <f t="shared" si="851"/>
        <v>5208.333333333333</v>
      </c>
      <c r="N1191" s="13">
        <f t="shared" si="852"/>
        <v>4.0616819349340219</v>
      </c>
      <c r="O1191" s="96"/>
    </row>
    <row r="1192" spans="1:15" x14ac:dyDescent="0.25">
      <c r="A1192" s="147" t="s">
        <v>741</v>
      </c>
      <c r="B1192" s="82" t="s">
        <v>162</v>
      </c>
      <c r="C1192" s="1">
        <f>12*32</f>
        <v>384</v>
      </c>
      <c r="D1192" s="2">
        <f t="shared" si="846"/>
        <v>0</v>
      </c>
      <c r="E1192" s="1">
        <v>0</v>
      </c>
      <c r="F1192" s="2">
        <f t="shared" si="847"/>
        <v>0</v>
      </c>
      <c r="G1192" s="1">
        <v>0</v>
      </c>
      <c r="H1192" s="2">
        <f t="shared" si="848"/>
        <v>0.26041666666666663</v>
      </c>
      <c r="I1192" s="1">
        <v>1</v>
      </c>
      <c r="J1192" s="2">
        <f t="shared" si="849"/>
        <v>7.8124999999999986E-2</v>
      </c>
      <c r="K1192" s="1">
        <f>+E1192+G1192+I1192</f>
        <v>1</v>
      </c>
      <c r="L1192" s="3">
        <f t="shared" si="850"/>
        <v>0.26041666666666663</v>
      </c>
      <c r="M1192" s="24">
        <f t="shared" si="851"/>
        <v>2604.1666666666665</v>
      </c>
      <c r="N1192" s="25">
        <f t="shared" si="852"/>
        <v>4.2938580633153993</v>
      </c>
      <c r="O1192" s="95"/>
    </row>
    <row r="1193" spans="1:15" x14ac:dyDescent="0.25">
      <c r="A1193" s="144"/>
      <c r="B1193" s="82" t="s">
        <v>689</v>
      </c>
      <c r="C1193" s="1">
        <f>12*64</f>
        <v>768</v>
      </c>
      <c r="D1193" s="2">
        <f t="shared" si="846"/>
        <v>0</v>
      </c>
      <c r="E1193" s="1">
        <v>0</v>
      </c>
      <c r="F1193" s="2">
        <f t="shared" si="847"/>
        <v>0</v>
      </c>
      <c r="G1193" s="1">
        <v>0</v>
      </c>
      <c r="H1193" s="2">
        <f t="shared" si="848"/>
        <v>0.26041666666666663</v>
      </c>
      <c r="I1193" s="1">
        <v>2</v>
      </c>
      <c r="J1193" s="2">
        <f t="shared" si="849"/>
        <v>7.8124999999999986E-2</v>
      </c>
      <c r="K1193" s="1">
        <f>+E1193+G1193+I1193</f>
        <v>2</v>
      </c>
      <c r="L1193" s="3">
        <f t="shared" si="850"/>
        <v>0.26041666666666663</v>
      </c>
      <c r="M1193" s="24">
        <f t="shared" si="851"/>
        <v>2604.1666666666665</v>
      </c>
      <c r="N1193" s="25">
        <f t="shared" si="852"/>
        <v>4.2938580633153993</v>
      </c>
      <c r="O1193" s="95"/>
    </row>
    <row r="1194" spans="1:15" x14ac:dyDescent="0.25">
      <c r="A1194" s="144"/>
      <c r="B1194" s="82" t="s">
        <v>739</v>
      </c>
      <c r="C1194" s="1">
        <f>5*64</f>
        <v>320</v>
      </c>
      <c r="D1194" s="2">
        <f t="shared" si="846"/>
        <v>0</v>
      </c>
      <c r="E1194" s="1">
        <v>0</v>
      </c>
      <c r="F1194" s="2">
        <f t="shared" si="847"/>
        <v>0</v>
      </c>
      <c r="G1194" s="1">
        <v>0</v>
      </c>
      <c r="H1194" s="2">
        <f t="shared" si="848"/>
        <v>0.3125</v>
      </c>
      <c r="I1194" s="1">
        <v>1</v>
      </c>
      <c r="J1194" s="2">
        <f t="shared" si="849"/>
        <v>9.375E-2</v>
      </c>
      <c r="K1194" s="1">
        <f>+E1194+G1194+I1194</f>
        <v>1</v>
      </c>
      <c r="L1194" s="3">
        <f t="shared" si="850"/>
        <v>0.3125</v>
      </c>
      <c r="M1194" s="24">
        <f t="shared" si="851"/>
        <v>3125</v>
      </c>
      <c r="N1194" s="25">
        <f t="shared" si="852"/>
        <v>4.2343687865331763</v>
      </c>
      <c r="O1194" s="95"/>
    </row>
    <row r="1195" spans="1:15" ht="16.5" thickBot="1" x14ac:dyDescent="0.3">
      <c r="A1195" s="145"/>
      <c r="B1195" s="65" t="s">
        <v>18</v>
      </c>
      <c r="C1195" s="10">
        <f>SUM(C1192:C1194)</f>
        <v>1472</v>
      </c>
      <c r="D1195" s="11">
        <f t="shared" si="846"/>
        <v>0</v>
      </c>
      <c r="E1195" s="10">
        <f>SUM(E1192:E1194)</f>
        <v>0</v>
      </c>
      <c r="F1195" s="11">
        <f t="shared" si="847"/>
        <v>0</v>
      </c>
      <c r="G1195" s="10">
        <f>SUM(G1192:G1194)</f>
        <v>0</v>
      </c>
      <c r="H1195" s="73">
        <f t="shared" si="848"/>
        <v>0.27173913043478259</v>
      </c>
      <c r="I1195" s="10">
        <f>SUM(I1192:I1194)</f>
        <v>4</v>
      </c>
      <c r="J1195" s="11">
        <f t="shared" si="849"/>
        <v>8.152173913043477E-2</v>
      </c>
      <c r="K1195" s="10">
        <f>SUM(K1192:K1194)</f>
        <v>4</v>
      </c>
      <c r="L1195" s="12">
        <f t="shared" si="850"/>
        <v>0.27173913043478259</v>
      </c>
      <c r="M1195" s="15">
        <f t="shared" si="851"/>
        <v>2717.391304347826</v>
      </c>
      <c r="N1195" s="13">
        <f t="shared" si="852"/>
        <v>4.2800661517113596</v>
      </c>
      <c r="O1195" s="96"/>
    </row>
    <row r="1196" spans="1:15" x14ac:dyDescent="0.25">
      <c r="A1196" s="147" t="s">
        <v>744</v>
      </c>
      <c r="B1196" s="82" t="s">
        <v>162</v>
      </c>
      <c r="C1196" s="1">
        <f>11*32</f>
        <v>352</v>
      </c>
      <c r="D1196" s="2">
        <f t="shared" si="846"/>
        <v>0</v>
      </c>
      <c r="E1196" s="1">
        <v>0</v>
      </c>
      <c r="F1196" s="2">
        <f t="shared" si="847"/>
        <v>0</v>
      </c>
      <c r="G1196" s="1">
        <v>0</v>
      </c>
      <c r="H1196" s="2">
        <f t="shared" si="848"/>
        <v>0.28409090909090912</v>
      </c>
      <c r="I1196" s="1">
        <v>1</v>
      </c>
      <c r="J1196" s="2">
        <f t="shared" si="849"/>
        <v>8.5227272727272735E-2</v>
      </c>
      <c r="K1196" s="1">
        <f>+E1196+G1196+I1196</f>
        <v>1</v>
      </c>
      <c r="L1196" s="3">
        <f t="shared" si="850"/>
        <v>0.28409090909090912</v>
      </c>
      <c r="M1196" s="24">
        <f t="shared" si="851"/>
        <v>2840.909090909091</v>
      </c>
      <c r="N1196" s="25">
        <f t="shared" si="852"/>
        <v>4.2655999974794465</v>
      </c>
      <c r="O1196" s="95"/>
    </row>
    <row r="1197" spans="1:15" x14ac:dyDescent="0.25">
      <c r="A1197" s="144"/>
      <c r="B1197" s="82" t="s">
        <v>689</v>
      </c>
      <c r="C1197" s="1">
        <f>2*64</f>
        <v>128</v>
      </c>
      <c r="D1197" s="2">
        <f t="shared" si="846"/>
        <v>0</v>
      </c>
      <c r="E1197" s="1">
        <v>0</v>
      </c>
      <c r="F1197" s="2">
        <f t="shared" si="847"/>
        <v>0</v>
      </c>
      <c r="G1197" s="1">
        <v>0</v>
      </c>
      <c r="H1197" s="2">
        <f t="shared" si="848"/>
        <v>0</v>
      </c>
      <c r="I1197" s="1">
        <v>0</v>
      </c>
      <c r="J1197" s="2">
        <f t="shared" si="849"/>
        <v>0</v>
      </c>
      <c r="K1197" s="1">
        <f>+E1197+G1197+I1197</f>
        <v>0</v>
      </c>
      <c r="L1197" s="3">
        <f t="shared" si="850"/>
        <v>0</v>
      </c>
      <c r="M1197" s="24">
        <f t="shared" si="851"/>
        <v>0</v>
      </c>
      <c r="N1197" s="25" t="e">
        <f t="shared" si="852"/>
        <v>#NUM!</v>
      </c>
      <c r="O1197" s="95"/>
    </row>
    <row r="1198" spans="1:15" ht="16.5" thickBot="1" x14ac:dyDescent="0.3">
      <c r="A1198" s="145"/>
      <c r="B1198" s="65" t="s">
        <v>18</v>
      </c>
      <c r="C1198" s="10">
        <f>SUM(C1196:C1197)</f>
        <v>480</v>
      </c>
      <c r="D1198" s="11">
        <f t="shared" si="846"/>
        <v>0</v>
      </c>
      <c r="E1198" s="10">
        <f>SUM(E1196:E1197)</f>
        <v>0</v>
      </c>
      <c r="F1198" s="11">
        <f t="shared" si="847"/>
        <v>0</v>
      </c>
      <c r="G1198" s="10">
        <f>SUM(G1196:G1197)</f>
        <v>0</v>
      </c>
      <c r="H1198" s="73">
        <f t="shared" si="848"/>
        <v>0.20833333333333334</v>
      </c>
      <c r="I1198" s="10">
        <f>SUM(I1196:I1197)</f>
        <v>1</v>
      </c>
      <c r="J1198" s="11">
        <f t="shared" si="849"/>
        <v>6.25E-2</v>
      </c>
      <c r="K1198" s="10">
        <f>SUM(K1196:K1197)</f>
        <v>1</v>
      </c>
      <c r="L1198" s="12">
        <f t="shared" si="850"/>
        <v>0.20833333333333334</v>
      </c>
      <c r="M1198" s="15">
        <f t="shared" si="851"/>
        <v>2083.3333333333335</v>
      </c>
      <c r="N1198" s="13">
        <f t="shared" si="852"/>
        <v>4.3652602385321337</v>
      </c>
      <c r="O1198" s="96"/>
    </row>
    <row r="1199" spans="1:15" x14ac:dyDescent="0.25">
      <c r="A1199" s="147" t="s">
        <v>745</v>
      </c>
      <c r="B1199" s="82" t="s">
        <v>162</v>
      </c>
      <c r="C1199" s="1">
        <f>7*32</f>
        <v>224</v>
      </c>
      <c r="D1199" s="2">
        <f t="shared" si="846"/>
        <v>0</v>
      </c>
      <c r="E1199" s="1">
        <v>0</v>
      </c>
      <c r="F1199" s="2">
        <f t="shared" si="847"/>
        <v>0</v>
      </c>
      <c r="G1199" s="1">
        <v>0</v>
      </c>
      <c r="H1199" s="2">
        <f t="shared" si="848"/>
        <v>0.4464285714285714</v>
      </c>
      <c r="I1199" s="1">
        <v>1</v>
      </c>
      <c r="J1199" s="2">
        <f t="shared" si="849"/>
        <v>0.13392857142857142</v>
      </c>
      <c r="K1199" s="1">
        <f>+E1199+G1199+I1199</f>
        <v>1</v>
      </c>
      <c r="L1199" s="3">
        <f t="shared" si="850"/>
        <v>0.4464285714285714</v>
      </c>
      <c r="M1199" s="24">
        <f t="shared" si="851"/>
        <v>4464.2857142857138</v>
      </c>
      <c r="N1199" s="25">
        <f t="shared" si="852"/>
        <v>4.1147770556013414</v>
      </c>
      <c r="O1199" s="95"/>
    </row>
    <row r="1200" spans="1:15" x14ac:dyDescent="0.25">
      <c r="A1200" s="144"/>
      <c r="B1200" s="82" t="s">
        <v>689</v>
      </c>
      <c r="C1200" s="1">
        <f>1*64</f>
        <v>64</v>
      </c>
      <c r="D1200" s="2">
        <f t="shared" si="846"/>
        <v>0</v>
      </c>
      <c r="E1200" s="1">
        <v>0</v>
      </c>
      <c r="F1200" s="2">
        <f t="shared" si="847"/>
        <v>0</v>
      </c>
      <c r="G1200" s="1">
        <v>0</v>
      </c>
      <c r="H1200" s="2">
        <f t="shared" si="848"/>
        <v>0</v>
      </c>
      <c r="I1200" s="1">
        <v>0</v>
      </c>
      <c r="J1200" s="2">
        <f t="shared" si="849"/>
        <v>0</v>
      </c>
      <c r="K1200" s="1">
        <f>+E1200+G1200+I1200</f>
        <v>0</v>
      </c>
      <c r="L1200" s="3">
        <f t="shared" si="850"/>
        <v>0</v>
      </c>
      <c r="M1200" s="24">
        <f t="shared" si="851"/>
        <v>0</v>
      </c>
      <c r="N1200" s="25" t="e">
        <f t="shared" si="852"/>
        <v>#NUM!</v>
      </c>
      <c r="O1200" s="95"/>
    </row>
    <row r="1201" spans="1:15" ht="16.5" thickBot="1" x14ac:dyDescent="0.3">
      <c r="A1201" s="145"/>
      <c r="B1201" s="65" t="s">
        <v>18</v>
      </c>
      <c r="C1201" s="10">
        <f>SUM(C1199:C1200)</f>
        <v>288</v>
      </c>
      <c r="D1201" s="11">
        <f t="shared" si="846"/>
        <v>0</v>
      </c>
      <c r="E1201" s="10">
        <f>SUM(E1199:E1200)</f>
        <v>0</v>
      </c>
      <c r="F1201" s="11">
        <f t="shared" si="847"/>
        <v>0</v>
      </c>
      <c r="G1201" s="10">
        <f>SUM(G1199:G1200)</f>
        <v>0</v>
      </c>
      <c r="H1201" s="73">
        <f t="shared" si="848"/>
        <v>0.34722222222222221</v>
      </c>
      <c r="I1201" s="10">
        <f>SUM(I1199:I1200)</f>
        <v>1</v>
      </c>
      <c r="J1201" s="11">
        <f t="shared" si="849"/>
        <v>0.10416666666666666</v>
      </c>
      <c r="K1201" s="10">
        <f>SUM(K1199:K1200)</f>
        <v>1</v>
      </c>
      <c r="L1201" s="12">
        <f t="shared" si="850"/>
        <v>0.34722222222222221</v>
      </c>
      <c r="M1201" s="15">
        <f t="shared" si="851"/>
        <v>3472.2222222222222</v>
      </c>
      <c r="N1201" s="13">
        <f t="shared" si="852"/>
        <v>4.1994967002249748</v>
      </c>
      <c r="O1201" s="96"/>
    </row>
    <row r="1202" spans="1:15" x14ac:dyDescent="0.25">
      <c r="A1202" s="147" t="s">
        <v>746</v>
      </c>
      <c r="B1202" s="82" t="s">
        <v>162</v>
      </c>
      <c r="C1202" s="1">
        <f>5*32</f>
        <v>160</v>
      </c>
      <c r="D1202" s="2">
        <f t="shared" si="846"/>
        <v>0</v>
      </c>
      <c r="E1202" s="1">
        <v>0</v>
      </c>
      <c r="F1202" s="2">
        <f t="shared" si="847"/>
        <v>0</v>
      </c>
      <c r="G1202" s="1">
        <v>0</v>
      </c>
      <c r="H1202" s="2">
        <f t="shared" si="848"/>
        <v>2.5</v>
      </c>
      <c r="I1202" s="1">
        <v>4</v>
      </c>
      <c r="J1202" s="2">
        <f t="shared" si="849"/>
        <v>0.75</v>
      </c>
      <c r="K1202" s="1">
        <f>+E1202+G1202+I1202</f>
        <v>4</v>
      </c>
      <c r="L1202" s="3">
        <f t="shared" si="850"/>
        <v>2.5</v>
      </c>
      <c r="M1202" s="24">
        <f t="shared" si="851"/>
        <v>25000</v>
      </c>
      <c r="N1202" s="25">
        <f t="shared" si="852"/>
        <v>3.4599639845400536</v>
      </c>
      <c r="O1202" s="95"/>
    </row>
    <row r="1203" spans="1:15" x14ac:dyDescent="0.25">
      <c r="A1203" s="144"/>
      <c r="B1203" s="82" t="s">
        <v>689</v>
      </c>
      <c r="C1203" s="1">
        <f>2*64</f>
        <v>128</v>
      </c>
      <c r="D1203" s="2">
        <f t="shared" si="846"/>
        <v>0</v>
      </c>
      <c r="E1203" s="1">
        <v>0</v>
      </c>
      <c r="F1203" s="2">
        <f t="shared" si="847"/>
        <v>0</v>
      </c>
      <c r="G1203" s="1">
        <v>0</v>
      </c>
      <c r="H1203" s="2">
        <f t="shared" si="848"/>
        <v>0</v>
      </c>
      <c r="I1203" s="1">
        <v>0</v>
      </c>
      <c r="J1203" s="2">
        <f t="shared" si="849"/>
        <v>0</v>
      </c>
      <c r="K1203" s="1">
        <f>+E1203+G1203+I1203</f>
        <v>0</v>
      </c>
      <c r="L1203" s="3">
        <f t="shared" si="850"/>
        <v>0</v>
      </c>
      <c r="M1203" s="24">
        <f t="shared" si="851"/>
        <v>0</v>
      </c>
      <c r="N1203" s="25" t="e">
        <f t="shared" si="852"/>
        <v>#NUM!</v>
      </c>
      <c r="O1203" s="95"/>
    </row>
    <row r="1204" spans="1:15" ht="16.5" thickBot="1" x14ac:dyDescent="0.3">
      <c r="A1204" s="145"/>
      <c r="B1204" s="65" t="s">
        <v>18</v>
      </c>
      <c r="C1204" s="10">
        <f>SUM(C1202:C1203)</f>
        <v>288</v>
      </c>
      <c r="D1204" s="11">
        <f t="shared" si="846"/>
        <v>0</v>
      </c>
      <c r="E1204" s="10">
        <f>SUM(E1202:E1203)</f>
        <v>0</v>
      </c>
      <c r="F1204" s="11">
        <f t="shared" si="847"/>
        <v>0</v>
      </c>
      <c r="G1204" s="10">
        <f>SUM(G1202:G1203)</f>
        <v>0</v>
      </c>
      <c r="H1204" s="73">
        <f t="shared" si="848"/>
        <v>1.3888888888888888</v>
      </c>
      <c r="I1204" s="10">
        <f>SUM(I1202:I1203)</f>
        <v>4</v>
      </c>
      <c r="J1204" s="11">
        <f t="shared" si="849"/>
        <v>0.41666666666666663</v>
      </c>
      <c r="K1204" s="10">
        <f>SUM(K1202:K1203)</f>
        <v>4</v>
      </c>
      <c r="L1204" s="12">
        <f t="shared" si="850"/>
        <v>1.3888888888888888</v>
      </c>
      <c r="M1204" s="15">
        <f t="shared" si="851"/>
        <v>13888.888888888889</v>
      </c>
      <c r="N1204" s="13">
        <f t="shared" si="852"/>
        <v>3.7004105812100336</v>
      </c>
      <c r="O1204" s="96"/>
    </row>
    <row r="1205" spans="1:15" x14ac:dyDescent="0.25">
      <c r="A1205" s="144" t="s">
        <v>747</v>
      </c>
      <c r="B1205" s="82" t="s">
        <v>689</v>
      </c>
      <c r="C1205" s="1">
        <f>6*64</f>
        <v>384</v>
      </c>
      <c r="D1205" s="2">
        <f t="shared" ref="D1205:D1252" si="853">E1205/C1205*100</f>
        <v>0</v>
      </c>
      <c r="E1205" s="1">
        <v>0</v>
      </c>
      <c r="F1205" s="2">
        <f t="shared" ref="F1205:F1252" si="854">+G1205/C1205*100</f>
        <v>0</v>
      </c>
      <c r="G1205" s="1">
        <v>0</v>
      </c>
      <c r="H1205" s="2">
        <f t="shared" ref="H1205:H1252" si="855">+I1205/C1205*100</f>
        <v>0.52083333333333326</v>
      </c>
      <c r="I1205" s="1">
        <v>2</v>
      </c>
      <c r="J1205" s="2">
        <f t="shared" ref="J1205:J1252" si="856">(1*D1205)+(0.65*F1205)+(0.3*H1205)</f>
        <v>0.15624999999999997</v>
      </c>
      <c r="K1205" s="1">
        <f>+E1205+G1205+I1205</f>
        <v>2</v>
      </c>
      <c r="L1205" s="3">
        <f t="shared" ref="L1205:L1252" si="857">K1205/C1205*100</f>
        <v>0.52083333333333326</v>
      </c>
      <c r="M1205" s="24">
        <f t="shared" ref="M1205:M1252" si="858">L1205*10000</f>
        <v>5208.333333333333</v>
      </c>
      <c r="N1205" s="25">
        <f t="shared" ref="N1205:N1252" si="859">(NORMSINV(1-M1205/1000000))+1.5</f>
        <v>4.0616819349340219</v>
      </c>
      <c r="O1205" s="95"/>
    </row>
    <row r="1206" spans="1:15" ht="16.5" thickBot="1" x14ac:dyDescent="0.3">
      <c r="A1206" s="145"/>
      <c r="B1206" s="65" t="s">
        <v>18</v>
      </c>
      <c r="C1206" s="10">
        <f>SUM(C1205:C1205)</f>
        <v>384</v>
      </c>
      <c r="D1206" s="11">
        <f t="shared" si="853"/>
        <v>0</v>
      </c>
      <c r="E1206" s="10">
        <f>SUM(E1205:E1205)</f>
        <v>0</v>
      </c>
      <c r="F1206" s="11">
        <f t="shared" si="854"/>
        <v>0</v>
      </c>
      <c r="G1206" s="10">
        <f>SUM(G1205:G1205)</f>
        <v>0</v>
      </c>
      <c r="H1206" s="73">
        <f t="shared" si="855"/>
        <v>0.52083333333333326</v>
      </c>
      <c r="I1206" s="10">
        <f>SUM(I1205:I1205)</f>
        <v>2</v>
      </c>
      <c r="J1206" s="11">
        <f t="shared" si="856"/>
        <v>0.15624999999999997</v>
      </c>
      <c r="K1206" s="10">
        <f>SUM(K1205:K1205)</f>
        <v>2</v>
      </c>
      <c r="L1206" s="12">
        <f t="shared" si="857"/>
        <v>0.52083333333333326</v>
      </c>
      <c r="M1206" s="15">
        <f t="shared" si="858"/>
        <v>5208.333333333333</v>
      </c>
      <c r="N1206" s="13">
        <f t="shared" si="859"/>
        <v>4.0616819349340219</v>
      </c>
      <c r="O1206" s="96"/>
    </row>
    <row r="1207" spans="1:15" x14ac:dyDescent="0.25">
      <c r="A1207" s="147" t="s">
        <v>753</v>
      </c>
      <c r="B1207" s="82" t="s">
        <v>229</v>
      </c>
      <c r="C1207" s="1">
        <f>11*32</f>
        <v>352</v>
      </c>
      <c r="D1207" s="2">
        <f t="shared" si="853"/>
        <v>0</v>
      </c>
      <c r="E1207" s="1">
        <v>0</v>
      </c>
      <c r="F1207" s="2">
        <f t="shared" si="854"/>
        <v>0</v>
      </c>
      <c r="G1207" s="1">
        <v>0</v>
      </c>
      <c r="H1207" s="2">
        <f t="shared" si="855"/>
        <v>1.7045454545454544</v>
      </c>
      <c r="I1207" s="1">
        <v>6</v>
      </c>
      <c r="J1207" s="2">
        <f t="shared" si="856"/>
        <v>0.51136363636363624</v>
      </c>
      <c r="K1207" s="1">
        <f>+E1207+G1207+I1207</f>
        <v>6</v>
      </c>
      <c r="L1207" s="3">
        <f t="shared" si="857"/>
        <v>1.7045454545454544</v>
      </c>
      <c r="M1207" s="24">
        <f t="shared" si="858"/>
        <v>17045.454545454544</v>
      </c>
      <c r="N1207" s="25">
        <f t="shared" si="859"/>
        <v>3.618994768287743</v>
      </c>
      <c r="O1207" s="95"/>
    </row>
    <row r="1208" spans="1:15" x14ac:dyDescent="0.25">
      <c r="A1208" s="144"/>
      <c r="B1208" s="82" t="s">
        <v>689</v>
      </c>
      <c r="C1208" s="1">
        <f>9*64</f>
        <v>576</v>
      </c>
      <c r="D1208" s="2">
        <f>E1208/C1208*100</f>
        <v>0</v>
      </c>
      <c r="E1208" s="1">
        <v>0</v>
      </c>
      <c r="F1208" s="2">
        <f>+G1208/C1208*100</f>
        <v>0</v>
      </c>
      <c r="G1208" s="1">
        <v>0</v>
      </c>
      <c r="H1208" s="2">
        <f>+I1208/C1208*100</f>
        <v>0.69444444444444442</v>
      </c>
      <c r="I1208" s="1">
        <v>4</v>
      </c>
      <c r="J1208" s="2">
        <f>(1*D1208)+(0.65*F1208)+(0.3*H1208)</f>
        <v>0.20833333333333331</v>
      </c>
      <c r="K1208" s="1">
        <f>+E1208+G1208+I1208</f>
        <v>4</v>
      </c>
      <c r="L1208" s="3">
        <f>K1208/C1208*100</f>
        <v>0.69444444444444442</v>
      </c>
      <c r="M1208" s="24">
        <f>L1208*10000</f>
        <v>6944.4444444444443</v>
      </c>
      <c r="N1208" s="25">
        <f>(NORMSINV(1-M1208/1000000))+1.5</f>
        <v>3.9601243375600035</v>
      </c>
      <c r="O1208" s="95"/>
    </row>
    <row r="1209" spans="1:15" x14ac:dyDescent="0.25">
      <c r="A1209" s="144"/>
      <c r="B1209" s="82" t="s">
        <v>755</v>
      </c>
      <c r="C1209" s="1">
        <f>2*64</f>
        <v>128</v>
      </c>
      <c r="D1209" s="2">
        <f t="shared" si="853"/>
        <v>0</v>
      </c>
      <c r="E1209" s="1">
        <v>0</v>
      </c>
      <c r="F1209" s="2">
        <f t="shared" si="854"/>
        <v>0</v>
      </c>
      <c r="G1209" s="1">
        <v>0</v>
      </c>
      <c r="H1209" s="2">
        <f t="shared" si="855"/>
        <v>0</v>
      </c>
      <c r="I1209" s="1">
        <v>0</v>
      </c>
      <c r="J1209" s="2">
        <f t="shared" si="856"/>
        <v>0</v>
      </c>
      <c r="K1209" s="1">
        <f>+E1209+G1209+I1209</f>
        <v>0</v>
      </c>
      <c r="L1209" s="3">
        <f t="shared" si="857"/>
        <v>0</v>
      </c>
      <c r="M1209" s="24">
        <f t="shared" si="858"/>
        <v>0</v>
      </c>
      <c r="N1209" s="25" t="e">
        <f t="shared" si="859"/>
        <v>#NUM!</v>
      </c>
      <c r="O1209" s="95"/>
    </row>
    <row r="1210" spans="1:15" ht="16.5" thickBot="1" x14ac:dyDescent="0.3">
      <c r="A1210" s="145"/>
      <c r="B1210" s="65" t="s">
        <v>18</v>
      </c>
      <c r="C1210" s="10">
        <f>SUM(C1207:C1209)</f>
        <v>1056</v>
      </c>
      <c r="D1210" s="11">
        <f t="shared" si="853"/>
        <v>0</v>
      </c>
      <c r="E1210" s="10">
        <f>SUM(E1207:E1209)</f>
        <v>0</v>
      </c>
      <c r="F1210" s="11">
        <f t="shared" si="854"/>
        <v>0</v>
      </c>
      <c r="G1210" s="10">
        <f>SUM(G1207:G1209)</f>
        <v>0</v>
      </c>
      <c r="H1210" s="73">
        <f t="shared" si="855"/>
        <v>0.94696969696969702</v>
      </c>
      <c r="I1210" s="10">
        <f>SUM(I1207:I1209)</f>
        <v>10</v>
      </c>
      <c r="J1210" s="11">
        <f t="shared" si="856"/>
        <v>0.28409090909090912</v>
      </c>
      <c r="K1210" s="10">
        <f>SUM(K1207:K1209)</f>
        <v>10</v>
      </c>
      <c r="L1210" s="12">
        <f t="shared" si="857"/>
        <v>0.94696969696969702</v>
      </c>
      <c r="M1210" s="15">
        <f t="shared" si="858"/>
        <v>9469.69696969697</v>
      </c>
      <c r="N1210" s="13">
        <f t="shared" si="859"/>
        <v>3.8467217229055333</v>
      </c>
      <c r="O1210" s="96"/>
    </row>
    <row r="1211" spans="1:15" x14ac:dyDescent="0.25">
      <c r="A1211" s="147" t="s">
        <v>756</v>
      </c>
      <c r="B1211" s="82" t="s">
        <v>229</v>
      </c>
      <c r="C1211" s="1">
        <f>14*32</f>
        <v>448</v>
      </c>
      <c r="D1211" s="2">
        <f t="shared" si="853"/>
        <v>0</v>
      </c>
      <c r="E1211" s="1">
        <v>0</v>
      </c>
      <c r="F1211" s="2">
        <f t="shared" si="854"/>
        <v>0</v>
      </c>
      <c r="G1211" s="1">
        <v>0</v>
      </c>
      <c r="H1211" s="2">
        <f t="shared" si="855"/>
        <v>0.6696428571428571</v>
      </c>
      <c r="I1211" s="1">
        <v>3</v>
      </c>
      <c r="J1211" s="2">
        <f t="shared" si="856"/>
        <v>0.20089285714285712</v>
      </c>
      <c r="K1211" s="1">
        <f>+E1211+G1211+I1211</f>
        <v>3</v>
      </c>
      <c r="L1211" s="3">
        <f t="shared" si="857"/>
        <v>0.6696428571428571</v>
      </c>
      <c r="M1211" s="24">
        <f t="shared" si="858"/>
        <v>6696.4285714285706</v>
      </c>
      <c r="N1211" s="25">
        <f t="shared" si="859"/>
        <v>3.9731482537843372</v>
      </c>
      <c r="O1211" s="95"/>
    </row>
    <row r="1212" spans="1:15" x14ac:dyDescent="0.25">
      <c r="A1212" s="144"/>
      <c r="B1212" s="82" t="s">
        <v>689</v>
      </c>
      <c r="C1212" s="1">
        <f>19*64</f>
        <v>1216</v>
      </c>
      <c r="D1212" s="2">
        <f t="shared" si="853"/>
        <v>0</v>
      </c>
      <c r="E1212" s="1">
        <v>0</v>
      </c>
      <c r="F1212" s="2">
        <f t="shared" si="854"/>
        <v>0</v>
      </c>
      <c r="G1212" s="1">
        <v>0</v>
      </c>
      <c r="H1212" s="2">
        <f t="shared" si="855"/>
        <v>0.41118421052631576</v>
      </c>
      <c r="I1212" s="1">
        <v>5</v>
      </c>
      <c r="J1212" s="2">
        <f t="shared" si="856"/>
        <v>0.12335526315789472</v>
      </c>
      <c r="K1212" s="1">
        <f>+E1212+G1212+I1212</f>
        <v>5</v>
      </c>
      <c r="L1212" s="3">
        <f t="shared" si="857"/>
        <v>0.41118421052631576</v>
      </c>
      <c r="M1212" s="24">
        <f t="shared" si="858"/>
        <v>4111.8421052631575</v>
      </c>
      <c r="N1212" s="25">
        <f t="shared" si="859"/>
        <v>4.142745421813121</v>
      </c>
      <c r="O1212" s="95"/>
    </row>
    <row r="1213" spans="1:15" x14ac:dyDescent="0.25">
      <c r="A1213" s="144"/>
      <c r="B1213" s="82" t="s">
        <v>755</v>
      </c>
      <c r="C1213" s="1">
        <f>20*64</f>
        <v>1280</v>
      </c>
      <c r="D1213" s="2">
        <f t="shared" si="853"/>
        <v>0</v>
      </c>
      <c r="E1213" s="1">
        <v>0</v>
      </c>
      <c r="F1213" s="2">
        <f t="shared" si="854"/>
        <v>0</v>
      </c>
      <c r="G1213" s="1">
        <v>0</v>
      </c>
      <c r="H1213" s="2">
        <f t="shared" si="855"/>
        <v>0.390625</v>
      </c>
      <c r="I1213" s="1">
        <v>5</v>
      </c>
      <c r="J1213" s="2">
        <f t="shared" si="856"/>
        <v>0.1171875</v>
      </c>
      <c r="K1213" s="1">
        <f>+E1213+G1213+I1213</f>
        <v>5</v>
      </c>
      <c r="L1213" s="3">
        <f t="shared" si="857"/>
        <v>0.390625</v>
      </c>
      <c r="M1213" s="24">
        <f t="shared" si="858"/>
        <v>3906.25</v>
      </c>
      <c r="N1213" s="25">
        <f t="shared" si="859"/>
        <v>4.1600674686174592</v>
      </c>
      <c r="O1213" s="95"/>
    </row>
    <row r="1214" spans="1:15" ht="16.5" thickBot="1" x14ac:dyDescent="0.3">
      <c r="A1214" s="145"/>
      <c r="B1214" s="65" t="s">
        <v>18</v>
      </c>
      <c r="C1214" s="10">
        <f>SUM(C1211:C1213)</f>
        <v>2944</v>
      </c>
      <c r="D1214" s="11">
        <f t="shared" si="853"/>
        <v>0</v>
      </c>
      <c r="E1214" s="10">
        <f>SUM(E1211:E1213)</f>
        <v>0</v>
      </c>
      <c r="F1214" s="11">
        <f t="shared" si="854"/>
        <v>0</v>
      </c>
      <c r="G1214" s="10">
        <f>SUM(G1211:G1213)</f>
        <v>0</v>
      </c>
      <c r="H1214" s="73">
        <f t="shared" si="855"/>
        <v>0.44157608695652173</v>
      </c>
      <c r="I1214" s="10">
        <f>SUM(I1211:I1213)</f>
        <v>13</v>
      </c>
      <c r="J1214" s="11">
        <f t="shared" si="856"/>
        <v>0.13247282608695651</v>
      </c>
      <c r="K1214" s="10">
        <f>SUM(K1211:K1213)</f>
        <v>13</v>
      </c>
      <c r="L1214" s="12">
        <f t="shared" si="857"/>
        <v>0.44157608695652173</v>
      </c>
      <c r="M1214" s="15">
        <f t="shared" si="858"/>
        <v>4415.760869565217</v>
      </c>
      <c r="N1214" s="13">
        <f t="shared" si="859"/>
        <v>4.1185080129711871</v>
      </c>
      <c r="O1214" s="96"/>
    </row>
    <row r="1215" spans="1:15" x14ac:dyDescent="0.25">
      <c r="A1215" s="147" t="s">
        <v>757</v>
      </c>
      <c r="B1215" s="82" t="s">
        <v>768</v>
      </c>
      <c r="C1215" s="1">
        <f>3*32</f>
        <v>96</v>
      </c>
      <c r="D1215" s="2">
        <f t="shared" si="853"/>
        <v>0</v>
      </c>
      <c r="E1215" s="1">
        <v>0</v>
      </c>
      <c r="F1215" s="2">
        <f t="shared" si="854"/>
        <v>0</v>
      </c>
      <c r="G1215" s="1">
        <v>0</v>
      </c>
      <c r="H1215" s="2">
        <f t="shared" si="855"/>
        <v>0</v>
      </c>
      <c r="I1215" s="1">
        <v>0</v>
      </c>
      <c r="J1215" s="2">
        <f t="shared" si="856"/>
        <v>0</v>
      </c>
      <c r="K1215" s="1">
        <f>+E1215+G1215+I1215</f>
        <v>0</v>
      </c>
      <c r="L1215" s="3">
        <f t="shared" si="857"/>
        <v>0</v>
      </c>
      <c r="M1215" s="24">
        <f t="shared" si="858"/>
        <v>0</v>
      </c>
      <c r="N1215" s="25" t="e">
        <f t="shared" si="859"/>
        <v>#NUM!</v>
      </c>
      <c r="O1215" s="95"/>
    </row>
    <row r="1216" spans="1:15" x14ac:dyDescent="0.25">
      <c r="A1216" s="144"/>
      <c r="B1216" s="82" t="s">
        <v>689</v>
      </c>
      <c r="C1216" s="1">
        <f>12*64</f>
        <v>768</v>
      </c>
      <c r="D1216" s="2">
        <f t="shared" si="853"/>
        <v>0</v>
      </c>
      <c r="E1216" s="1">
        <v>0</v>
      </c>
      <c r="F1216" s="2">
        <f t="shared" si="854"/>
        <v>0</v>
      </c>
      <c r="G1216" s="1">
        <v>0</v>
      </c>
      <c r="H1216" s="2">
        <f t="shared" si="855"/>
        <v>0.390625</v>
      </c>
      <c r="I1216" s="1">
        <v>3</v>
      </c>
      <c r="J1216" s="2">
        <f t="shared" si="856"/>
        <v>0.1171875</v>
      </c>
      <c r="K1216" s="1">
        <f>+E1216+G1216+I1216</f>
        <v>3</v>
      </c>
      <c r="L1216" s="3">
        <f t="shared" si="857"/>
        <v>0.390625</v>
      </c>
      <c r="M1216" s="24">
        <f t="shared" si="858"/>
        <v>3906.25</v>
      </c>
      <c r="N1216" s="25">
        <f t="shared" si="859"/>
        <v>4.1600674686174592</v>
      </c>
      <c r="O1216" s="95"/>
    </row>
    <row r="1217" spans="1:15" x14ac:dyDescent="0.25">
      <c r="A1217" s="144"/>
      <c r="B1217" s="82" t="s">
        <v>755</v>
      </c>
      <c r="C1217" s="1">
        <f>2*64</f>
        <v>128</v>
      </c>
      <c r="D1217" s="2">
        <f t="shared" si="853"/>
        <v>0</v>
      </c>
      <c r="E1217" s="1">
        <v>0</v>
      </c>
      <c r="F1217" s="2">
        <f t="shared" si="854"/>
        <v>0</v>
      </c>
      <c r="G1217" s="1">
        <v>0</v>
      </c>
      <c r="H1217" s="2">
        <f t="shared" si="855"/>
        <v>0</v>
      </c>
      <c r="I1217" s="1">
        <v>0</v>
      </c>
      <c r="J1217" s="2">
        <f t="shared" si="856"/>
        <v>0</v>
      </c>
      <c r="K1217" s="1">
        <f>+E1217+G1217+I1217</f>
        <v>0</v>
      </c>
      <c r="L1217" s="3">
        <f t="shared" si="857"/>
        <v>0</v>
      </c>
      <c r="M1217" s="24">
        <f t="shared" si="858"/>
        <v>0</v>
      </c>
      <c r="N1217" s="25" t="e">
        <f t="shared" si="859"/>
        <v>#NUM!</v>
      </c>
      <c r="O1217" s="95"/>
    </row>
    <row r="1218" spans="1:15" ht="16.5" thickBot="1" x14ac:dyDescent="0.3">
      <c r="A1218" s="145"/>
      <c r="B1218" s="65" t="s">
        <v>18</v>
      </c>
      <c r="C1218" s="10">
        <f>SUM(C1215:C1217)</f>
        <v>992</v>
      </c>
      <c r="D1218" s="11">
        <f t="shared" si="853"/>
        <v>0</v>
      </c>
      <c r="E1218" s="10">
        <f>SUM(E1215:E1217)</f>
        <v>0</v>
      </c>
      <c r="F1218" s="11">
        <f t="shared" si="854"/>
        <v>0</v>
      </c>
      <c r="G1218" s="10">
        <f>SUM(G1215:G1217)</f>
        <v>0</v>
      </c>
      <c r="H1218" s="73">
        <f t="shared" si="855"/>
        <v>0.30241935483870969</v>
      </c>
      <c r="I1218" s="10">
        <f>SUM(I1215:I1217)</f>
        <v>3</v>
      </c>
      <c r="J1218" s="11">
        <f t="shared" si="856"/>
        <v>9.0725806451612906E-2</v>
      </c>
      <c r="K1218" s="10">
        <f>SUM(K1215:K1217)</f>
        <v>3</v>
      </c>
      <c r="L1218" s="12">
        <f t="shared" si="857"/>
        <v>0.30241935483870969</v>
      </c>
      <c r="M1218" s="15">
        <f t="shared" si="858"/>
        <v>3024.1935483870971</v>
      </c>
      <c r="N1218" s="13">
        <f t="shared" si="859"/>
        <v>4.2451466056661395</v>
      </c>
      <c r="O1218" s="96"/>
    </row>
    <row r="1219" spans="1:15" x14ac:dyDescent="0.25">
      <c r="A1219" s="147" t="s">
        <v>758</v>
      </c>
      <c r="B1219" s="82" t="s">
        <v>768</v>
      </c>
      <c r="C1219" s="1">
        <f>8*32</f>
        <v>256</v>
      </c>
      <c r="D1219" s="2">
        <f t="shared" si="853"/>
        <v>0</v>
      </c>
      <c r="E1219" s="1">
        <v>0</v>
      </c>
      <c r="F1219" s="2">
        <f t="shared" si="854"/>
        <v>0</v>
      </c>
      <c r="G1219" s="1">
        <v>0</v>
      </c>
      <c r="H1219" s="2">
        <f t="shared" si="855"/>
        <v>1.5625</v>
      </c>
      <c r="I1219" s="1">
        <v>4</v>
      </c>
      <c r="J1219" s="2">
        <f t="shared" si="856"/>
        <v>0.46875</v>
      </c>
      <c r="K1219" s="1">
        <f>+E1219+G1219+I1219</f>
        <v>4</v>
      </c>
      <c r="L1219" s="3">
        <f t="shared" si="857"/>
        <v>1.5625</v>
      </c>
      <c r="M1219" s="24">
        <f t="shared" si="858"/>
        <v>15625</v>
      </c>
      <c r="N1219" s="25">
        <f t="shared" si="859"/>
        <v>3.6538746940614555</v>
      </c>
      <c r="O1219" s="95"/>
    </row>
    <row r="1220" spans="1:15" x14ac:dyDescent="0.25">
      <c r="A1220" s="144"/>
      <c r="B1220" s="82" t="s">
        <v>689</v>
      </c>
      <c r="C1220" s="1">
        <f>8*64</f>
        <v>512</v>
      </c>
      <c r="D1220" s="2">
        <f t="shared" si="853"/>
        <v>0</v>
      </c>
      <c r="E1220" s="1">
        <v>0</v>
      </c>
      <c r="F1220" s="2">
        <f t="shared" si="854"/>
        <v>0</v>
      </c>
      <c r="G1220" s="1">
        <v>0</v>
      </c>
      <c r="H1220" s="2">
        <f t="shared" si="855"/>
        <v>0.1953125</v>
      </c>
      <c r="I1220" s="1">
        <v>1</v>
      </c>
      <c r="J1220" s="2">
        <f t="shared" si="856"/>
        <v>5.859375E-2</v>
      </c>
      <c r="K1220" s="1">
        <f>+E1220+G1220+I1220</f>
        <v>1</v>
      </c>
      <c r="L1220" s="3">
        <f t="shared" si="857"/>
        <v>0.1953125</v>
      </c>
      <c r="M1220" s="24">
        <f t="shared" si="858"/>
        <v>1953.125</v>
      </c>
      <c r="N1220" s="25">
        <f t="shared" si="859"/>
        <v>4.3856349124267577</v>
      </c>
      <c r="O1220" s="95"/>
    </row>
    <row r="1221" spans="1:15" x14ac:dyDescent="0.25">
      <c r="A1221" s="144"/>
      <c r="B1221" s="82" t="s">
        <v>755</v>
      </c>
      <c r="C1221" s="1">
        <f>1*32</f>
        <v>32</v>
      </c>
      <c r="D1221" s="2">
        <f t="shared" si="853"/>
        <v>0</v>
      </c>
      <c r="E1221" s="1">
        <v>0</v>
      </c>
      <c r="F1221" s="2">
        <f t="shared" si="854"/>
        <v>0</v>
      </c>
      <c r="G1221" s="1">
        <v>0</v>
      </c>
      <c r="H1221" s="2">
        <f t="shared" si="855"/>
        <v>0</v>
      </c>
      <c r="I1221" s="1">
        <v>0</v>
      </c>
      <c r="J1221" s="2">
        <f t="shared" si="856"/>
        <v>0</v>
      </c>
      <c r="K1221" s="1">
        <f>+E1221+G1221+I1221</f>
        <v>0</v>
      </c>
      <c r="L1221" s="3">
        <f t="shared" si="857"/>
        <v>0</v>
      </c>
      <c r="M1221" s="24">
        <f t="shared" si="858"/>
        <v>0</v>
      </c>
      <c r="N1221" s="25" t="e">
        <f t="shared" si="859"/>
        <v>#NUM!</v>
      </c>
      <c r="O1221" s="95"/>
    </row>
    <row r="1222" spans="1:15" ht="16.5" thickBot="1" x14ac:dyDescent="0.3">
      <c r="A1222" s="145"/>
      <c r="B1222" s="65" t="s">
        <v>18</v>
      </c>
      <c r="C1222" s="10">
        <f>SUM(C1219:C1221)</f>
        <v>800</v>
      </c>
      <c r="D1222" s="11">
        <f t="shared" si="853"/>
        <v>0</v>
      </c>
      <c r="E1222" s="10">
        <f>SUM(E1219:E1221)</f>
        <v>0</v>
      </c>
      <c r="F1222" s="11">
        <f t="shared" si="854"/>
        <v>0</v>
      </c>
      <c r="G1222" s="10">
        <f>SUM(G1219:G1221)</f>
        <v>0</v>
      </c>
      <c r="H1222" s="73">
        <f t="shared" si="855"/>
        <v>0.625</v>
      </c>
      <c r="I1222" s="10">
        <f>SUM(I1219:I1221)</f>
        <v>5</v>
      </c>
      <c r="J1222" s="11">
        <f t="shared" si="856"/>
        <v>0.1875</v>
      </c>
      <c r="K1222" s="10">
        <f>SUM(K1219:K1221)</f>
        <v>5</v>
      </c>
      <c r="L1222" s="12">
        <f t="shared" si="857"/>
        <v>0.625</v>
      </c>
      <c r="M1222" s="15">
        <f t="shared" si="858"/>
        <v>6250</v>
      </c>
      <c r="N1222" s="13">
        <f t="shared" si="859"/>
        <v>3.9977054744123737</v>
      </c>
      <c r="O1222" s="96"/>
    </row>
    <row r="1223" spans="1:15" x14ac:dyDescent="0.25">
      <c r="A1223" s="147" t="s">
        <v>759</v>
      </c>
      <c r="B1223" s="82" t="s">
        <v>381</v>
      </c>
      <c r="C1223" s="1">
        <f>15*32</f>
        <v>480</v>
      </c>
      <c r="D1223" s="2">
        <f t="shared" si="853"/>
        <v>0</v>
      </c>
      <c r="E1223" s="1">
        <v>0</v>
      </c>
      <c r="F1223" s="2">
        <f t="shared" si="854"/>
        <v>0</v>
      </c>
      <c r="G1223" s="1">
        <v>0</v>
      </c>
      <c r="H1223" s="2">
        <f t="shared" si="855"/>
        <v>0.20833333333333334</v>
      </c>
      <c r="I1223" s="1">
        <v>1</v>
      </c>
      <c r="J1223" s="2">
        <f t="shared" si="856"/>
        <v>6.25E-2</v>
      </c>
      <c r="K1223" s="1">
        <f>+E1223+G1223+I1223</f>
        <v>1</v>
      </c>
      <c r="L1223" s="3">
        <f t="shared" si="857"/>
        <v>0.20833333333333334</v>
      </c>
      <c r="M1223" s="24">
        <f t="shared" si="858"/>
        <v>2083.3333333333335</v>
      </c>
      <c r="N1223" s="25">
        <f t="shared" si="859"/>
        <v>4.3652602385321337</v>
      </c>
      <c r="O1223" s="95"/>
    </row>
    <row r="1224" spans="1:15" x14ac:dyDescent="0.25">
      <c r="A1224" s="144"/>
      <c r="B1224" s="82" t="s">
        <v>689</v>
      </c>
      <c r="C1224" s="1">
        <f>14*64</f>
        <v>896</v>
      </c>
      <c r="D1224" s="2">
        <f t="shared" si="853"/>
        <v>0</v>
      </c>
      <c r="E1224" s="1">
        <v>0</v>
      </c>
      <c r="F1224" s="2">
        <f t="shared" si="854"/>
        <v>0</v>
      </c>
      <c r="G1224" s="1">
        <v>0</v>
      </c>
      <c r="H1224" s="2">
        <f t="shared" si="855"/>
        <v>0.5580357142857143</v>
      </c>
      <c r="I1224" s="1">
        <v>5</v>
      </c>
      <c r="J1224" s="2">
        <f t="shared" si="856"/>
        <v>0.16741071428571427</v>
      </c>
      <c r="K1224" s="1">
        <f>+E1224+G1224+I1224</f>
        <v>5</v>
      </c>
      <c r="L1224" s="3">
        <f t="shared" si="857"/>
        <v>0.5580357142857143</v>
      </c>
      <c r="M1224" s="24">
        <f t="shared" si="858"/>
        <v>5580.3571428571431</v>
      </c>
      <c r="N1224" s="25">
        <f t="shared" si="859"/>
        <v>4.0376261301924163</v>
      </c>
      <c r="O1224" s="95"/>
    </row>
    <row r="1225" spans="1:15" x14ac:dyDescent="0.25">
      <c r="A1225" s="144"/>
      <c r="B1225" s="82" t="s">
        <v>755</v>
      </c>
      <c r="C1225" s="1">
        <f>12*64</f>
        <v>768</v>
      </c>
      <c r="D1225" s="2">
        <f t="shared" si="853"/>
        <v>0</v>
      </c>
      <c r="E1225" s="1">
        <v>0</v>
      </c>
      <c r="F1225" s="2">
        <f t="shared" si="854"/>
        <v>0</v>
      </c>
      <c r="G1225" s="1">
        <v>0</v>
      </c>
      <c r="H1225" s="2">
        <f t="shared" si="855"/>
        <v>0.390625</v>
      </c>
      <c r="I1225" s="1">
        <v>3</v>
      </c>
      <c r="J1225" s="2">
        <f t="shared" si="856"/>
        <v>0.1171875</v>
      </c>
      <c r="K1225" s="1">
        <f>+E1225+G1225+I1225</f>
        <v>3</v>
      </c>
      <c r="L1225" s="3">
        <f t="shared" si="857"/>
        <v>0.390625</v>
      </c>
      <c r="M1225" s="24">
        <f t="shared" si="858"/>
        <v>3906.25</v>
      </c>
      <c r="N1225" s="25">
        <f t="shared" si="859"/>
        <v>4.1600674686174592</v>
      </c>
      <c r="O1225" s="95"/>
    </row>
    <row r="1226" spans="1:15" ht="16.5" thickBot="1" x14ac:dyDescent="0.3">
      <c r="A1226" s="145"/>
      <c r="B1226" s="65" t="s">
        <v>18</v>
      </c>
      <c r="C1226" s="10">
        <f>SUM(C1223:C1225)</f>
        <v>2144</v>
      </c>
      <c r="D1226" s="11">
        <f t="shared" si="853"/>
        <v>0</v>
      </c>
      <c r="E1226" s="10">
        <f>SUM(E1223:E1225)</f>
        <v>0</v>
      </c>
      <c r="F1226" s="11">
        <f t="shared" si="854"/>
        <v>0</v>
      </c>
      <c r="G1226" s="10">
        <f>SUM(G1223:G1225)</f>
        <v>0</v>
      </c>
      <c r="H1226" s="73">
        <f t="shared" si="855"/>
        <v>0.41977611940298509</v>
      </c>
      <c r="I1226" s="10">
        <f>SUM(I1223:I1225)</f>
        <v>9</v>
      </c>
      <c r="J1226" s="11">
        <f t="shared" si="856"/>
        <v>0.12593283582089551</v>
      </c>
      <c r="K1226" s="10">
        <f>SUM(K1223:K1225)</f>
        <v>9</v>
      </c>
      <c r="L1226" s="12">
        <f t="shared" si="857"/>
        <v>0.41977611940298509</v>
      </c>
      <c r="M1226" s="15">
        <f t="shared" si="858"/>
        <v>4197.7611940298511</v>
      </c>
      <c r="N1226" s="13">
        <f t="shared" si="859"/>
        <v>4.1357351831184221</v>
      </c>
      <c r="O1226" s="96"/>
    </row>
    <row r="1227" spans="1:15" x14ac:dyDescent="0.25">
      <c r="A1227" s="147" t="s">
        <v>760</v>
      </c>
      <c r="B1227" s="82" t="s">
        <v>381</v>
      </c>
      <c r="C1227" s="1">
        <f>29*32</f>
        <v>928</v>
      </c>
      <c r="D1227" s="2">
        <f t="shared" si="853"/>
        <v>0</v>
      </c>
      <c r="E1227" s="1">
        <v>0</v>
      </c>
      <c r="F1227" s="2">
        <f t="shared" si="854"/>
        <v>0</v>
      </c>
      <c r="G1227" s="1">
        <v>0</v>
      </c>
      <c r="H1227" s="2">
        <f t="shared" si="855"/>
        <v>0.32327586206896552</v>
      </c>
      <c r="I1227" s="1">
        <v>3</v>
      </c>
      <c r="J1227" s="2">
        <f t="shared" si="856"/>
        <v>9.6982758620689655E-2</v>
      </c>
      <c r="K1227" s="1">
        <f>+E1227+G1227+I1227</f>
        <v>3</v>
      </c>
      <c r="L1227" s="3">
        <f t="shared" si="857"/>
        <v>0.32327586206896552</v>
      </c>
      <c r="M1227" s="24">
        <f t="shared" si="858"/>
        <v>3232.7586206896553</v>
      </c>
      <c r="N1227" s="25">
        <f t="shared" si="859"/>
        <v>4.2231884145659517</v>
      </c>
      <c r="O1227" s="95"/>
    </row>
    <row r="1228" spans="1:15" x14ac:dyDescent="0.25">
      <c r="A1228" s="144"/>
      <c r="B1228" s="82" t="s">
        <v>689</v>
      </c>
      <c r="C1228" s="1">
        <f>12*64</f>
        <v>768</v>
      </c>
      <c r="D1228" s="2">
        <f t="shared" si="853"/>
        <v>0</v>
      </c>
      <c r="E1228" s="1">
        <v>0</v>
      </c>
      <c r="F1228" s="2">
        <f t="shared" si="854"/>
        <v>0</v>
      </c>
      <c r="G1228" s="1">
        <v>0</v>
      </c>
      <c r="H1228" s="2">
        <f t="shared" si="855"/>
        <v>0.52083333333333326</v>
      </c>
      <c r="I1228" s="1">
        <v>4</v>
      </c>
      <c r="J1228" s="2">
        <f t="shared" si="856"/>
        <v>0.15624999999999997</v>
      </c>
      <c r="K1228" s="1">
        <f>+E1228+G1228+I1228</f>
        <v>4</v>
      </c>
      <c r="L1228" s="3">
        <f t="shared" si="857"/>
        <v>0.52083333333333326</v>
      </c>
      <c r="M1228" s="24">
        <f t="shared" si="858"/>
        <v>5208.333333333333</v>
      </c>
      <c r="N1228" s="25">
        <f t="shared" si="859"/>
        <v>4.0616819349340219</v>
      </c>
      <c r="O1228" s="95"/>
    </row>
    <row r="1229" spans="1:15" x14ac:dyDescent="0.25">
      <c r="A1229" s="144"/>
      <c r="B1229" s="82" t="s">
        <v>755</v>
      </c>
      <c r="C1229" s="1">
        <f>7*64</f>
        <v>448</v>
      </c>
      <c r="D1229" s="2">
        <f t="shared" si="853"/>
        <v>0</v>
      </c>
      <c r="E1229" s="1">
        <v>0</v>
      </c>
      <c r="F1229" s="2">
        <f t="shared" si="854"/>
        <v>0</v>
      </c>
      <c r="G1229" s="1">
        <v>0</v>
      </c>
      <c r="H1229" s="2">
        <f t="shared" si="855"/>
        <v>0.6696428571428571</v>
      </c>
      <c r="I1229" s="1">
        <v>3</v>
      </c>
      <c r="J1229" s="2">
        <f t="shared" si="856"/>
        <v>0.20089285714285712</v>
      </c>
      <c r="K1229" s="1">
        <f>+E1229+G1229+I1229</f>
        <v>3</v>
      </c>
      <c r="L1229" s="3">
        <f t="shared" si="857"/>
        <v>0.6696428571428571</v>
      </c>
      <c r="M1229" s="24">
        <f t="shared" si="858"/>
        <v>6696.4285714285706</v>
      </c>
      <c r="N1229" s="25">
        <f t="shared" si="859"/>
        <v>3.9731482537843372</v>
      </c>
      <c r="O1229" s="95"/>
    </row>
    <row r="1230" spans="1:15" x14ac:dyDescent="0.25">
      <c r="A1230" s="144"/>
      <c r="B1230" s="82" t="s">
        <v>774</v>
      </c>
      <c r="C1230" s="1">
        <f>2*64</f>
        <v>128</v>
      </c>
      <c r="D1230" s="2">
        <f t="shared" si="853"/>
        <v>0</v>
      </c>
      <c r="E1230" s="1">
        <v>0</v>
      </c>
      <c r="F1230" s="2">
        <f t="shared" si="854"/>
        <v>0</v>
      </c>
      <c r="G1230" s="1">
        <v>0</v>
      </c>
      <c r="H1230" s="2">
        <f t="shared" si="855"/>
        <v>0.78125</v>
      </c>
      <c r="I1230" s="1">
        <v>1</v>
      </c>
      <c r="J1230" s="2">
        <f t="shared" si="856"/>
        <v>0.234375</v>
      </c>
      <c r="K1230" s="1">
        <f>+E1230+G1230+I1230</f>
        <v>1</v>
      </c>
      <c r="L1230" s="3">
        <f t="shared" si="857"/>
        <v>0.78125</v>
      </c>
      <c r="M1230" s="24">
        <f t="shared" si="858"/>
        <v>7812.5</v>
      </c>
      <c r="N1230" s="25">
        <f t="shared" si="859"/>
        <v>3.9175590162365048</v>
      </c>
      <c r="O1230" s="95"/>
    </row>
    <row r="1231" spans="1:15" ht="16.5" thickBot="1" x14ac:dyDescent="0.3">
      <c r="A1231" s="145"/>
      <c r="B1231" s="65" t="s">
        <v>18</v>
      </c>
      <c r="C1231" s="10">
        <f>SUM(C1227:C1230)</f>
        <v>2272</v>
      </c>
      <c r="D1231" s="11">
        <f t="shared" si="853"/>
        <v>0</v>
      </c>
      <c r="E1231" s="10">
        <f>SUM(E1227:E1230)</f>
        <v>0</v>
      </c>
      <c r="F1231" s="11">
        <f t="shared" si="854"/>
        <v>0</v>
      </c>
      <c r="G1231" s="10">
        <f>SUM(G1227:G1230)</f>
        <v>0</v>
      </c>
      <c r="H1231" s="73">
        <f t="shared" si="855"/>
        <v>0.48415492957746475</v>
      </c>
      <c r="I1231" s="10">
        <f>SUM(I1227:I1230)</f>
        <v>11</v>
      </c>
      <c r="J1231" s="11">
        <f t="shared" si="856"/>
        <v>0.14524647887323941</v>
      </c>
      <c r="K1231" s="10">
        <f>SUM(K1227:K1230)</f>
        <v>11</v>
      </c>
      <c r="L1231" s="12">
        <f t="shared" si="857"/>
        <v>0.48415492957746475</v>
      </c>
      <c r="M1231" s="15">
        <f t="shared" si="858"/>
        <v>4841.5492957746474</v>
      </c>
      <c r="N1231" s="13">
        <f t="shared" si="859"/>
        <v>4.0869452169360558</v>
      </c>
      <c r="O1231" s="96"/>
    </row>
    <row r="1232" spans="1:15" x14ac:dyDescent="0.25">
      <c r="A1232" s="147" t="s">
        <v>761</v>
      </c>
      <c r="B1232" s="82" t="s">
        <v>359</v>
      </c>
      <c r="C1232" s="1">
        <f>15*64</f>
        <v>960</v>
      </c>
      <c r="D1232" s="2">
        <f t="shared" si="853"/>
        <v>0</v>
      </c>
      <c r="E1232" s="1">
        <v>0</v>
      </c>
      <c r="F1232" s="2">
        <f t="shared" si="854"/>
        <v>0</v>
      </c>
      <c r="G1232" s="1">
        <v>0</v>
      </c>
      <c r="H1232" s="2">
        <f t="shared" si="855"/>
        <v>0.20833333333333334</v>
      </c>
      <c r="I1232" s="1">
        <v>2</v>
      </c>
      <c r="J1232" s="2">
        <f t="shared" si="856"/>
        <v>6.25E-2</v>
      </c>
      <c r="K1232" s="1">
        <f>+E1232+G1232+I1232</f>
        <v>2</v>
      </c>
      <c r="L1232" s="3">
        <f t="shared" si="857"/>
        <v>0.20833333333333334</v>
      </c>
      <c r="M1232" s="24">
        <f t="shared" si="858"/>
        <v>2083.3333333333335</v>
      </c>
      <c r="N1232" s="25">
        <f t="shared" si="859"/>
        <v>4.3652602385321337</v>
      </c>
      <c r="O1232" s="95"/>
    </row>
    <row r="1233" spans="1:15" x14ac:dyDescent="0.25">
      <c r="A1233" s="144"/>
      <c r="B1233" s="82" t="s">
        <v>689</v>
      </c>
      <c r="C1233" s="1">
        <f>16*64</f>
        <v>1024</v>
      </c>
      <c r="D1233" s="2">
        <f t="shared" si="853"/>
        <v>0</v>
      </c>
      <c r="E1233" s="1">
        <v>0</v>
      </c>
      <c r="F1233" s="2">
        <f t="shared" si="854"/>
        <v>0</v>
      </c>
      <c r="G1233" s="1">
        <v>0</v>
      </c>
      <c r="H1233" s="2">
        <f t="shared" si="855"/>
        <v>0.5859375</v>
      </c>
      <c r="I1233" s="1">
        <v>6</v>
      </c>
      <c r="J1233" s="2">
        <f t="shared" si="856"/>
        <v>0.17578125</v>
      </c>
      <c r="K1233" s="1">
        <f>+E1233+G1233+I1233</f>
        <v>6</v>
      </c>
      <c r="L1233" s="3">
        <f t="shared" si="857"/>
        <v>0.5859375</v>
      </c>
      <c r="M1233" s="24">
        <f t="shared" si="858"/>
        <v>5859.375</v>
      </c>
      <c r="N1233" s="25">
        <f t="shared" si="859"/>
        <v>4.0205022171903586</v>
      </c>
      <c r="O1233" s="95"/>
    </row>
    <row r="1234" spans="1:15" x14ac:dyDescent="0.25">
      <c r="A1234" s="144"/>
      <c r="B1234" s="82" t="s">
        <v>774</v>
      </c>
      <c r="C1234" s="1">
        <f>21*32</f>
        <v>672</v>
      </c>
      <c r="D1234" s="2">
        <f t="shared" si="853"/>
        <v>0</v>
      </c>
      <c r="E1234" s="1">
        <v>0</v>
      </c>
      <c r="F1234" s="2">
        <f t="shared" si="854"/>
        <v>0</v>
      </c>
      <c r="G1234" s="1">
        <v>0</v>
      </c>
      <c r="H1234" s="2">
        <f t="shared" si="855"/>
        <v>1.3392857142857142</v>
      </c>
      <c r="I1234" s="1">
        <v>9</v>
      </c>
      <c r="J1234" s="2">
        <f t="shared" si="856"/>
        <v>0.40178571428571425</v>
      </c>
      <c r="K1234" s="1">
        <f>+E1234+G1234+I1234</f>
        <v>9</v>
      </c>
      <c r="L1234" s="3">
        <f t="shared" si="857"/>
        <v>1.3392857142857142</v>
      </c>
      <c r="M1234" s="24">
        <f t="shared" si="858"/>
        <v>13392.857142857141</v>
      </c>
      <c r="N1234" s="25">
        <f t="shared" si="859"/>
        <v>3.7146264602144718</v>
      </c>
      <c r="O1234" s="95"/>
    </row>
    <row r="1235" spans="1:15" ht="16.5" thickBot="1" x14ac:dyDescent="0.3">
      <c r="A1235" s="145"/>
      <c r="B1235" s="65" t="s">
        <v>18</v>
      </c>
      <c r="C1235" s="10">
        <f>SUM(C1232:C1234)</f>
        <v>2656</v>
      </c>
      <c r="D1235" s="11">
        <f t="shared" si="853"/>
        <v>0</v>
      </c>
      <c r="E1235" s="10">
        <f>SUM(E1232:E1234)</f>
        <v>0</v>
      </c>
      <c r="F1235" s="11">
        <f t="shared" si="854"/>
        <v>0</v>
      </c>
      <c r="G1235" s="10">
        <f>SUM(G1232:G1234)</f>
        <v>0</v>
      </c>
      <c r="H1235" s="73">
        <f t="shared" si="855"/>
        <v>0.64006024096385539</v>
      </c>
      <c r="I1235" s="10">
        <f>SUM(I1232:I1234)</f>
        <v>17</v>
      </c>
      <c r="J1235" s="11">
        <f t="shared" si="856"/>
        <v>0.1920180722891566</v>
      </c>
      <c r="K1235" s="10">
        <f>SUM(K1232:K1234)</f>
        <v>17</v>
      </c>
      <c r="L1235" s="12">
        <f t="shared" si="857"/>
        <v>0.64006024096385539</v>
      </c>
      <c r="M1235" s="15">
        <f t="shared" si="858"/>
        <v>6400.6024096385536</v>
      </c>
      <c r="N1235" s="13">
        <f t="shared" si="859"/>
        <v>3.9892524047655646</v>
      </c>
      <c r="O1235" s="96"/>
    </row>
    <row r="1236" spans="1:15" x14ac:dyDescent="0.25">
      <c r="A1236" s="147" t="s">
        <v>762</v>
      </c>
      <c r="B1236" s="82" t="s">
        <v>359</v>
      </c>
      <c r="C1236" s="1">
        <f>23*64</f>
        <v>1472</v>
      </c>
      <c r="D1236" s="2">
        <f t="shared" si="853"/>
        <v>0</v>
      </c>
      <c r="E1236" s="1">
        <v>0</v>
      </c>
      <c r="F1236" s="2">
        <f t="shared" si="854"/>
        <v>0</v>
      </c>
      <c r="G1236" s="1">
        <v>0</v>
      </c>
      <c r="H1236" s="2">
        <f t="shared" si="855"/>
        <v>0.27173913043478259</v>
      </c>
      <c r="I1236" s="1">
        <v>4</v>
      </c>
      <c r="J1236" s="2">
        <f t="shared" si="856"/>
        <v>8.152173913043477E-2</v>
      </c>
      <c r="K1236" s="1">
        <f>+E1236+G1236+I1236</f>
        <v>4</v>
      </c>
      <c r="L1236" s="3">
        <f t="shared" si="857"/>
        <v>0.27173913043478259</v>
      </c>
      <c r="M1236" s="24">
        <f t="shared" si="858"/>
        <v>2717.391304347826</v>
      </c>
      <c r="N1236" s="25">
        <f t="shared" si="859"/>
        <v>4.2800661517113596</v>
      </c>
      <c r="O1236" s="95"/>
    </row>
    <row r="1237" spans="1:15" x14ac:dyDescent="0.25">
      <c r="A1237" s="144"/>
      <c r="B1237" s="82" t="s">
        <v>689</v>
      </c>
      <c r="C1237" s="1">
        <f>20*64</f>
        <v>1280</v>
      </c>
      <c r="D1237" s="2">
        <f t="shared" si="853"/>
        <v>0</v>
      </c>
      <c r="E1237" s="1">
        <v>0</v>
      </c>
      <c r="F1237" s="2">
        <f t="shared" si="854"/>
        <v>0</v>
      </c>
      <c r="G1237" s="1">
        <v>0</v>
      </c>
      <c r="H1237" s="2">
        <f t="shared" si="855"/>
        <v>0.46875</v>
      </c>
      <c r="I1237" s="1">
        <v>6</v>
      </c>
      <c r="J1237" s="2">
        <f t="shared" si="856"/>
        <v>0.140625</v>
      </c>
      <c r="K1237" s="1">
        <f>+E1237+G1237+I1237</f>
        <v>6</v>
      </c>
      <c r="L1237" s="3">
        <f t="shared" si="857"/>
        <v>0.46875</v>
      </c>
      <c r="M1237" s="24">
        <f t="shared" si="858"/>
        <v>4687.5</v>
      </c>
      <c r="N1237" s="25">
        <f t="shared" si="859"/>
        <v>4.0980677307623044</v>
      </c>
      <c r="O1237" s="95"/>
    </row>
    <row r="1238" spans="1:15" x14ac:dyDescent="0.25">
      <c r="A1238" s="144"/>
      <c r="B1238" s="82" t="s">
        <v>774</v>
      </c>
      <c r="C1238" s="1">
        <f>27*64</f>
        <v>1728</v>
      </c>
      <c r="D1238" s="2">
        <f t="shared" si="853"/>
        <v>0</v>
      </c>
      <c r="E1238" s="1">
        <v>0</v>
      </c>
      <c r="F1238" s="2">
        <f t="shared" si="854"/>
        <v>0</v>
      </c>
      <c r="G1238" s="1">
        <v>0</v>
      </c>
      <c r="H1238" s="2">
        <f t="shared" si="855"/>
        <v>0.46296296296296291</v>
      </c>
      <c r="I1238" s="1">
        <v>8</v>
      </c>
      <c r="J1238" s="2">
        <f t="shared" si="856"/>
        <v>0.13888888888888887</v>
      </c>
      <c r="K1238" s="1">
        <f>+E1238+G1238+I1238</f>
        <v>8</v>
      </c>
      <c r="L1238" s="3">
        <f t="shared" si="857"/>
        <v>0.46296296296296291</v>
      </c>
      <c r="M1238" s="24">
        <f t="shared" si="858"/>
        <v>4629.6296296296287</v>
      </c>
      <c r="N1238" s="25">
        <f t="shared" si="859"/>
        <v>4.1023304276571118</v>
      </c>
      <c r="O1238" s="95"/>
    </row>
    <row r="1239" spans="1:15" ht="16.5" thickBot="1" x14ac:dyDescent="0.3">
      <c r="A1239" s="145"/>
      <c r="B1239" s="65" t="s">
        <v>18</v>
      </c>
      <c r="C1239" s="10">
        <f>SUM(C1236:C1238)</f>
        <v>4480</v>
      </c>
      <c r="D1239" s="11">
        <f t="shared" si="853"/>
        <v>0</v>
      </c>
      <c r="E1239" s="10">
        <f>SUM(E1236:E1238)</f>
        <v>0</v>
      </c>
      <c r="F1239" s="11">
        <f t="shared" si="854"/>
        <v>0</v>
      </c>
      <c r="G1239" s="10">
        <f>SUM(G1236:G1238)</f>
        <v>0</v>
      </c>
      <c r="H1239" s="73">
        <f t="shared" si="855"/>
        <v>0.40178571428571425</v>
      </c>
      <c r="I1239" s="10">
        <f>SUM(I1236:I1238)</f>
        <v>18</v>
      </c>
      <c r="J1239" s="11">
        <f t="shared" si="856"/>
        <v>0.12053571428571427</v>
      </c>
      <c r="K1239" s="10">
        <f>SUM(K1236:K1238)</f>
        <v>18</v>
      </c>
      <c r="L1239" s="12">
        <f t="shared" si="857"/>
        <v>0.40178571428571425</v>
      </c>
      <c r="M1239" s="15">
        <f t="shared" si="858"/>
        <v>4017.8571428571427</v>
      </c>
      <c r="N1239" s="13">
        <f t="shared" si="859"/>
        <v>4.1505655060078599</v>
      </c>
      <c r="O1239" s="96"/>
    </row>
    <row r="1240" spans="1:15" x14ac:dyDescent="0.25">
      <c r="A1240" s="147" t="s">
        <v>781</v>
      </c>
      <c r="B1240" s="82" t="s">
        <v>359</v>
      </c>
      <c r="C1240" s="1">
        <f>22*64</f>
        <v>1408</v>
      </c>
      <c r="D1240" s="2">
        <f t="shared" si="853"/>
        <v>0</v>
      </c>
      <c r="E1240" s="1">
        <v>0</v>
      </c>
      <c r="F1240" s="2">
        <f t="shared" si="854"/>
        <v>0</v>
      </c>
      <c r="G1240" s="1">
        <v>0</v>
      </c>
      <c r="H1240" s="2">
        <f t="shared" si="855"/>
        <v>0.35511363636363635</v>
      </c>
      <c r="I1240" s="1">
        <v>5</v>
      </c>
      <c r="J1240" s="2">
        <f t="shared" si="856"/>
        <v>0.1065340909090909</v>
      </c>
      <c r="K1240" s="1">
        <f>+E1240+G1240+I1240</f>
        <v>5</v>
      </c>
      <c r="L1240" s="3">
        <f t="shared" si="857"/>
        <v>0.35511363636363635</v>
      </c>
      <c r="M1240" s="24">
        <f t="shared" si="858"/>
        <v>3551.1363636363635</v>
      </c>
      <c r="N1240" s="25">
        <f t="shared" si="859"/>
        <v>4.1920104151836535</v>
      </c>
      <c r="O1240" s="95"/>
    </row>
    <row r="1241" spans="1:15" x14ac:dyDescent="0.25">
      <c r="A1241" s="144"/>
      <c r="B1241" s="82" t="s">
        <v>689</v>
      </c>
      <c r="C1241" s="1">
        <f>19*64</f>
        <v>1216</v>
      </c>
      <c r="D1241" s="2">
        <f t="shared" si="853"/>
        <v>0</v>
      </c>
      <c r="E1241" s="1">
        <v>0</v>
      </c>
      <c r="F1241" s="2">
        <f t="shared" si="854"/>
        <v>0</v>
      </c>
      <c r="G1241" s="1">
        <v>0</v>
      </c>
      <c r="H1241" s="2">
        <f t="shared" si="855"/>
        <v>0.49342105263157893</v>
      </c>
      <c r="I1241" s="1">
        <v>6</v>
      </c>
      <c r="J1241" s="2">
        <f t="shared" si="856"/>
        <v>0.14802631578947367</v>
      </c>
      <c r="K1241" s="1">
        <f>+E1241+G1241+I1241</f>
        <v>6</v>
      </c>
      <c r="L1241" s="3">
        <f t="shared" si="857"/>
        <v>0.49342105263157893</v>
      </c>
      <c r="M1241" s="24">
        <f t="shared" si="858"/>
        <v>4934.2105263157891</v>
      </c>
      <c r="N1241" s="25">
        <f t="shared" si="859"/>
        <v>4.0804060278595689</v>
      </c>
      <c r="O1241" s="95"/>
    </row>
    <row r="1242" spans="1:15" x14ac:dyDescent="0.25">
      <c r="A1242" s="144"/>
      <c r="B1242" s="82" t="s">
        <v>774</v>
      </c>
      <c r="C1242" s="1">
        <f>28*64</f>
        <v>1792</v>
      </c>
      <c r="D1242" s="2">
        <f t="shared" si="853"/>
        <v>0</v>
      </c>
      <c r="E1242" s="1">
        <v>0</v>
      </c>
      <c r="F1242" s="2">
        <f t="shared" si="854"/>
        <v>0</v>
      </c>
      <c r="G1242" s="1">
        <v>0</v>
      </c>
      <c r="H1242" s="2">
        <f t="shared" si="855"/>
        <v>0.5580357142857143</v>
      </c>
      <c r="I1242" s="1">
        <v>10</v>
      </c>
      <c r="J1242" s="2">
        <f t="shared" si="856"/>
        <v>0.16741071428571427</v>
      </c>
      <c r="K1242" s="1">
        <f>+E1242+G1242+I1242</f>
        <v>10</v>
      </c>
      <c r="L1242" s="3">
        <f t="shared" si="857"/>
        <v>0.5580357142857143</v>
      </c>
      <c r="M1242" s="24">
        <f t="shared" si="858"/>
        <v>5580.3571428571431</v>
      </c>
      <c r="N1242" s="25">
        <f t="shared" si="859"/>
        <v>4.0376261301924163</v>
      </c>
      <c r="O1242" s="95"/>
    </row>
    <row r="1243" spans="1:15" ht="16.5" thickBot="1" x14ac:dyDescent="0.3">
      <c r="A1243" s="145"/>
      <c r="B1243" s="65" t="s">
        <v>18</v>
      </c>
      <c r="C1243" s="10">
        <f>SUM(C1240:C1242)</f>
        <v>4416</v>
      </c>
      <c r="D1243" s="11">
        <f t="shared" si="853"/>
        <v>0</v>
      </c>
      <c r="E1243" s="10">
        <f>SUM(E1240:E1242)</f>
        <v>0</v>
      </c>
      <c r="F1243" s="11">
        <f t="shared" si="854"/>
        <v>0</v>
      </c>
      <c r="G1243" s="10">
        <f>SUM(G1240:G1242)</f>
        <v>0</v>
      </c>
      <c r="H1243" s="73">
        <f t="shared" si="855"/>
        <v>0.47554347826086962</v>
      </c>
      <c r="I1243" s="10">
        <f>SUM(I1240:I1242)</f>
        <v>21</v>
      </c>
      <c r="J1243" s="11">
        <f t="shared" si="856"/>
        <v>0.14266304347826089</v>
      </c>
      <c r="K1243" s="10">
        <f>SUM(K1240:K1242)</f>
        <v>21</v>
      </c>
      <c r="L1243" s="12">
        <f t="shared" si="857"/>
        <v>0.47554347826086962</v>
      </c>
      <c r="M1243" s="15">
        <f t="shared" si="858"/>
        <v>4755.434782608696</v>
      </c>
      <c r="N1243" s="13">
        <f t="shared" si="859"/>
        <v>4.0931231930415759</v>
      </c>
      <c r="O1243" s="96"/>
    </row>
    <row r="1244" spans="1:15" x14ac:dyDescent="0.25">
      <c r="A1244" s="147" t="s">
        <v>783</v>
      </c>
      <c r="B1244" s="82" t="s">
        <v>359</v>
      </c>
      <c r="C1244" s="1">
        <f>23*64</f>
        <v>1472</v>
      </c>
      <c r="D1244" s="2">
        <f t="shared" si="853"/>
        <v>0</v>
      </c>
      <c r="E1244" s="1">
        <v>0</v>
      </c>
      <c r="F1244" s="2">
        <f t="shared" si="854"/>
        <v>0</v>
      </c>
      <c r="G1244" s="1">
        <v>0</v>
      </c>
      <c r="H1244" s="2">
        <f t="shared" si="855"/>
        <v>0.1358695652173913</v>
      </c>
      <c r="I1244" s="1">
        <v>2</v>
      </c>
      <c r="J1244" s="2">
        <f t="shared" si="856"/>
        <v>4.0760869565217385E-2</v>
      </c>
      <c r="K1244" s="1">
        <f>+E1244+G1244+I1244</f>
        <v>2</v>
      </c>
      <c r="L1244" s="3">
        <f t="shared" si="857"/>
        <v>0.1358695652173913</v>
      </c>
      <c r="M1244" s="24">
        <f t="shared" si="858"/>
        <v>1358.695652173913</v>
      </c>
      <c r="N1244" s="25">
        <f t="shared" si="859"/>
        <v>4.4980207956416338</v>
      </c>
      <c r="O1244" s="95"/>
    </row>
    <row r="1245" spans="1:15" x14ac:dyDescent="0.25">
      <c r="A1245" s="144"/>
      <c r="B1245" s="82" t="s">
        <v>689</v>
      </c>
      <c r="C1245" s="1">
        <f>19*64</f>
        <v>1216</v>
      </c>
      <c r="D1245" s="2">
        <f t="shared" si="853"/>
        <v>0</v>
      </c>
      <c r="E1245" s="1">
        <v>0</v>
      </c>
      <c r="F1245" s="2">
        <f t="shared" si="854"/>
        <v>0</v>
      </c>
      <c r="G1245" s="1">
        <v>0</v>
      </c>
      <c r="H1245" s="2">
        <f t="shared" si="855"/>
        <v>0.49342105263157893</v>
      </c>
      <c r="I1245" s="1">
        <v>6</v>
      </c>
      <c r="J1245" s="2">
        <f t="shared" si="856"/>
        <v>0.14802631578947367</v>
      </c>
      <c r="K1245" s="1">
        <f>+E1245+G1245+I1245</f>
        <v>6</v>
      </c>
      <c r="L1245" s="3">
        <f t="shared" si="857"/>
        <v>0.49342105263157893</v>
      </c>
      <c r="M1245" s="24">
        <f t="shared" si="858"/>
        <v>4934.2105263157891</v>
      </c>
      <c r="N1245" s="25">
        <f t="shared" si="859"/>
        <v>4.0804060278595689</v>
      </c>
      <c r="O1245" s="95"/>
    </row>
    <row r="1246" spans="1:15" x14ac:dyDescent="0.25">
      <c r="A1246" s="144"/>
      <c r="B1246" s="82" t="s">
        <v>774</v>
      </c>
      <c r="C1246" s="1">
        <f>28*64</f>
        <v>1792</v>
      </c>
      <c r="D1246" s="2">
        <f t="shared" si="853"/>
        <v>0</v>
      </c>
      <c r="E1246" s="1">
        <v>0</v>
      </c>
      <c r="F1246" s="2">
        <f t="shared" si="854"/>
        <v>0</v>
      </c>
      <c r="G1246" s="1">
        <v>0</v>
      </c>
      <c r="H1246" s="2">
        <f t="shared" si="855"/>
        <v>0.5022321428571429</v>
      </c>
      <c r="I1246" s="1">
        <v>9</v>
      </c>
      <c r="J1246" s="2">
        <f t="shared" si="856"/>
        <v>0.15066964285714288</v>
      </c>
      <c r="K1246" s="1">
        <f>+E1246+G1246+I1246</f>
        <v>9</v>
      </c>
      <c r="L1246" s="3">
        <f t="shared" si="857"/>
        <v>0.5022321428571429</v>
      </c>
      <c r="M1246" s="24">
        <f t="shared" si="858"/>
        <v>5022.3214285714294</v>
      </c>
      <c r="N1246" s="25">
        <f t="shared" si="859"/>
        <v>4.0742886692275757</v>
      </c>
      <c r="O1246" s="95"/>
    </row>
    <row r="1247" spans="1:15" ht="16.5" thickBot="1" x14ac:dyDescent="0.3">
      <c r="A1247" s="145"/>
      <c r="B1247" s="65" t="s">
        <v>18</v>
      </c>
      <c r="C1247" s="10">
        <f>SUM(C1244:C1246)</f>
        <v>4480</v>
      </c>
      <c r="D1247" s="11">
        <f t="shared" si="853"/>
        <v>0</v>
      </c>
      <c r="E1247" s="10">
        <f>SUM(E1244:E1246)</f>
        <v>0</v>
      </c>
      <c r="F1247" s="11">
        <f t="shared" si="854"/>
        <v>0</v>
      </c>
      <c r="G1247" s="10">
        <f>SUM(G1244:G1246)</f>
        <v>0</v>
      </c>
      <c r="H1247" s="73">
        <f t="shared" si="855"/>
        <v>0.3794642857142857</v>
      </c>
      <c r="I1247" s="10">
        <f>SUM(I1244:I1246)</f>
        <v>17</v>
      </c>
      <c r="J1247" s="11">
        <f t="shared" si="856"/>
        <v>0.1138392857142857</v>
      </c>
      <c r="K1247" s="10">
        <f>SUM(K1244:K1246)</f>
        <v>17</v>
      </c>
      <c r="L1247" s="12">
        <f t="shared" si="857"/>
        <v>0.3794642857142857</v>
      </c>
      <c r="M1247" s="15">
        <f t="shared" si="858"/>
        <v>3794.6428571428569</v>
      </c>
      <c r="N1247" s="13">
        <f t="shared" si="859"/>
        <v>4.1698158491087884</v>
      </c>
      <c r="O1247" s="96"/>
    </row>
    <row r="1248" spans="1:15" x14ac:dyDescent="0.25">
      <c r="A1248" s="147" t="s">
        <v>786</v>
      </c>
      <c r="B1248" s="82" t="s">
        <v>359</v>
      </c>
      <c r="C1248" s="1">
        <f>9*64</f>
        <v>576</v>
      </c>
      <c r="D1248" s="2">
        <f t="shared" si="853"/>
        <v>0</v>
      </c>
      <c r="E1248" s="1">
        <v>0</v>
      </c>
      <c r="F1248" s="2">
        <f t="shared" si="854"/>
        <v>0</v>
      </c>
      <c r="G1248" s="1">
        <v>0</v>
      </c>
      <c r="H1248" s="2">
        <f t="shared" si="855"/>
        <v>0.34722222222222221</v>
      </c>
      <c r="I1248" s="1">
        <v>2</v>
      </c>
      <c r="J1248" s="2">
        <f t="shared" si="856"/>
        <v>0.10416666666666666</v>
      </c>
      <c r="K1248" s="1">
        <f>+E1248+G1248+I1248</f>
        <v>2</v>
      </c>
      <c r="L1248" s="3">
        <f t="shared" si="857"/>
        <v>0.34722222222222221</v>
      </c>
      <c r="M1248" s="24">
        <f t="shared" si="858"/>
        <v>3472.2222222222222</v>
      </c>
      <c r="N1248" s="25">
        <f t="shared" si="859"/>
        <v>4.1994967002249748</v>
      </c>
      <c r="O1248" s="95"/>
    </row>
    <row r="1249" spans="1:15" x14ac:dyDescent="0.25">
      <c r="A1249" s="144"/>
      <c r="B1249" s="82" t="s">
        <v>795</v>
      </c>
      <c r="C1249" s="1">
        <f>15*64</f>
        <v>960</v>
      </c>
      <c r="D1249" s="2">
        <f t="shared" si="853"/>
        <v>0</v>
      </c>
      <c r="E1249" s="1">
        <v>0</v>
      </c>
      <c r="F1249" s="2">
        <f t="shared" si="854"/>
        <v>0</v>
      </c>
      <c r="G1249" s="1">
        <v>0</v>
      </c>
      <c r="H1249" s="2">
        <f t="shared" si="855"/>
        <v>0.41666666666666669</v>
      </c>
      <c r="I1249" s="1">
        <v>4</v>
      </c>
      <c r="J1249" s="2">
        <f t="shared" si="856"/>
        <v>0.125</v>
      </c>
      <c r="K1249" s="1">
        <f>+E1249+G1249+I1249</f>
        <v>4</v>
      </c>
      <c r="L1249" s="3">
        <f t="shared" si="857"/>
        <v>0.41666666666666669</v>
      </c>
      <c r="M1249" s="24">
        <f t="shared" si="858"/>
        <v>4166.666666666667</v>
      </c>
      <c r="N1249" s="25">
        <f t="shared" si="859"/>
        <v>4.1382572734767509</v>
      </c>
      <c r="O1249" s="95"/>
    </row>
    <row r="1250" spans="1:15" x14ac:dyDescent="0.25">
      <c r="A1250" s="144"/>
      <c r="B1250" s="82" t="s">
        <v>689</v>
      </c>
      <c r="C1250" s="1">
        <f>20*64</f>
        <v>1280</v>
      </c>
      <c r="D1250" s="2">
        <f t="shared" si="853"/>
        <v>0</v>
      </c>
      <c r="E1250" s="1">
        <v>0</v>
      </c>
      <c r="F1250" s="2">
        <f t="shared" si="854"/>
        <v>0</v>
      </c>
      <c r="G1250" s="1">
        <v>0</v>
      </c>
      <c r="H1250" s="2">
        <f t="shared" si="855"/>
        <v>0.625</v>
      </c>
      <c r="I1250" s="1">
        <v>8</v>
      </c>
      <c r="J1250" s="2">
        <f t="shared" si="856"/>
        <v>0.1875</v>
      </c>
      <c r="K1250" s="1">
        <f>+E1250+G1250+I1250</f>
        <v>8</v>
      </c>
      <c r="L1250" s="3">
        <f t="shared" si="857"/>
        <v>0.625</v>
      </c>
      <c r="M1250" s="24">
        <f t="shared" si="858"/>
        <v>6250</v>
      </c>
      <c r="N1250" s="25">
        <f t="shared" si="859"/>
        <v>3.9977054744123737</v>
      </c>
      <c r="O1250" s="95"/>
    </row>
    <row r="1251" spans="1:15" x14ac:dyDescent="0.25">
      <c r="A1251" s="144"/>
      <c r="B1251" s="82" t="s">
        <v>774</v>
      </c>
      <c r="C1251" s="1">
        <f>29*64</f>
        <v>1856</v>
      </c>
      <c r="D1251" s="2">
        <f t="shared" si="853"/>
        <v>0</v>
      </c>
      <c r="E1251" s="1">
        <v>0</v>
      </c>
      <c r="F1251" s="2">
        <f t="shared" si="854"/>
        <v>0</v>
      </c>
      <c r="G1251" s="1">
        <v>0</v>
      </c>
      <c r="H1251" s="2">
        <f t="shared" si="855"/>
        <v>0.59267241379310343</v>
      </c>
      <c r="I1251" s="1">
        <v>11</v>
      </c>
      <c r="J1251" s="2">
        <f t="shared" si="856"/>
        <v>0.17780172413793102</v>
      </c>
      <c r="K1251" s="1">
        <f>+E1251+G1251+I1251</f>
        <v>11</v>
      </c>
      <c r="L1251" s="3">
        <f t="shared" si="857"/>
        <v>0.59267241379310343</v>
      </c>
      <c r="M1251" s="24">
        <f t="shared" si="858"/>
        <v>5926.7241379310344</v>
      </c>
      <c r="N1251" s="25">
        <f t="shared" si="859"/>
        <v>4.0164774571930586</v>
      </c>
      <c r="O1251" s="95"/>
    </row>
    <row r="1252" spans="1:15" ht="16.5" thickBot="1" x14ac:dyDescent="0.3">
      <c r="A1252" s="145"/>
      <c r="B1252" s="65" t="s">
        <v>18</v>
      </c>
      <c r="C1252" s="10">
        <f>SUM(C1248:C1251)</f>
        <v>4672</v>
      </c>
      <c r="D1252" s="11">
        <f t="shared" si="853"/>
        <v>0</v>
      </c>
      <c r="E1252" s="10">
        <f>SUM(E1248:E1251)</f>
        <v>0</v>
      </c>
      <c r="F1252" s="11">
        <f t="shared" si="854"/>
        <v>0</v>
      </c>
      <c r="G1252" s="10">
        <f>SUM(G1248:G1251)</f>
        <v>0</v>
      </c>
      <c r="H1252" s="73">
        <f t="shared" si="855"/>
        <v>0.5351027397260274</v>
      </c>
      <c r="I1252" s="10">
        <f>SUM(I1248:I1251)</f>
        <v>25</v>
      </c>
      <c r="J1252" s="11">
        <f t="shared" si="856"/>
        <v>0.16053082191780821</v>
      </c>
      <c r="K1252" s="10">
        <f>SUM(K1249:K1251)</f>
        <v>23</v>
      </c>
      <c r="L1252" s="12">
        <f t="shared" si="857"/>
        <v>0.4922945205479452</v>
      </c>
      <c r="M1252" s="15">
        <f t="shared" si="858"/>
        <v>4922.9452054794519</v>
      </c>
      <c r="N1252" s="13">
        <f t="shared" si="859"/>
        <v>4.0811951596115499</v>
      </c>
      <c r="O1252" s="96"/>
    </row>
  </sheetData>
  <sheetProtection formatCells="0" formatColumns="0" formatRows="0" insertColumns="0" insertRows="0" insertHyperlinks="0" deleteColumns="0" deleteRows="0" autoFilter="0" pivotTables="0"/>
  <mergeCells count="246">
    <mergeCell ref="A1248:A1252"/>
    <mergeCell ref="A1211:A1214"/>
    <mergeCell ref="A1215:A1218"/>
    <mergeCell ref="A1219:A1222"/>
    <mergeCell ref="A1223:A1226"/>
    <mergeCell ref="A1227:A1231"/>
    <mergeCell ref="A1232:A1235"/>
    <mergeCell ref="A1236:A1239"/>
    <mergeCell ref="A1240:A1243"/>
    <mergeCell ref="A1244:A1247"/>
    <mergeCell ref="A1207:A1210"/>
    <mergeCell ref="A1196:A1198"/>
    <mergeCell ref="A1199:A1201"/>
    <mergeCell ref="A1202:A1204"/>
    <mergeCell ref="A1205:A1206"/>
    <mergeCell ref="A1192:A1195"/>
    <mergeCell ref="A1179:A1182"/>
    <mergeCell ref="A417:A422"/>
    <mergeCell ref="A1171:A1174"/>
    <mergeCell ref="A1163:A1166"/>
    <mergeCell ref="A1160:A1162"/>
    <mergeCell ref="A1156:A1159"/>
    <mergeCell ref="A1152:A1155"/>
    <mergeCell ref="A1148:A1151"/>
    <mergeCell ref="A1113:A1118"/>
    <mergeCell ref="A571:A576"/>
    <mergeCell ref="A539:A546"/>
    <mergeCell ref="A625:A628"/>
    <mergeCell ref="A599:A604"/>
    <mergeCell ref="A674:A678"/>
    <mergeCell ref="A639:A641"/>
    <mergeCell ref="A651:A657"/>
    <mergeCell ref="A642:A644"/>
    <mergeCell ref="A637:A638"/>
    <mergeCell ref="A780:A785"/>
    <mergeCell ref="A1136:A1142"/>
    <mergeCell ref="A423:A429"/>
    <mergeCell ref="A398:A402"/>
    <mergeCell ref="A547:A555"/>
    <mergeCell ref="A658:A663"/>
    <mergeCell ref="A664:A668"/>
    <mergeCell ref="A669:A673"/>
    <mergeCell ref="A744:A748"/>
    <mergeCell ref="A584:A591"/>
    <mergeCell ref="A448:A453"/>
    <mergeCell ref="A430:A435"/>
    <mergeCell ref="A454:A459"/>
    <mergeCell ref="A563:A570"/>
    <mergeCell ref="A409:A416"/>
    <mergeCell ref="A1125:A1130"/>
    <mergeCell ref="A605:A610"/>
    <mergeCell ref="A592:A598"/>
    <mergeCell ref="A634:A636"/>
    <mergeCell ref="A621:A624"/>
    <mergeCell ref="A760:A762"/>
    <mergeCell ref="A763:A765"/>
    <mergeCell ref="A776:A779"/>
    <mergeCell ref="A771:A775"/>
    <mergeCell ref="A356:A360"/>
    <mergeCell ref="A611:A615"/>
    <mergeCell ref="A388:A392"/>
    <mergeCell ref="A361:A365"/>
    <mergeCell ref="A725:A729"/>
    <mergeCell ref="A701:A706"/>
    <mergeCell ref="A749:A752"/>
    <mergeCell ref="A707:A712"/>
    <mergeCell ref="A719:A724"/>
    <mergeCell ref="A713:A718"/>
    <mergeCell ref="A730:A734"/>
    <mergeCell ref="A679:A683"/>
    <mergeCell ref="A376:A381"/>
    <mergeCell ref="A371:A375"/>
    <mergeCell ref="A442:A447"/>
    <mergeCell ref="A460:A467"/>
    <mergeCell ref="A491:A497"/>
    <mergeCell ref="A616:A620"/>
    <mergeCell ref="A577:A583"/>
    <mergeCell ref="A645:A650"/>
    <mergeCell ref="A556:A562"/>
    <mergeCell ref="A629:A633"/>
    <mergeCell ref="A1131:A1135"/>
    <mergeCell ref="A366:A370"/>
    <mergeCell ref="A525:A530"/>
    <mergeCell ref="A482:A490"/>
    <mergeCell ref="A517:A524"/>
    <mergeCell ref="A511:A516"/>
    <mergeCell ref="A531:A538"/>
    <mergeCell ref="A468:A475"/>
    <mergeCell ref="A403:A408"/>
    <mergeCell ref="A382:A387"/>
    <mergeCell ref="A393:A397"/>
    <mergeCell ref="A476:A481"/>
    <mergeCell ref="A436:A441"/>
    <mergeCell ref="A498:A504"/>
    <mergeCell ref="A505:A510"/>
    <mergeCell ref="A1010:A1015"/>
    <mergeCell ref="A766:A770"/>
    <mergeCell ref="A757:A759"/>
    <mergeCell ref="A735:A739"/>
    <mergeCell ref="A695:A700"/>
    <mergeCell ref="A689:A694"/>
    <mergeCell ref="A684:A688"/>
    <mergeCell ref="A753:A756"/>
    <mergeCell ref="A740:A743"/>
    <mergeCell ref="A336:A341"/>
    <mergeCell ref="A304:A309"/>
    <mergeCell ref="A266:A272"/>
    <mergeCell ref="A342:A346"/>
    <mergeCell ref="A289:A296"/>
    <mergeCell ref="A352:A355"/>
    <mergeCell ref="A331:A335"/>
    <mergeCell ref="A206:A210"/>
    <mergeCell ref="A347:A351"/>
    <mergeCell ref="A167:A175"/>
    <mergeCell ref="A176:A183"/>
    <mergeCell ref="A184:A190"/>
    <mergeCell ref="A310:A314"/>
    <mergeCell ref="A326:A330"/>
    <mergeCell ref="A320:A325"/>
    <mergeCell ref="A273:A280"/>
    <mergeCell ref="A243:A248"/>
    <mergeCell ref="A249:A257"/>
    <mergeCell ref="A258:A265"/>
    <mergeCell ref="A235:A242"/>
    <mergeCell ref="A222:A227"/>
    <mergeCell ref="A297:A303"/>
    <mergeCell ref="A281:A288"/>
    <mergeCell ref="A228:A234"/>
    <mergeCell ref="A191:A197"/>
    <mergeCell ref="A216:A221"/>
    <mergeCell ref="A211:A215"/>
    <mergeCell ref="A198:A205"/>
    <mergeCell ref="A315:A319"/>
    <mergeCell ref="O85:O89"/>
    <mergeCell ref="A100:A104"/>
    <mergeCell ref="A158:A166"/>
    <mergeCell ref="A85:A89"/>
    <mergeCell ref="A90:A94"/>
    <mergeCell ref="A110:A114"/>
    <mergeCell ref="A115:A120"/>
    <mergeCell ref="A121:A126"/>
    <mergeCell ref="A138:A143"/>
    <mergeCell ref="A144:A150"/>
    <mergeCell ref="A151:A157"/>
    <mergeCell ref="A132:A137"/>
    <mergeCell ref="A105:A109"/>
    <mergeCell ref="A95:A99"/>
    <mergeCell ref="A127:A131"/>
    <mergeCell ref="A3:A8"/>
    <mergeCell ref="A9:A14"/>
    <mergeCell ref="A49:A54"/>
    <mergeCell ref="A80:A84"/>
    <mergeCell ref="A74:A79"/>
    <mergeCell ref="A55:A59"/>
    <mergeCell ref="A15:A19"/>
    <mergeCell ref="A66:A69"/>
    <mergeCell ref="A20:A24"/>
    <mergeCell ref="A70:A73"/>
    <mergeCell ref="A60:A65"/>
    <mergeCell ref="A25:A30"/>
    <mergeCell ref="A31:A36"/>
    <mergeCell ref="A43:A48"/>
    <mergeCell ref="A37:A42"/>
    <mergeCell ref="O1:O2"/>
    <mergeCell ref="F1:G1"/>
    <mergeCell ref="A1:A2"/>
    <mergeCell ref="B1:B2"/>
    <mergeCell ref="C1:C2"/>
    <mergeCell ref="D1:E1"/>
    <mergeCell ref="N1:N2"/>
    <mergeCell ref="H1:I1"/>
    <mergeCell ref="J1:J2"/>
    <mergeCell ref="K1:K2"/>
    <mergeCell ref="L1:L2"/>
    <mergeCell ref="M1:M2"/>
    <mergeCell ref="A1094:A1096"/>
    <mergeCell ref="A853:A857"/>
    <mergeCell ref="A880:A885"/>
    <mergeCell ref="A863:A867"/>
    <mergeCell ref="A868:A873"/>
    <mergeCell ref="A1005:A1009"/>
    <mergeCell ref="A993:A999"/>
    <mergeCell ref="A980:A985"/>
    <mergeCell ref="A961:A966"/>
    <mergeCell ref="A948:A954"/>
    <mergeCell ref="A942:A947"/>
    <mergeCell ref="A937:A941"/>
    <mergeCell ref="A955:A960"/>
    <mergeCell ref="A874:A879"/>
    <mergeCell ref="A918:A921"/>
    <mergeCell ref="A967:A972"/>
    <mergeCell ref="A973:A979"/>
    <mergeCell ref="A911:A913"/>
    <mergeCell ref="A922:A925"/>
    <mergeCell ref="A926:A930"/>
    <mergeCell ref="A931:A936"/>
    <mergeCell ref="A894:A897"/>
    <mergeCell ref="A858:A862"/>
    <mergeCell ref="A1083:A1086"/>
    <mergeCell ref="A1075:A1078"/>
    <mergeCell ref="A1066:A1070"/>
    <mergeCell ref="A1024:A1028"/>
    <mergeCell ref="A1021:A1023"/>
    <mergeCell ref="A798:A804"/>
    <mergeCell ref="A833:A837"/>
    <mergeCell ref="A838:A842"/>
    <mergeCell ref="A805:A810"/>
    <mergeCell ref="A828:A832"/>
    <mergeCell ref="A848:A852"/>
    <mergeCell ref="A843:A847"/>
    <mergeCell ref="A823:A827"/>
    <mergeCell ref="A1045:A1048"/>
    <mergeCell ref="A1053:A1056"/>
    <mergeCell ref="A1049:A1052"/>
    <mergeCell ref="A1035:A1039"/>
    <mergeCell ref="A1016:A1020"/>
    <mergeCell ref="A1029:A1034"/>
    <mergeCell ref="A1040:A1044"/>
    <mergeCell ref="A817:A822"/>
    <mergeCell ref="A811:A816"/>
    <mergeCell ref="A1062:A1065"/>
    <mergeCell ref="A1057:A1061"/>
    <mergeCell ref="A1186:A1188"/>
    <mergeCell ref="A1189:A1191"/>
    <mergeCell ref="A792:A797"/>
    <mergeCell ref="A786:A791"/>
    <mergeCell ref="A1183:A1185"/>
    <mergeCell ref="A1175:A1178"/>
    <mergeCell ref="A1167:A1170"/>
    <mergeCell ref="A1143:A1147"/>
    <mergeCell ref="A1079:A1082"/>
    <mergeCell ref="A1071:A1074"/>
    <mergeCell ref="A986:A992"/>
    <mergeCell ref="A1000:A1004"/>
    <mergeCell ref="A886:A889"/>
    <mergeCell ref="A914:A917"/>
    <mergeCell ref="A1119:A1124"/>
    <mergeCell ref="A1097:A1102"/>
    <mergeCell ref="A1103:A1107"/>
    <mergeCell ref="A1091:A1093"/>
    <mergeCell ref="A908:A910"/>
    <mergeCell ref="A902:A907"/>
    <mergeCell ref="A898:A901"/>
    <mergeCell ref="A890:A893"/>
    <mergeCell ref="A1108:A1112"/>
    <mergeCell ref="A1087:A1090"/>
  </mergeCells>
  <conditionalFormatting sqref="N8">
    <cfRule type="cellIs" dxfId="14999" priority="17015" operator="between">
      <formula>6</formula>
      <formula>4.5</formula>
    </cfRule>
  </conditionalFormatting>
  <conditionalFormatting sqref="N8">
    <cfRule type="cellIs" dxfId="14998" priority="17014" operator="between">
      <formula>6</formula>
      <formula>4.495</formula>
    </cfRule>
  </conditionalFormatting>
  <conditionalFormatting sqref="N8">
    <cfRule type="cellIs" dxfId="14997" priority="17013" operator="between">
      <formula>4.5</formula>
      <formula>3.495</formula>
    </cfRule>
  </conditionalFormatting>
  <conditionalFormatting sqref="N8">
    <cfRule type="cellIs" dxfId="14996" priority="17011" operator="between">
      <formula>3.5</formula>
      <formula>2.495</formula>
    </cfRule>
    <cfRule type="cellIs" dxfId="14995" priority="17012" operator="between">
      <formula>3.5</formula>
      <formula>2.495</formula>
    </cfRule>
  </conditionalFormatting>
  <conditionalFormatting sqref="N8">
    <cfRule type="cellIs" dxfId="14994" priority="17010" operator="between">
      <formula>3.5</formula>
      <formula>2.495</formula>
    </cfRule>
  </conditionalFormatting>
  <conditionalFormatting sqref="N8">
    <cfRule type="cellIs" dxfId="14993" priority="17009" operator="between">
      <formula>3.5</formula>
      <formula>2.494</formula>
    </cfRule>
  </conditionalFormatting>
  <conditionalFormatting sqref="N8">
    <cfRule type="cellIs" dxfId="14992" priority="17008" operator="between">
      <formula>2.5</formula>
      <formula>0</formula>
    </cfRule>
  </conditionalFormatting>
  <conditionalFormatting sqref="N8">
    <cfRule type="cellIs" dxfId="14991" priority="17004" operator="between">
      <formula>4.501</formula>
      <formula>6</formula>
    </cfRule>
    <cfRule type="cellIs" dxfId="14990" priority="17005" operator="between">
      <formula>3.001</formula>
      <formula>4.5</formula>
    </cfRule>
    <cfRule type="cellIs" dxfId="14989" priority="17006" operator="between">
      <formula>2.001</formula>
      <formula>3</formula>
    </cfRule>
    <cfRule type="cellIs" dxfId="14988" priority="17007" operator="between">
      <formula>0</formula>
      <formula>2</formula>
    </cfRule>
  </conditionalFormatting>
  <conditionalFormatting sqref="N3">
    <cfRule type="cellIs" dxfId="14987" priority="17003" operator="between">
      <formula>6</formula>
      <formula>4.5</formula>
    </cfRule>
  </conditionalFormatting>
  <conditionalFormatting sqref="N3">
    <cfRule type="cellIs" dxfId="14986" priority="17002" operator="between">
      <formula>6</formula>
      <formula>4.495</formula>
    </cfRule>
  </conditionalFormatting>
  <conditionalFormatting sqref="N3">
    <cfRule type="cellIs" dxfId="14985" priority="17001" operator="between">
      <formula>4.5</formula>
      <formula>3.495</formula>
    </cfRule>
  </conditionalFormatting>
  <conditionalFormatting sqref="N3">
    <cfRule type="cellIs" dxfId="14984" priority="16999" operator="between">
      <formula>3.5</formula>
      <formula>2.495</formula>
    </cfRule>
    <cfRule type="cellIs" dxfId="14983" priority="17000" operator="between">
      <formula>3.5</formula>
      <formula>2.495</formula>
    </cfRule>
  </conditionalFormatting>
  <conditionalFormatting sqref="N3">
    <cfRule type="cellIs" dxfId="14982" priority="16998" operator="between">
      <formula>3.5</formula>
      <formula>2.495</formula>
    </cfRule>
  </conditionalFormatting>
  <conditionalFormatting sqref="N3">
    <cfRule type="cellIs" dxfId="14981" priority="16997" operator="between">
      <formula>3.5</formula>
      <formula>2.494</formula>
    </cfRule>
  </conditionalFormatting>
  <conditionalFormatting sqref="N3">
    <cfRule type="cellIs" dxfId="14980" priority="16996" operator="between">
      <formula>2.5</formula>
      <formula>0</formula>
    </cfRule>
  </conditionalFormatting>
  <conditionalFormatting sqref="N3">
    <cfRule type="cellIs" dxfId="14979" priority="16992" operator="between">
      <formula>4.501</formula>
      <formula>6</formula>
    </cfRule>
    <cfRule type="cellIs" dxfId="14978" priority="16993" operator="between">
      <formula>3.001</formula>
      <formula>4.5</formula>
    </cfRule>
    <cfRule type="cellIs" dxfId="14977" priority="16994" operator="between">
      <formula>2.001</formula>
      <formula>3</formula>
    </cfRule>
    <cfRule type="cellIs" dxfId="14976" priority="16995" operator="between">
      <formula>0</formula>
      <formula>2</formula>
    </cfRule>
  </conditionalFormatting>
  <conditionalFormatting sqref="N5">
    <cfRule type="cellIs" dxfId="14975" priority="16991" operator="between">
      <formula>6</formula>
      <formula>4.5</formula>
    </cfRule>
  </conditionalFormatting>
  <conditionalFormatting sqref="N5">
    <cfRule type="cellIs" dxfId="14974" priority="16990" operator="between">
      <formula>6</formula>
      <formula>4.495</formula>
    </cfRule>
  </conditionalFormatting>
  <conditionalFormatting sqref="N5">
    <cfRule type="cellIs" dxfId="14973" priority="16989" operator="between">
      <formula>4.5</formula>
      <formula>3.495</formula>
    </cfRule>
  </conditionalFormatting>
  <conditionalFormatting sqref="N5">
    <cfRule type="cellIs" dxfId="14972" priority="16987" operator="between">
      <formula>3.5</formula>
      <formula>2.495</formula>
    </cfRule>
    <cfRule type="cellIs" dxfId="14971" priority="16988" operator="between">
      <formula>3.5</formula>
      <formula>2.495</formula>
    </cfRule>
  </conditionalFormatting>
  <conditionalFormatting sqref="N5">
    <cfRule type="cellIs" dxfId="14970" priority="16986" operator="between">
      <formula>3.5</formula>
      <formula>2.495</formula>
    </cfRule>
  </conditionalFormatting>
  <conditionalFormatting sqref="N5">
    <cfRule type="cellIs" dxfId="14969" priority="16985" operator="between">
      <formula>3.5</formula>
      <formula>2.494</formula>
    </cfRule>
  </conditionalFormatting>
  <conditionalFormatting sqref="N5">
    <cfRule type="cellIs" dxfId="14968" priority="16984" operator="between">
      <formula>2.5</formula>
      <formula>0</formula>
    </cfRule>
  </conditionalFormatting>
  <conditionalFormatting sqref="N5">
    <cfRule type="cellIs" dxfId="14967" priority="16980" operator="between">
      <formula>4.501</formula>
      <formula>6</formula>
    </cfRule>
    <cfRule type="cellIs" dxfId="14966" priority="16981" operator="between">
      <formula>3.001</formula>
      <formula>4.5</formula>
    </cfRule>
    <cfRule type="cellIs" dxfId="14965" priority="16982" operator="between">
      <formula>2.001</formula>
      <formula>3</formula>
    </cfRule>
    <cfRule type="cellIs" dxfId="14964" priority="16983" operator="between">
      <formula>0</formula>
      <formula>2</formula>
    </cfRule>
  </conditionalFormatting>
  <conditionalFormatting sqref="N7">
    <cfRule type="cellIs" dxfId="14963" priority="16967" operator="between">
      <formula>6</formula>
      <formula>4.5</formula>
    </cfRule>
  </conditionalFormatting>
  <conditionalFormatting sqref="N7">
    <cfRule type="cellIs" dxfId="14962" priority="16966" operator="between">
      <formula>6</formula>
      <formula>4.495</formula>
    </cfRule>
  </conditionalFormatting>
  <conditionalFormatting sqref="N7">
    <cfRule type="cellIs" dxfId="14961" priority="16965" operator="between">
      <formula>4.5</formula>
      <formula>3.495</formula>
    </cfRule>
  </conditionalFormatting>
  <conditionalFormatting sqref="N7">
    <cfRule type="cellIs" dxfId="14960" priority="16963" operator="between">
      <formula>3.5</formula>
      <formula>2.495</formula>
    </cfRule>
    <cfRule type="cellIs" dxfId="14959" priority="16964" operator="between">
      <formula>3.5</formula>
      <formula>2.495</formula>
    </cfRule>
  </conditionalFormatting>
  <conditionalFormatting sqref="N7">
    <cfRule type="cellIs" dxfId="14958" priority="16962" operator="between">
      <formula>3.5</formula>
      <formula>2.495</formula>
    </cfRule>
  </conditionalFormatting>
  <conditionalFormatting sqref="N7">
    <cfRule type="cellIs" dxfId="14957" priority="16961" operator="between">
      <formula>3.5</formula>
      <formula>2.494</formula>
    </cfRule>
  </conditionalFormatting>
  <conditionalFormatting sqref="N7">
    <cfRule type="cellIs" dxfId="14956" priority="16960" operator="between">
      <formula>2.5</formula>
      <formula>0</formula>
    </cfRule>
  </conditionalFormatting>
  <conditionalFormatting sqref="N7">
    <cfRule type="cellIs" dxfId="14955" priority="16956" operator="between">
      <formula>4.501</formula>
      <formula>6</formula>
    </cfRule>
    <cfRule type="cellIs" dxfId="14954" priority="16957" operator="between">
      <formula>3.001</formula>
      <formula>4.5</formula>
    </cfRule>
    <cfRule type="cellIs" dxfId="14953" priority="16958" operator="between">
      <formula>2.001</formula>
      <formula>3</formula>
    </cfRule>
    <cfRule type="cellIs" dxfId="14952" priority="16959" operator="between">
      <formula>0</formula>
      <formula>2</formula>
    </cfRule>
  </conditionalFormatting>
  <conditionalFormatting sqref="N6">
    <cfRule type="cellIs" dxfId="14951" priority="16943" operator="between">
      <formula>6</formula>
      <formula>4.5</formula>
    </cfRule>
  </conditionalFormatting>
  <conditionalFormatting sqref="N6">
    <cfRule type="cellIs" dxfId="14950" priority="16942" operator="between">
      <formula>6</formula>
      <formula>4.495</formula>
    </cfRule>
  </conditionalFormatting>
  <conditionalFormatting sqref="N6">
    <cfRule type="cellIs" dxfId="14949" priority="16941" operator="between">
      <formula>4.5</formula>
      <formula>3.495</formula>
    </cfRule>
  </conditionalFormatting>
  <conditionalFormatting sqref="N6">
    <cfRule type="cellIs" dxfId="14948" priority="16939" operator="between">
      <formula>3.5</formula>
      <formula>2.495</formula>
    </cfRule>
    <cfRule type="cellIs" dxfId="14947" priority="16940" operator="between">
      <formula>3.5</formula>
      <formula>2.495</formula>
    </cfRule>
  </conditionalFormatting>
  <conditionalFormatting sqref="N6">
    <cfRule type="cellIs" dxfId="14946" priority="16938" operator="between">
      <formula>3.5</formula>
      <formula>2.495</formula>
    </cfRule>
  </conditionalFormatting>
  <conditionalFormatting sqref="N6">
    <cfRule type="cellIs" dxfId="14945" priority="16937" operator="between">
      <formula>3.5</formula>
      <formula>2.494</formula>
    </cfRule>
  </conditionalFormatting>
  <conditionalFormatting sqref="N6">
    <cfRule type="cellIs" dxfId="14944" priority="16936" operator="between">
      <formula>2.5</formula>
      <formula>0</formula>
    </cfRule>
  </conditionalFormatting>
  <conditionalFormatting sqref="N6">
    <cfRule type="cellIs" dxfId="14943" priority="16932" operator="between">
      <formula>4.501</formula>
      <formula>6</formula>
    </cfRule>
    <cfRule type="cellIs" dxfId="14942" priority="16933" operator="between">
      <formula>3.001</formula>
      <formula>4.5</formula>
    </cfRule>
    <cfRule type="cellIs" dxfId="14941" priority="16934" operator="between">
      <formula>2.001</formula>
      <formula>3</formula>
    </cfRule>
    <cfRule type="cellIs" dxfId="14940" priority="16935" operator="between">
      <formula>0</formula>
      <formula>2</formula>
    </cfRule>
  </conditionalFormatting>
  <conditionalFormatting sqref="N4">
    <cfRule type="cellIs" dxfId="14939" priority="16931" operator="between">
      <formula>6</formula>
      <formula>4.5</formula>
    </cfRule>
  </conditionalFormatting>
  <conditionalFormatting sqref="N4">
    <cfRule type="cellIs" dxfId="14938" priority="16930" operator="between">
      <formula>6</formula>
      <formula>4.495</formula>
    </cfRule>
  </conditionalFormatting>
  <conditionalFormatting sqref="N4">
    <cfRule type="cellIs" dxfId="14937" priority="16929" operator="between">
      <formula>4.5</formula>
      <formula>3.495</formula>
    </cfRule>
  </conditionalFormatting>
  <conditionalFormatting sqref="N4">
    <cfRule type="cellIs" dxfId="14936" priority="16927" operator="between">
      <formula>3.5</formula>
      <formula>2.495</formula>
    </cfRule>
    <cfRule type="cellIs" dxfId="14935" priority="16928" operator="between">
      <formula>3.5</formula>
      <formula>2.495</formula>
    </cfRule>
  </conditionalFormatting>
  <conditionalFormatting sqref="N4">
    <cfRule type="cellIs" dxfId="14934" priority="16926" operator="between">
      <formula>3.5</formula>
      <formula>2.495</formula>
    </cfRule>
  </conditionalFormatting>
  <conditionalFormatting sqref="N4">
    <cfRule type="cellIs" dxfId="14933" priority="16925" operator="between">
      <formula>3.5</formula>
      <formula>2.494</formula>
    </cfRule>
  </conditionalFormatting>
  <conditionalFormatting sqref="N4">
    <cfRule type="cellIs" dxfId="14932" priority="16924" operator="between">
      <formula>2.5</formula>
      <formula>0</formula>
    </cfRule>
  </conditionalFormatting>
  <conditionalFormatting sqref="N4">
    <cfRule type="cellIs" dxfId="14931" priority="16920" operator="between">
      <formula>4.501</formula>
      <formula>6</formula>
    </cfRule>
    <cfRule type="cellIs" dxfId="14930" priority="16921" operator="between">
      <formula>3.001</formula>
      <formula>4.5</formula>
    </cfRule>
    <cfRule type="cellIs" dxfId="14929" priority="16922" operator="between">
      <formula>2.001</formula>
      <formula>3</formula>
    </cfRule>
    <cfRule type="cellIs" dxfId="14928" priority="16923" operator="between">
      <formula>0</formula>
      <formula>2</formula>
    </cfRule>
  </conditionalFormatting>
  <conditionalFormatting sqref="N14">
    <cfRule type="cellIs" dxfId="14927" priority="16907" operator="between">
      <formula>6</formula>
      <formula>4.5</formula>
    </cfRule>
  </conditionalFormatting>
  <conditionalFormatting sqref="N14">
    <cfRule type="cellIs" dxfId="14926" priority="16906" operator="between">
      <formula>6</formula>
      <formula>4.495</formula>
    </cfRule>
  </conditionalFormatting>
  <conditionalFormatting sqref="N14">
    <cfRule type="cellIs" dxfId="14925" priority="16905" operator="between">
      <formula>4.5</formula>
      <formula>3.495</formula>
    </cfRule>
  </conditionalFormatting>
  <conditionalFormatting sqref="N14">
    <cfRule type="cellIs" dxfId="14924" priority="16903" operator="between">
      <formula>3.5</formula>
      <formula>2.495</formula>
    </cfRule>
    <cfRule type="cellIs" dxfId="14923" priority="16904" operator="between">
      <formula>3.5</formula>
      <formula>2.495</formula>
    </cfRule>
  </conditionalFormatting>
  <conditionalFormatting sqref="N14">
    <cfRule type="cellIs" dxfId="14922" priority="16902" operator="between">
      <formula>3.5</formula>
      <formula>2.495</formula>
    </cfRule>
  </conditionalFormatting>
  <conditionalFormatting sqref="N14">
    <cfRule type="cellIs" dxfId="14921" priority="16901" operator="between">
      <formula>3.5</formula>
      <formula>2.494</formula>
    </cfRule>
  </conditionalFormatting>
  <conditionalFormatting sqref="N14">
    <cfRule type="cellIs" dxfId="14920" priority="16900" operator="between">
      <formula>2.5</formula>
      <formula>0</formula>
    </cfRule>
  </conditionalFormatting>
  <conditionalFormatting sqref="N14">
    <cfRule type="cellIs" dxfId="14919" priority="16896" operator="between">
      <formula>4.501</formula>
      <formula>6</formula>
    </cfRule>
    <cfRule type="cellIs" dxfId="14918" priority="16897" operator="between">
      <formula>3.001</formula>
      <formula>4.5</formula>
    </cfRule>
    <cfRule type="cellIs" dxfId="14917" priority="16898" operator="between">
      <formula>2.001</formula>
      <formula>3</formula>
    </cfRule>
    <cfRule type="cellIs" dxfId="14916" priority="16899" operator="between">
      <formula>0</formula>
      <formula>2</formula>
    </cfRule>
  </conditionalFormatting>
  <conditionalFormatting sqref="N9">
    <cfRule type="cellIs" dxfId="14915" priority="16895" operator="between">
      <formula>6</formula>
      <formula>4.5</formula>
    </cfRule>
  </conditionalFormatting>
  <conditionalFormatting sqref="N9">
    <cfRule type="cellIs" dxfId="14914" priority="16894" operator="between">
      <formula>6</formula>
      <formula>4.495</formula>
    </cfRule>
  </conditionalFormatting>
  <conditionalFormatting sqref="N9">
    <cfRule type="cellIs" dxfId="14913" priority="16893" operator="between">
      <formula>4.5</formula>
      <formula>3.495</formula>
    </cfRule>
  </conditionalFormatting>
  <conditionalFormatting sqref="N9">
    <cfRule type="cellIs" dxfId="14912" priority="16891" operator="between">
      <formula>3.5</formula>
      <formula>2.495</formula>
    </cfRule>
    <cfRule type="cellIs" dxfId="14911" priority="16892" operator="between">
      <formula>3.5</formula>
      <formula>2.495</formula>
    </cfRule>
  </conditionalFormatting>
  <conditionalFormatting sqref="N9">
    <cfRule type="cellIs" dxfId="14910" priority="16890" operator="between">
      <formula>3.5</formula>
      <formula>2.495</formula>
    </cfRule>
  </conditionalFormatting>
  <conditionalFormatting sqref="N9">
    <cfRule type="cellIs" dxfId="14909" priority="16889" operator="between">
      <formula>3.5</formula>
      <formula>2.494</formula>
    </cfRule>
  </conditionalFormatting>
  <conditionalFormatting sqref="N9">
    <cfRule type="cellIs" dxfId="14908" priority="16888" operator="between">
      <formula>2.5</formula>
      <formula>0</formula>
    </cfRule>
  </conditionalFormatting>
  <conditionalFormatting sqref="N9">
    <cfRule type="cellIs" dxfId="14907" priority="16884" operator="between">
      <formula>4.501</formula>
      <formula>6</formula>
    </cfRule>
    <cfRule type="cellIs" dxfId="14906" priority="16885" operator="between">
      <formula>3.001</formula>
      <formula>4.5</formula>
    </cfRule>
    <cfRule type="cellIs" dxfId="14905" priority="16886" operator="between">
      <formula>2.001</formula>
      <formula>3</formula>
    </cfRule>
    <cfRule type="cellIs" dxfId="14904" priority="16887" operator="between">
      <formula>0</formula>
      <formula>2</formula>
    </cfRule>
  </conditionalFormatting>
  <conditionalFormatting sqref="N11">
    <cfRule type="cellIs" dxfId="14903" priority="16883" operator="between">
      <formula>6</formula>
      <formula>4.5</formula>
    </cfRule>
  </conditionalFormatting>
  <conditionalFormatting sqref="N11">
    <cfRule type="cellIs" dxfId="14902" priority="16882" operator="between">
      <formula>6</formula>
      <formula>4.495</formula>
    </cfRule>
  </conditionalFormatting>
  <conditionalFormatting sqref="N11">
    <cfRule type="cellIs" dxfId="14901" priority="16881" operator="between">
      <formula>4.5</formula>
      <formula>3.495</formula>
    </cfRule>
  </conditionalFormatting>
  <conditionalFormatting sqref="N11">
    <cfRule type="cellIs" dxfId="14900" priority="16879" operator="between">
      <formula>3.5</formula>
      <formula>2.495</formula>
    </cfRule>
    <cfRule type="cellIs" dxfId="14899" priority="16880" operator="between">
      <formula>3.5</formula>
      <formula>2.495</formula>
    </cfRule>
  </conditionalFormatting>
  <conditionalFormatting sqref="N11">
    <cfRule type="cellIs" dxfId="14898" priority="16878" operator="between">
      <formula>3.5</formula>
      <formula>2.495</formula>
    </cfRule>
  </conditionalFormatting>
  <conditionalFormatting sqref="N11">
    <cfRule type="cellIs" dxfId="14897" priority="16877" operator="between">
      <formula>3.5</formula>
      <formula>2.494</formula>
    </cfRule>
  </conditionalFormatting>
  <conditionalFormatting sqref="N11">
    <cfRule type="cellIs" dxfId="14896" priority="16876" operator="between">
      <formula>2.5</formula>
      <formula>0</formula>
    </cfRule>
  </conditionalFormatting>
  <conditionalFormatting sqref="N11">
    <cfRule type="cellIs" dxfId="14895" priority="16872" operator="between">
      <formula>4.501</formula>
      <formula>6</formula>
    </cfRule>
    <cfRule type="cellIs" dxfId="14894" priority="16873" operator="between">
      <formula>3.001</formula>
      <formula>4.5</formula>
    </cfRule>
    <cfRule type="cellIs" dxfId="14893" priority="16874" operator="between">
      <formula>2.001</formula>
      <formula>3</formula>
    </cfRule>
    <cfRule type="cellIs" dxfId="14892" priority="16875" operator="between">
      <formula>0</formula>
      <formula>2</formula>
    </cfRule>
  </conditionalFormatting>
  <conditionalFormatting sqref="N13">
    <cfRule type="cellIs" dxfId="14891" priority="16871" operator="between">
      <formula>6</formula>
      <formula>4.5</formula>
    </cfRule>
  </conditionalFormatting>
  <conditionalFormatting sqref="N13">
    <cfRule type="cellIs" dxfId="14890" priority="16870" operator="between">
      <formula>6</formula>
      <formula>4.495</formula>
    </cfRule>
  </conditionalFormatting>
  <conditionalFormatting sqref="N13">
    <cfRule type="cellIs" dxfId="14889" priority="16869" operator="between">
      <formula>4.5</formula>
      <formula>3.495</formula>
    </cfRule>
  </conditionalFormatting>
  <conditionalFormatting sqref="N13">
    <cfRule type="cellIs" dxfId="14888" priority="16867" operator="between">
      <formula>3.5</formula>
      <formula>2.495</formula>
    </cfRule>
    <cfRule type="cellIs" dxfId="14887" priority="16868" operator="between">
      <formula>3.5</formula>
      <formula>2.495</formula>
    </cfRule>
  </conditionalFormatting>
  <conditionalFormatting sqref="N13">
    <cfRule type="cellIs" dxfId="14886" priority="16866" operator="between">
      <formula>3.5</formula>
      <formula>2.495</formula>
    </cfRule>
  </conditionalFormatting>
  <conditionalFormatting sqref="N13">
    <cfRule type="cellIs" dxfId="14885" priority="16865" operator="between">
      <formula>3.5</formula>
      <formula>2.494</formula>
    </cfRule>
  </conditionalFormatting>
  <conditionalFormatting sqref="N13">
    <cfRule type="cellIs" dxfId="14884" priority="16864" operator="between">
      <formula>2.5</formula>
      <formula>0</formula>
    </cfRule>
  </conditionalFormatting>
  <conditionalFormatting sqref="N13">
    <cfRule type="cellIs" dxfId="14883" priority="16860" operator="between">
      <formula>4.501</formula>
      <formula>6</formula>
    </cfRule>
    <cfRule type="cellIs" dxfId="14882" priority="16861" operator="between">
      <formula>3.001</formula>
      <formula>4.5</formula>
    </cfRule>
    <cfRule type="cellIs" dxfId="14881" priority="16862" operator="between">
      <formula>2.001</formula>
      <formula>3</formula>
    </cfRule>
    <cfRule type="cellIs" dxfId="14880" priority="16863" operator="between">
      <formula>0</formula>
      <formula>2</formula>
    </cfRule>
  </conditionalFormatting>
  <conditionalFormatting sqref="N12">
    <cfRule type="cellIs" dxfId="14879" priority="16859" operator="between">
      <formula>6</formula>
      <formula>4.5</formula>
    </cfRule>
  </conditionalFormatting>
  <conditionalFormatting sqref="N12">
    <cfRule type="cellIs" dxfId="14878" priority="16858" operator="between">
      <formula>6</formula>
      <formula>4.495</formula>
    </cfRule>
  </conditionalFormatting>
  <conditionalFormatting sqref="N12">
    <cfRule type="cellIs" dxfId="14877" priority="16857" operator="between">
      <formula>4.5</formula>
      <formula>3.495</formula>
    </cfRule>
  </conditionalFormatting>
  <conditionalFormatting sqref="N12">
    <cfRule type="cellIs" dxfId="14876" priority="16855" operator="between">
      <formula>3.5</formula>
      <formula>2.495</formula>
    </cfRule>
    <cfRule type="cellIs" dxfId="14875" priority="16856" operator="between">
      <formula>3.5</formula>
      <formula>2.495</formula>
    </cfRule>
  </conditionalFormatting>
  <conditionalFormatting sqref="N12">
    <cfRule type="cellIs" dxfId="14874" priority="16854" operator="between">
      <formula>3.5</formula>
      <formula>2.495</formula>
    </cfRule>
  </conditionalFormatting>
  <conditionalFormatting sqref="N12">
    <cfRule type="cellIs" dxfId="14873" priority="16853" operator="between">
      <formula>3.5</formula>
      <formula>2.494</formula>
    </cfRule>
  </conditionalFormatting>
  <conditionalFormatting sqref="N12">
    <cfRule type="cellIs" dxfId="14872" priority="16852" operator="between">
      <formula>2.5</formula>
      <formula>0</formula>
    </cfRule>
  </conditionalFormatting>
  <conditionalFormatting sqref="N12">
    <cfRule type="cellIs" dxfId="14871" priority="16848" operator="between">
      <formula>4.501</formula>
      <formula>6</formula>
    </cfRule>
    <cfRule type="cellIs" dxfId="14870" priority="16849" operator="between">
      <formula>3.001</formula>
      <formula>4.5</formula>
    </cfRule>
    <cfRule type="cellIs" dxfId="14869" priority="16850" operator="between">
      <formula>2.001</formula>
      <formula>3</formula>
    </cfRule>
    <cfRule type="cellIs" dxfId="14868" priority="16851" operator="between">
      <formula>0</formula>
      <formula>2</formula>
    </cfRule>
  </conditionalFormatting>
  <conditionalFormatting sqref="N10">
    <cfRule type="cellIs" dxfId="14867" priority="16847" operator="between">
      <formula>6</formula>
      <formula>4.5</formula>
    </cfRule>
  </conditionalFormatting>
  <conditionalFormatting sqref="N10">
    <cfRule type="cellIs" dxfId="14866" priority="16846" operator="between">
      <formula>6</formula>
      <formula>4.495</formula>
    </cfRule>
  </conditionalFormatting>
  <conditionalFormatting sqref="N10">
    <cfRule type="cellIs" dxfId="14865" priority="16845" operator="between">
      <formula>4.5</formula>
      <formula>3.495</formula>
    </cfRule>
  </conditionalFormatting>
  <conditionalFormatting sqref="N10">
    <cfRule type="cellIs" dxfId="14864" priority="16843" operator="between">
      <formula>3.5</formula>
      <formula>2.495</formula>
    </cfRule>
    <cfRule type="cellIs" dxfId="14863" priority="16844" operator="between">
      <formula>3.5</formula>
      <formula>2.495</formula>
    </cfRule>
  </conditionalFormatting>
  <conditionalFormatting sqref="N10">
    <cfRule type="cellIs" dxfId="14862" priority="16842" operator="between">
      <formula>3.5</formula>
      <formula>2.495</formula>
    </cfRule>
  </conditionalFormatting>
  <conditionalFormatting sqref="N10">
    <cfRule type="cellIs" dxfId="14861" priority="16841" operator="between">
      <formula>3.5</formula>
      <formula>2.494</formula>
    </cfRule>
  </conditionalFormatting>
  <conditionalFormatting sqref="N10">
    <cfRule type="cellIs" dxfId="14860" priority="16840" operator="between">
      <formula>2.5</formula>
      <formula>0</formula>
    </cfRule>
  </conditionalFormatting>
  <conditionalFormatting sqref="N10">
    <cfRule type="cellIs" dxfId="14859" priority="16836" operator="between">
      <formula>4.501</formula>
      <formula>6</formula>
    </cfRule>
    <cfRule type="cellIs" dxfId="14858" priority="16837" operator="between">
      <formula>3.001</formula>
      <formula>4.5</formula>
    </cfRule>
    <cfRule type="cellIs" dxfId="14857" priority="16838" operator="between">
      <formula>2.001</formula>
      <formula>3</formula>
    </cfRule>
    <cfRule type="cellIs" dxfId="14856" priority="16839" operator="between">
      <formula>0</formula>
      <formula>2</formula>
    </cfRule>
  </conditionalFormatting>
  <conditionalFormatting sqref="N19">
    <cfRule type="cellIs" dxfId="14855" priority="16835" operator="between">
      <formula>6</formula>
      <formula>4.5</formula>
    </cfRule>
  </conditionalFormatting>
  <conditionalFormatting sqref="N19">
    <cfRule type="cellIs" dxfId="14854" priority="16834" operator="between">
      <formula>6</formula>
      <formula>4.495</formula>
    </cfRule>
  </conditionalFormatting>
  <conditionalFormatting sqref="N19">
    <cfRule type="cellIs" dxfId="14853" priority="16833" operator="between">
      <formula>4.5</formula>
      <formula>3.495</formula>
    </cfRule>
  </conditionalFormatting>
  <conditionalFormatting sqref="N19">
    <cfRule type="cellIs" dxfId="14852" priority="16831" operator="between">
      <formula>3.5</formula>
      <formula>2.495</formula>
    </cfRule>
    <cfRule type="cellIs" dxfId="14851" priority="16832" operator="between">
      <formula>3.5</formula>
      <formula>2.495</formula>
    </cfRule>
  </conditionalFormatting>
  <conditionalFormatting sqref="N19">
    <cfRule type="cellIs" dxfId="14850" priority="16830" operator="between">
      <formula>3.5</formula>
      <formula>2.495</formula>
    </cfRule>
  </conditionalFormatting>
  <conditionalFormatting sqref="N19">
    <cfRule type="cellIs" dxfId="14849" priority="16829" operator="between">
      <formula>3.5</formula>
      <formula>2.494</formula>
    </cfRule>
  </conditionalFormatting>
  <conditionalFormatting sqref="N19">
    <cfRule type="cellIs" dxfId="14848" priority="16828" operator="between">
      <formula>2.5</formula>
      <formula>0</formula>
    </cfRule>
  </conditionalFormatting>
  <conditionalFormatting sqref="N19">
    <cfRule type="cellIs" dxfId="14847" priority="16824" operator="between">
      <formula>4.501</formula>
      <formula>6</formula>
    </cfRule>
    <cfRule type="cellIs" dxfId="14846" priority="16825" operator="between">
      <formula>3.001</formula>
      <formula>4.5</formula>
    </cfRule>
    <cfRule type="cellIs" dxfId="14845" priority="16826" operator="between">
      <formula>2.001</formula>
      <formula>3</formula>
    </cfRule>
    <cfRule type="cellIs" dxfId="14844" priority="16827" operator="between">
      <formula>0</formula>
      <formula>2</formula>
    </cfRule>
  </conditionalFormatting>
  <conditionalFormatting sqref="N15">
    <cfRule type="cellIs" dxfId="14843" priority="16823" operator="between">
      <formula>6</formula>
      <formula>4.5</formula>
    </cfRule>
  </conditionalFormatting>
  <conditionalFormatting sqref="N15">
    <cfRule type="cellIs" dxfId="14842" priority="16822" operator="between">
      <formula>6</formula>
      <formula>4.495</formula>
    </cfRule>
  </conditionalFormatting>
  <conditionalFormatting sqref="N15">
    <cfRule type="cellIs" dxfId="14841" priority="16821" operator="between">
      <formula>4.5</formula>
      <formula>3.495</formula>
    </cfRule>
  </conditionalFormatting>
  <conditionalFormatting sqref="N15">
    <cfRule type="cellIs" dxfId="14840" priority="16819" operator="between">
      <formula>3.5</formula>
      <formula>2.495</formula>
    </cfRule>
    <cfRule type="cellIs" dxfId="14839" priority="16820" operator="between">
      <formula>3.5</formula>
      <formula>2.495</formula>
    </cfRule>
  </conditionalFormatting>
  <conditionalFormatting sqref="N15">
    <cfRule type="cellIs" dxfId="14838" priority="16818" operator="between">
      <formula>3.5</formula>
      <formula>2.495</formula>
    </cfRule>
  </conditionalFormatting>
  <conditionalFormatting sqref="N15">
    <cfRule type="cellIs" dxfId="14837" priority="16817" operator="between">
      <formula>3.5</formula>
      <formula>2.494</formula>
    </cfRule>
  </conditionalFormatting>
  <conditionalFormatting sqref="N15">
    <cfRule type="cellIs" dxfId="14836" priority="16816" operator="between">
      <formula>2.5</formula>
      <formula>0</formula>
    </cfRule>
  </conditionalFormatting>
  <conditionalFormatting sqref="N15">
    <cfRule type="cellIs" dxfId="14835" priority="16812" operator="between">
      <formula>4.501</formula>
      <formula>6</formula>
    </cfRule>
    <cfRule type="cellIs" dxfId="14834" priority="16813" operator="between">
      <formula>3.001</formula>
      <formula>4.5</formula>
    </cfRule>
    <cfRule type="cellIs" dxfId="14833" priority="16814" operator="between">
      <formula>2.001</formula>
      <formula>3</formula>
    </cfRule>
    <cfRule type="cellIs" dxfId="14832" priority="16815" operator="between">
      <formula>0</formula>
      <formula>2</formula>
    </cfRule>
  </conditionalFormatting>
  <conditionalFormatting sqref="N17">
    <cfRule type="cellIs" dxfId="14831" priority="16811" operator="between">
      <formula>6</formula>
      <formula>4.5</formula>
    </cfRule>
  </conditionalFormatting>
  <conditionalFormatting sqref="N17">
    <cfRule type="cellIs" dxfId="14830" priority="16810" operator="between">
      <formula>6</formula>
      <formula>4.495</formula>
    </cfRule>
  </conditionalFormatting>
  <conditionalFormatting sqref="N17">
    <cfRule type="cellIs" dxfId="14829" priority="16809" operator="between">
      <formula>4.5</formula>
      <formula>3.495</formula>
    </cfRule>
  </conditionalFormatting>
  <conditionalFormatting sqref="N17">
    <cfRule type="cellIs" dxfId="14828" priority="16807" operator="between">
      <formula>3.5</formula>
      <formula>2.495</formula>
    </cfRule>
    <cfRule type="cellIs" dxfId="14827" priority="16808" operator="between">
      <formula>3.5</formula>
      <formula>2.495</formula>
    </cfRule>
  </conditionalFormatting>
  <conditionalFormatting sqref="N17">
    <cfRule type="cellIs" dxfId="14826" priority="16806" operator="between">
      <formula>3.5</formula>
      <formula>2.495</formula>
    </cfRule>
  </conditionalFormatting>
  <conditionalFormatting sqref="N17">
    <cfRule type="cellIs" dxfId="14825" priority="16805" operator="between">
      <formula>3.5</formula>
      <formula>2.494</formula>
    </cfRule>
  </conditionalFormatting>
  <conditionalFormatting sqref="N17">
    <cfRule type="cellIs" dxfId="14824" priority="16804" operator="between">
      <formula>2.5</formula>
      <formula>0</formula>
    </cfRule>
  </conditionalFormatting>
  <conditionalFormatting sqref="N17">
    <cfRule type="cellIs" dxfId="14823" priority="16800" operator="between">
      <formula>4.501</formula>
      <formula>6</formula>
    </cfRule>
    <cfRule type="cellIs" dxfId="14822" priority="16801" operator="between">
      <formula>3.001</formula>
      <formula>4.5</formula>
    </cfRule>
    <cfRule type="cellIs" dxfId="14821" priority="16802" operator="between">
      <formula>2.001</formula>
      <formula>3</formula>
    </cfRule>
    <cfRule type="cellIs" dxfId="14820" priority="16803" operator="between">
      <formula>0</formula>
      <formula>2</formula>
    </cfRule>
  </conditionalFormatting>
  <conditionalFormatting sqref="N18">
    <cfRule type="cellIs" dxfId="14819" priority="16799" operator="between">
      <formula>6</formula>
      <formula>4.5</formula>
    </cfRule>
  </conditionalFormatting>
  <conditionalFormatting sqref="N18">
    <cfRule type="cellIs" dxfId="14818" priority="16798" operator="between">
      <formula>6</formula>
      <formula>4.495</formula>
    </cfRule>
  </conditionalFormatting>
  <conditionalFormatting sqref="N18">
    <cfRule type="cellIs" dxfId="14817" priority="16797" operator="between">
      <formula>4.5</formula>
      <formula>3.495</formula>
    </cfRule>
  </conditionalFormatting>
  <conditionalFormatting sqref="N18">
    <cfRule type="cellIs" dxfId="14816" priority="16795" operator="between">
      <formula>3.5</formula>
      <formula>2.495</formula>
    </cfRule>
    <cfRule type="cellIs" dxfId="14815" priority="16796" operator="between">
      <formula>3.5</formula>
      <formula>2.495</formula>
    </cfRule>
  </conditionalFormatting>
  <conditionalFormatting sqref="N18">
    <cfRule type="cellIs" dxfId="14814" priority="16794" operator="between">
      <formula>3.5</formula>
      <formula>2.495</formula>
    </cfRule>
  </conditionalFormatting>
  <conditionalFormatting sqref="N18">
    <cfRule type="cellIs" dxfId="14813" priority="16793" operator="between">
      <formula>3.5</formula>
      <formula>2.494</formula>
    </cfRule>
  </conditionalFormatting>
  <conditionalFormatting sqref="N18">
    <cfRule type="cellIs" dxfId="14812" priority="16792" operator="between">
      <formula>2.5</formula>
      <formula>0</formula>
    </cfRule>
  </conditionalFormatting>
  <conditionalFormatting sqref="N18">
    <cfRule type="cellIs" dxfId="14811" priority="16788" operator="between">
      <formula>4.501</formula>
      <formula>6</formula>
    </cfRule>
    <cfRule type="cellIs" dxfId="14810" priority="16789" operator="between">
      <formula>3.001</formula>
      <formula>4.5</formula>
    </cfRule>
    <cfRule type="cellIs" dxfId="14809" priority="16790" operator="between">
      <formula>2.001</formula>
      <formula>3</formula>
    </cfRule>
    <cfRule type="cellIs" dxfId="14808" priority="16791" operator="between">
      <formula>0</formula>
      <formula>2</formula>
    </cfRule>
  </conditionalFormatting>
  <conditionalFormatting sqref="N23">
    <cfRule type="cellIs" dxfId="14807" priority="16727" operator="between">
      <formula>6</formula>
      <formula>4.5</formula>
    </cfRule>
  </conditionalFormatting>
  <conditionalFormatting sqref="N23">
    <cfRule type="cellIs" dxfId="14806" priority="16726" operator="between">
      <formula>6</formula>
      <formula>4.495</formula>
    </cfRule>
  </conditionalFormatting>
  <conditionalFormatting sqref="N23">
    <cfRule type="cellIs" dxfId="14805" priority="16725" operator="between">
      <formula>4.5</formula>
      <formula>3.495</formula>
    </cfRule>
  </conditionalFormatting>
  <conditionalFormatting sqref="N23">
    <cfRule type="cellIs" dxfId="14804" priority="16723" operator="between">
      <formula>3.5</formula>
      <formula>2.495</formula>
    </cfRule>
    <cfRule type="cellIs" dxfId="14803" priority="16724" operator="between">
      <formula>3.5</formula>
      <formula>2.495</formula>
    </cfRule>
  </conditionalFormatting>
  <conditionalFormatting sqref="N23">
    <cfRule type="cellIs" dxfId="14802" priority="16722" operator="between">
      <formula>3.5</formula>
      <formula>2.495</formula>
    </cfRule>
  </conditionalFormatting>
  <conditionalFormatting sqref="N23">
    <cfRule type="cellIs" dxfId="14801" priority="16721" operator="between">
      <formula>3.5</formula>
      <formula>2.494</formula>
    </cfRule>
  </conditionalFormatting>
  <conditionalFormatting sqref="N23">
    <cfRule type="cellIs" dxfId="14800" priority="16720" operator="between">
      <formula>2.5</formula>
      <formula>0</formula>
    </cfRule>
  </conditionalFormatting>
  <conditionalFormatting sqref="N23">
    <cfRule type="cellIs" dxfId="14799" priority="16716" operator="between">
      <formula>4.501</formula>
      <formula>6</formula>
    </cfRule>
    <cfRule type="cellIs" dxfId="14798" priority="16717" operator="between">
      <formula>3.001</formula>
      <formula>4.5</formula>
    </cfRule>
    <cfRule type="cellIs" dxfId="14797" priority="16718" operator="between">
      <formula>2.001</formula>
      <formula>3</formula>
    </cfRule>
    <cfRule type="cellIs" dxfId="14796" priority="16719" operator="between">
      <formula>0</formula>
      <formula>2</formula>
    </cfRule>
  </conditionalFormatting>
  <conditionalFormatting sqref="N16">
    <cfRule type="cellIs" dxfId="14795" priority="16775" operator="between">
      <formula>6</formula>
      <formula>4.5</formula>
    </cfRule>
  </conditionalFormatting>
  <conditionalFormatting sqref="N16">
    <cfRule type="cellIs" dxfId="14794" priority="16774" operator="between">
      <formula>6</formula>
      <formula>4.495</formula>
    </cfRule>
  </conditionalFormatting>
  <conditionalFormatting sqref="N16">
    <cfRule type="cellIs" dxfId="14793" priority="16773" operator="between">
      <formula>4.5</formula>
      <formula>3.495</formula>
    </cfRule>
  </conditionalFormatting>
  <conditionalFormatting sqref="N16">
    <cfRule type="cellIs" dxfId="14792" priority="16771" operator="between">
      <formula>3.5</formula>
      <formula>2.495</formula>
    </cfRule>
    <cfRule type="cellIs" dxfId="14791" priority="16772" operator="between">
      <formula>3.5</formula>
      <formula>2.495</formula>
    </cfRule>
  </conditionalFormatting>
  <conditionalFormatting sqref="N16">
    <cfRule type="cellIs" dxfId="14790" priority="16770" operator="between">
      <formula>3.5</formula>
      <formula>2.495</formula>
    </cfRule>
  </conditionalFormatting>
  <conditionalFormatting sqref="N16">
    <cfRule type="cellIs" dxfId="14789" priority="16769" operator="between">
      <formula>3.5</formula>
      <formula>2.494</formula>
    </cfRule>
  </conditionalFormatting>
  <conditionalFormatting sqref="N16">
    <cfRule type="cellIs" dxfId="14788" priority="16768" operator="between">
      <formula>2.5</formula>
      <formula>0</formula>
    </cfRule>
  </conditionalFormatting>
  <conditionalFormatting sqref="N16">
    <cfRule type="cellIs" dxfId="14787" priority="16764" operator="between">
      <formula>4.501</formula>
      <formula>6</formula>
    </cfRule>
    <cfRule type="cellIs" dxfId="14786" priority="16765" operator="between">
      <formula>3.001</formula>
      <formula>4.5</formula>
    </cfRule>
    <cfRule type="cellIs" dxfId="14785" priority="16766" operator="between">
      <formula>2.001</formula>
      <formula>3</formula>
    </cfRule>
    <cfRule type="cellIs" dxfId="14784" priority="16767" operator="between">
      <formula>0</formula>
      <formula>2</formula>
    </cfRule>
  </conditionalFormatting>
  <conditionalFormatting sqref="N24">
    <cfRule type="cellIs" dxfId="14783" priority="16763" operator="between">
      <formula>6</formula>
      <formula>4.5</formula>
    </cfRule>
  </conditionalFormatting>
  <conditionalFormatting sqref="N24">
    <cfRule type="cellIs" dxfId="14782" priority="16762" operator="between">
      <formula>6</formula>
      <formula>4.495</formula>
    </cfRule>
  </conditionalFormatting>
  <conditionalFormatting sqref="N24">
    <cfRule type="cellIs" dxfId="14781" priority="16761" operator="between">
      <formula>4.5</formula>
      <formula>3.495</formula>
    </cfRule>
  </conditionalFormatting>
  <conditionalFormatting sqref="N24">
    <cfRule type="cellIs" dxfId="14780" priority="16759" operator="between">
      <formula>3.5</formula>
      <formula>2.495</formula>
    </cfRule>
    <cfRule type="cellIs" dxfId="14779" priority="16760" operator="between">
      <formula>3.5</formula>
      <formula>2.495</formula>
    </cfRule>
  </conditionalFormatting>
  <conditionalFormatting sqref="N24">
    <cfRule type="cellIs" dxfId="14778" priority="16758" operator="between">
      <formula>3.5</formula>
      <formula>2.495</formula>
    </cfRule>
  </conditionalFormatting>
  <conditionalFormatting sqref="N24">
    <cfRule type="cellIs" dxfId="14777" priority="16757" operator="between">
      <formula>3.5</formula>
      <formula>2.494</formula>
    </cfRule>
  </conditionalFormatting>
  <conditionalFormatting sqref="N24">
    <cfRule type="cellIs" dxfId="14776" priority="16756" operator="between">
      <formula>2.5</formula>
      <formula>0</formula>
    </cfRule>
  </conditionalFormatting>
  <conditionalFormatting sqref="N24">
    <cfRule type="cellIs" dxfId="14775" priority="16752" operator="between">
      <formula>4.501</formula>
      <formula>6</formula>
    </cfRule>
    <cfRule type="cellIs" dxfId="14774" priority="16753" operator="between">
      <formula>3.001</formula>
      <formula>4.5</formula>
    </cfRule>
    <cfRule type="cellIs" dxfId="14773" priority="16754" operator="between">
      <formula>2.001</formula>
      <formula>3</formula>
    </cfRule>
    <cfRule type="cellIs" dxfId="14772" priority="16755" operator="between">
      <formula>0</formula>
      <formula>2</formula>
    </cfRule>
  </conditionalFormatting>
  <conditionalFormatting sqref="N20">
    <cfRule type="cellIs" dxfId="14771" priority="16751" operator="between">
      <formula>6</formula>
      <formula>4.5</formula>
    </cfRule>
  </conditionalFormatting>
  <conditionalFormatting sqref="N20">
    <cfRule type="cellIs" dxfId="14770" priority="16750" operator="between">
      <formula>6</formula>
      <formula>4.495</formula>
    </cfRule>
  </conditionalFormatting>
  <conditionalFormatting sqref="N20">
    <cfRule type="cellIs" dxfId="14769" priority="16749" operator="between">
      <formula>4.5</formula>
      <formula>3.495</formula>
    </cfRule>
  </conditionalFormatting>
  <conditionalFormatting sqref="N20">
    <cfRule type="cellIs" dxfId="14768" priority="16747" operator="between">
      <formula>3.5</formula>
      <formula>2.495</formula>
    </cfRule>
    <cfRule type="cellIs" dxfId="14767" priority="16748" operator="between">
      <formula>3.5</formula>
      <formula>2.495</formula>
    </cfRule>
  </conditionalFormatting>
  <conditionalFormatting sqref="N20">
    <cfRule type="cellIs" dxfId="14766" priority="16746" operator="between">
      <formula>3.5</formula>
      <formula>2.495</formula>
    </cfRule>
  </conditionalFormatting>
  <conditionalFormatting sqref="N20">
    <cfRule type="cellIs" dxfId="14765" priority="16745" operator="between">
      <formula>3.5</formula>
      <formula>2.494</formula>
    </cfRule>
  </conditionalFormatting>
  <conditionalFormatting sqref="N20">
    <cfRule type="cellIs" dxfId="14764" priority="16744" operator="between">
      <formula>2.5</formula>
      <formula>0</formula>
    </cfRule>
  </conditionalFormatting>
  <conditionalFormatting sqref="N20">
    <cfRule type="cellIs" dxfId="14763" priority="16740" operator="between">
      <formula>4.501</formula>
      <formula>6</formula>
    </cfRule>
    <cfRule type="cellIs" dxfId="14762" priority="16741" operator="between">
      <formula>3.001</formula>
      <formula>4.5</formula>
    </cfRule>
    <cfRule type="cellIs" dxfId="14761" priority="16742" operator="between">
      <formula>2.001</formula>
      <formula>3</formula>
    </cfRule>
    <cfRule type="cellIs" dxfId="14760" priority="16743" operator="between">
      <formula>0</formula>
      <formula>2</formula>
    </cfRule>
  </conditionalFormatting>
  <conditionalFormatting sqref="N22">
    <cfRule type="cellIs" dxfId="14759" priority="16739" operator="between">
      <formula>6</formula>
      <formula>4.5</formula>
    </cfRule>
  </conditionalFormatting>
  <conditionalFormatting sqref="N22">
    <cfRule type="cellIs" dxfId="14758" priority="16738" operator="between">
      <formula>6</formula>
      <formula>4.495</formula>
    </cfRule>
  </conditionalFormatting>
  <conditionalFormatting sqref="N22">
    <cfRule type="cellIs" dxfId="14757" priority="16737" operator="between">
      <formula>4.5</formula>
      <formula>3.495</formula>
    </cfRule>
  </conditionalFormatting>
  <conditionalFormatting sqref="N22">
    <cfRule type="cellIs" dxfId="14756" priority="16735" operator="between">
      <formula>3.5</formula>
      <formula>2.495</formula>
    </cfRule>
    <cfRule type="cellIs" dxfId="14755" priority="16736" operator="between">
      <formula>3.5</formula>
      <formula>2.495</formula>
    </cfRule>
  </conditionalFormatting>
  <conditionalFormatting sqref="N22">
    <cfRule type="cellIs" dxfId="14754" priority="16734" operator="between">
      <formula>3.5</formula>
      <formula>2.495</formula>
    </cfRule>
  </conditionalFormatting>
  <conditionalFormatting sqref="N22">
    <cfRule type="cellIs" dxfId="14753" priority="16733" operator="between">
      <formula>3.5</formula>
      <formula>2.494</formula>
    </cfRule>
  </conditionalFormatting>
  <conditionalFormatting sqref="N22">
    <cfRule type="cellIs" dxfId="14752" priority="16732" operator="between">
      <formula>2.5</formula>
      <formula>0</formula>
    </cfRule>
  </conditionalFormatting>
  <conditionalFormatting sqref="N22">
    <cfRule type="cellIs" dxfId="14751" priority="16728" operator="between">
      <formula>4.501</formula>
      <formula>6</formula>
    </cfRule>
    <cfRule type="cellIs" dxfId="14750" priority="16729" operator="between">
      <formula>3.001</formula>
      <formula>4.5</formula>
    </cfRule>
    <cfRule type="cellIs" dxfId="14749" priority="16730" operator="between">
      <formula>2.001</formula>
      <formula>3</formula>
    </cfRule>
    <cfRule type="cellIs" dxfId="14748" priority="16731" operator="between">
      <formula>0</formula>
      <formula>2</formula>
    </cfRule>
  </conditionalFormatting>
  <conditionalFormatting sqref="N21">
    <cfRule type="cellIs" dxfId="14747" priority="16715" operator="between">
      <formula>6</formula>
      <formula>4.5</formula>
    </cfRule>
  </conditionalFormatting>
  <conditionalFormatting sqref="N21">
    <cfRule type="cellIs" dxfId="14746" priority="16714" operator="between">
      <formula>6</formula>
      <formula>4.495</formula>
    </cfRule>
  </conditionalFormatting>
  <conditionalFormatting sqref="N21">
    <cfRule type="cellIs" dxfId="14745" priority="16713" operator="between">
      <formula>4.5</formula>
      <formula>3.495</formula>
    </cfRule>
  </conditionalFormatting>
  <conditionalFormatting sqref="N21">
    <cfRule type="cellIs" dxfId="14744" priority="16711" operator="between">
      <formula>3.5</formula>
      <formula>2.495</formula>
    </cfRule>
    <cfRule type="cellIs" dxfId="14743" priority="16712" operator="between">
      <formula>3.5</formula>
      <formula>2.495</formula>
    </cfRule>
  </conditionalFormatting>
  <conditionalFormatting sqref="N21">
    <cfRule type="cellIs" dxfId="14742" priority="16710" operator="between">
      <formula>3.5</formula>
      <formula>2.495</formula>
    </cfRule>
  </conditionalFormatting>
  <conditionalFormatting sqref="N21">
    <cfRule type="cellIs" dxfId="14741" priority="16709" operator="between">
      <formula>3.5</formula>
      <formula>2.494</formula>
    </cfRule>
  </conditionalFormatting>
  <conditionalFormatting sqref="N21">
    <cfRule type="cellIs" dxfId="14740" priority="16708" operator="between">
      <formula>2.5</formula>
      <formula>0</formula>
    </cfRule>
  </conditionalFormatting>
  <conditionalFormatting sqref="N21">
    <cfRule type="cellIs" dxfId="14739" priority="16704" operator="between">
      <formula>4.501</formula>
      <formula>6</formula>
    </cfRule>
    <cfRule type="cellIs" dxfId="14738" priority="16705" operator="between">
      <formula>3.001</formula>
      <formula>4.5</formula>
    </cfRule>
    <cfRule type="cellIs" dxfId="14737" priority="16706" operator="between">
      <formula>2.001</formula>
      <formula>3</formula>
    </cfRule>
    <cfRule type="cellIs" dxfId="14736" priority="16707" operator="between">
      <formula>0</formula>
      <formula>2</formula>
    </cfRule>
  </conditionalFormatting>
  <conditionalFormatting sqref="N29">
    <cfRule type="cellIs" dxfId="14735" priority="16667" operator="between">
      <formula>6</formula>
      <formula>4.5</formula>
    </cfRule>
  </conditionalFormatting>
  <conditionalFormatting sqref="N29">
    <cfRule type="cellIs" dxfId="14734" priority="16666" operator="between">
      <formula>6</formula>
      <formula>4.495</formula>
    </cfRule>
  </conditionalFormatting>
  <conditionalFormatting sqref="N29">
    <cfRule type="cellIs" dxfId="14733" priority="16665" operator="between">
      <formula>4.5</formula>
      <formula>3.495</formula>
    </cfRule>
  </conditionalFormatting>
  <conditionalFormatting sqref="N29">
    <cfRule type="cellIs" dxfId="14732" priority="16663" operator="between">
      <formula>3.5</formula>
      <formula>2.495</formula>
    </cfRule>
    <cfRule type="cellIs" dxfId="14731" priority="16664" operator="between">
      <formula>3.5</formula>
      <formula>2.495</formula>
    </cfRule>
  </conditionalFormatting>
  <conditionalFormatting sqref="N29">
    <cfRule type="cellIs" dxfId="14730" priority="16662" operator="between">
      <formula>3.5</formula>
      <formula>2.495</formula>
    </cfRule>
  </conditionalFormatting>
  <conditionalFormatting sqref="N29">
    <cfRule type="cellIs" dxfId="14729" priority="16661" operator="between">
      <formula>3.5</formula>
      <formula>2.494</formula>
    </cfRule>
  </conditionalFormatting>
  <conditionalFormatting sqref="N29">
    <cfRule type="cellIs" dxfId="14728" priority="16660" operator="between">
      <formula>2.5</formula>
      <formula>0</formula>
    </cfRule>
  </conditionalFormatting>
  <conditionalFormatting sqref="N29">
    <cfRule type="cellIs" dxfId="14727" priority="16656" operator="between">
      <formula>4.501</formula>
      <formula>6</formula>
    </cfRule>
    <cfRule type="cellIs" dxfId="14726" priority="16657" operator="between">
      <formula>3.001</formula>
      <formula>4.5</formula>
    </cfRule>
    <cfRule type="cellIs" dxfId="14725" priority="16658" operator="between">
      <formula>2.001</formula>
      <formula>3</formula>
    </cfRule>
    <cfRule type="cellIs" dxfId="14724" priority="16659" operator="between">
      <formula>0</formula>
      <formula>2</formula>
    </cfRule>
  </conditionalFormatting>
  <conditionalFormatting sqref="N30">
    <cfRule type="cellIs" dxfId="14723" priority="16703" operator="between">
      <formula>6</formula>
      <formula>4.5</formula>
    </cfRule>
  </conditionalFormatting>
  <conditionalFormatting sqref="N30">
    <cfRule type="cellIs" dxfId="14722" priority="16702" operator="between">
      <formula>6</formula>
      <formula>4.495</formula>
    </cfRule>
  </conditionalFormatting>
  <conditionalFormatting sqref="N30">
    <cfRule type="cellIs" dxfId="14721" priority="16701" operator="between">
      <formula>4.5</formula>
      <formula>3.495</formula>
    </cfRule>
  </conditionalFormatting>
  <conditionalFormatting sqref="N30">
    <cfRule type="cellIs" dxfId="14720" priority="16699" operator="between">
      <formula>3.5</formula>
      <formula>2.495</formula>
    </cfRule>
    <cfRule type="cellIs" dxfId="14719" priority="16700" operator="between">
      <formula>3.5</formula>
      <formula>2.495</formula>
    </cfRule>
  </conditionalFormatting>
  <conditionalFormatting sqref="N30">
    <cfRule type="cellIs" dxfId="14718" priority="16698" operator="between">
      <formula>3.5</formula>
      <formula>2.495</formula>
    </cfRule>
  </conditionalFormatting>
  <conditionalFormatting sqref="N30">
    <cfRule type="cellIs" dxfId="14717" priority="16697" operator="between">
      <formula>3.5</formula>
      <formula>2.494</formula>
    </cfRule>
  </conditionalFormatting>
  <conditionalFormatting sqref="N30">
    <cfRule type="cellIs" dxfId="14716" priority="16696" operator="between">
      <formula>2.5</formula>
      <formula>0</formula>
    </cfRule>
  </conditionalFormatting>
  <conditionalFormatting sqref="N30">
    <cfRule type="cellIs" dxfId="14715" priority="16692" operator="between">
      <formula>4.501</formula>
      <formula>6</formula>
    </cfRule>
    <cfRule type="cellIs" dxfId="14714" priority="16693" operator="between">
      <formula>3.001</formula>
      <formula>4.5</formula>
    </cfRule>
    <cfRule type="cellIs" dxfId="14713" priority="16694" operator="between">
      <formula>2.001</formula>
      <formula>3</formula>
    </cfRule>
    <cfRule type="cellIs" dxfId="14712" priority="16695" operator="between">
      <formula>0</formula>
      <formula>2</formula>
    </cfRule>
  </conditionalFormatting>
  <conditionalFormatting sqref="N25">
    <cfRule type="cellIs" dxfId="14711" priority="16691" operator="between">
      <formula>6</formula>
      <formula>4.5</formula>
    </cfRule>
  </conditionalFormatting>
  <conditionalFormatting sqref="N25">
    <cfRule type="cellIs" dxfId="14710" priority="16690" operator="between">
      <formula>6</formula>
      <formula>4.495</formula>
    </cfRule>
  </conditionalFormatting>
  <conditionalFormatting sqref="N25">
    <cfRule type="cellIs" dxfId="14709" priority="16689" operator="between">
      <formula>4.5</formula>
      <formula>3.495</formula>
    </cfRule>
  </conditionalFormatting>
  <conditionalFormatting sqref="N25">
    <cfRule type="cellIs" dxfId="14708" priority="16687" operator="between">
      <formula>3.5</formula>
      <formula>2.495</formula>
    </cfRule>
    <cfRule type="cellIs" dxfId="14707" priority="16688" operator="between">
      <formula>3.5</formula>
      <formula>2.495</formula>
    </cfRule>
  </conditionalFormatting>
  <conditionalFormatting sqref="N25">
    <cfRule type="cellIs" dxfId="14706" priority="16686" operator="between">
      <formula>3.5</formula>
      <formula>2.495</formula>
    </cfRule>
  </conditionalFormatting>
  <conditionalFormatting sqref="N25">
    <cfRule type="cellIs" dxfId="14705" priority="16685" operator="between">
      <formula>3.5</formula>
      <formula>2.494</formula>
    </cfRule>
  </conditionalFormatting>
  <conditionalFormatting sqref="N25">
    <cfRule type="cellIs" dxfId="14704" priority="16684" operator="between">
      <formula>2.5</formula>
      <formula>0</formula>
    </cfRule>
  </conditionalFormatting>
  <conditionalFormatting sqref="N25">
    <cfRule type="cellIs" dxfId="14703" priority="16680" operator="between">
      <formula>4.501</formula>
      <formula>6</formula>
    </cfRule>
    <cfRule type="cellIs" dxfId="14702" priority="16681" operator="between">
      <formula>3.001</formula>
      <formula>4.5</formula>
    </cfRule>
    <cfRule type="cellIs" dxfId="14701" priority="16682" operator="between">
      <formula>2.001</formula>
      <formula>3</formula>
    </cfRule>
    <cfRule type="cellIs" dxfId="14700" priority="16683" operator="between">
      <formula>0</formula>
      <formula>2</formula>
    </cfRule>
  </conditionalFormatting>
  <conditionalFormatting sqref="N28">
    <cfRule type="cellIs" dxfId="14699" priority="16679" operator="between">
      <formula>6</formula>
      <formula>4.5</formula>
    </cfRule>
  </conditionalFormatting>
  <conditionalFormatting sqref="N28">
    <cfRule type="cellIs" dxfId="14698" priority="16678" operator="between">
      <formula>6</formula>
      <formula>4.495</formula>
    </cfRule>
  </conditionalFormatting>
  <conditionalFormatting sqref="N28">
    <cfRule type="cellIs" dxfId="14697" priority="16677" operator="between">
      <formula>4.5</formula>
      <formula>3.495</formula>
    </cfRule>
  </conditionalFormatting>
  <conditionalFormatting sqref="N28">
    <cfRule type="cellIs" dxfId="14696" priority="16675" operator="between">
      <formula>3.5</formula>
      <formula>2.495</formula>
    </cfRule>
    <cfRule type="cellIs" dxfId="14695" priority="16676" operator="between">
      <formula>3.5</formula>
      <formula>2.495</formula>
    </cfRule>
  </conditionalFormatting>
  <conditionalFormatting sqref="N28">
    <cfRule type="cellIs" dxfId="14694" priority="16674" operator="between">
      <formula>3.5</formula>
      <formula>2.495</formula>
    </cfRule>
  </conditionalFormatting>
  <conditionalFormatting sqref="N28">
    <cfRule type="cellIs" dxfId="14693" priority="16673" operator="between">
      <formula>3.5</formula>
      <formula>2.494</formula>
    </cfRule>
  </conditionalFormatting>
  <conditionalFormatting sqref="N28">
    <cfRule type="cellIs" dxfId="14692" priority="16672" operator="between">
      <formula>2.5</formula>
      <formula>0</formula>
    </cfRule>
  </conditionalFormatting>
  <conditionalFormatting sqref="N28">
    <cfRule type="cellIs" dxfId="14691" priority="16668" operator="between">
      <formula>4.501</formula>
      <formula>6</formula>
    </cfRule>
    <cfRule type="cellIs" dxfId="14690" priority="16669" operator="between">
      <formula>3.001</formula>
      <formula>4.5</formula>
    </cfRule>
    <cfRule type="cellIs" dxfId="14689" priority="16670" operator="between">
      <formula>2.001</formula>
      <formula>3</formula>
    </cfRule>
    <cfRule type="cellIs" dxfId="14688" priority="16671" operator="between">
      <formula>0</formula>
      <formula>2</formula>
    </cfRule>
  </conditionalFormatting>
  <conditionalFormatting sqref="N26">
    <cfRule type="cellIs" dxfId="14687" priority="16655" operator="between">
      <formula>6</formula>
      <formula>4.5</formula>
    </cfRule>
  </conditionalFormatting>
  <conditionalFormatting sqref="N26">
    <cfRule type="cellIs" dxfId="14686" priority="16654" operator="between">
      <formula>6</formula>
      <formula>4.495</formula>
    </cfRule>
  </conditionalFormatting>
  <conditionalFormatting sqref="N26">
    <cfRule type="cellIs" dxfId="14685" priority="16653" operator="between">
      <formula>4.5</formula>
      <formula>3.495</formula>
    </cfRule>
  </conditionalFormatting>
  <conditionalFormatting sqref="N26">
    <cfRule type="cellIs" dxfId="14684" priority="16651" operator="between">
      <formula>3.5</formula>
      <formula>2.495</formula>
    </cfRule>
    <cfRule type="cellIs" dxfId="14683" priority="16652" operator="between">
      <formula>3.5</formula>
      <formula>2.495</formula>
    </cfRule>
  </conditionalFormatting>
  <conditionalFormatting sqref="N26">
    <cfRule type="cellIs" dxfId="14682" priority="16650" operator="between">
      <formula>3.5</formula>
      <formula>2.495</formula>
    </cfRule>
  </conditionalFormatting>
  <conditionalFormatting sqref="N26">
    <cfRule type="cellIs" dxfId="14681" priority="16649" operator="between">
      <formula>3.5</formula>
      <formula>2.494</formula>
    </cfRule>
  </conditionalFormatting>
  <conditionalFormatting sqref="N26">
    <cfRule type="cellIs" dxfId="14680" priority="16648" operator="between">
      <formula>2.5</formula>
      <formula>0</formula>
    </cfRule>
  </conditionalFormatting>
  <conditionalFormatting sqref="N26">
    <cfRule type="cellIs" dxfId="14679" priority="16644" operator="between">
      <formula>4.501</formula>
      <formula>6</formula>
    </cfRule>
    <cfRule type="cellIs" dxfId="14678" priority="16645" operator="between">
      <formula>3.001</formula>
      <formula>4.5</formula>
    </cfRule>
    <cfRule type="cellIs" dxfId="14677" priority="16646" operator="between">
      <formula>2.001</formula>
      <formula>3</formula>
    </cfRule>
    <cfRule type="cellIs" dxfId="14676" priority="16647" operator="between">
      <formula>0</formula>
      <formula>2</formula>
    </cfRule>
  </conditionalFormatting>
  <conditionalFormatting sqref="N35">
    <cfRule type="cellIs" dxfId="14675" priority="16607" operator="between">
      <formula>6</formula>
      <formula>4.5</formula>
    </cfRule>
  </conditionalFormatting>
  <conditionalFormatting sqref="N35">
    <cfRule type="cellIs" dxfId="14674" priority="16606" operator="between">
      <formula>6</formula>
      <formula>4.495</formula>
    </cfRule>
  </conditionalFormatting>
  <conditionalFormatting sqref="N35">
    <cfRule type="cellIs" dxfId="14673" priority="16605" operator="between">
      <formula>4.5</formula>
      <formula>3.495</formula>
    </cfRule>
  </conditionalFormatting>
  <conditionalFormatting sqref="N35">
    <cfRule type="cellIs" dxfId="14672" priority="16603" operator="between">
      <formula>3.5</formula>
      <formula>2.495</formula>
    </cfRule>
    <cfRule type="cellIs" dxfId="14671" priority="16604" operator="between">
      <formula>3.5</formula>
      <formula>2.495</formula>
    </cfRule>
  </conditionalFormatting>
  <conditionalFormatting sqref="N35">
    <cfRule type="cellIs" dxfId="14670" priority="16602" operator="between">
      <formula>3.5</formula>
      <formula>2.495</formula>
    </cfRule>
  </conditionalFormatting>
  <conditionalFormatting sqref="N35">
    <cfRule type="cellIs" dxfId="14669" priority="16601" operator="between">
      <formula>3.5</formula>
      <formula>2.494</formula>
    </cfRule>
  </conditionalFormatting>
  <conditionalFormatting sqref="N35">
    <cfRule type="cellIs" dxfId="14668" priority="16600" operator="between">
      <formula>2.5</formula>
      <formula>0</formula>
    </cfRule>
  </conditionalFormatting>
  <conditionalFormatting sqref="N35">
    <cfRule type="cellIs" dxfId="14667" priority="16596" operator="between">
      <formula>4.501</formula>
      <formula>6</formula>
    </cfRule>
    <cfRule type="cellIs" dxfId="14666" priority="16597" operator="between">
      <formula>3.001</formula>
      <formula>4.5</formula>
    </cfRule>
    <cfRule type="cellIs" dxfId="14665" priority="16598" operator="between">
      <formula>2.001</formula>
      <formula>3</formula>
    </cfRule>
    <cfRule type="cellIs" dxfId="14664" priority="16599" operator="between">
      <formula>0</formula>
      <formula>2</formula>
    </cfRule>
  </conditionalFormatting>
  <conditionalFormatting sqref="N36">
    <cfRule type="cellIs" dxfId="14663" priority="16643" operator="between">
      <formula>6</formula>
      <formula>4.5</formula>
    </cfRule>
  </conditionalFormatting>
  <conditionalFormatting sqref="N36">
    <cfRule type="cellIs" dxfId="14662" priority="16642" operator="between">
      <formula>6</formula>
      <formula>4.495</formula>
    </cfRule>
  </conditionalFormatting>
  <conditionalFormatting sqref="N36">
    <cfRule type="cellIs" dxfId="14661" priority="16641" operator="between">
      <formula>4.5</formula>
      <formula>3.495</formula>
    </cfRule>
  </conditionalFormatting>
  <conditionalFormatting sqref="N36">
    <cfRule type="cellIs" dxfId="14660" priority="16639" operator="between">
      <formula>3.5</formula>
      <formula>2.495</formula>
    </cfRule>
    <cfRule type="cellIs" dxfId="14659" priority="16640" operator="between">
      <formula>3.5</formula>
      <formula>2.495</formula>
    </cfRule>
  </conditionalFormatting>
  <conditionalFormatting sqref="N36">
    <cfRule type="cellIs" dxfId="14658" priority="16638" operator="between">
      <formula>3.5</formula>
      <formula>2.495</formula>
    </cfRule>
  </conditionalFormatting>
  <conditionalFormatting sqref="N36">
    <cfRule type="cellIs" dxfId="14657" priority="16637" operator="between">
      <formula>3.5</formula>
      <formula>2.494</formula>
    </cfRule>
  </conditionalFormatting>
  <conditionalFormatting sqref="N36">
    <cfRule type="cellIs" dxfId="14656" priority="16636" operator="between">
      <formula>2.5</formula>
      <formula>0</formula>
    </cfRule>
  </conditionalFormatting>
  <conditionalFormatting sqref="N36">
    <cfRule type="cellIs" dxfId="14655" priority="16632" operator="between">
      <formula>4.501</formula>
      <formula>6</formula>
    </cfRule>
    <cfRule type="cellIs" dxfId="14654" priority="16633" operator="between">
      <formula>3.001</formula>
      <formula>4.5</formula>
    </cfRule>
    <cfRule type="cellIs" dxfId="14653" priority="16634" operator="between">
      <formula>2.001</formula>
      <formula>3</formula>
    </cfRule>
    <cfRule type="cellIs" dxfId="14652" priority="16635" operator="between">
      <formula>0</formula>
      <formula>2</formula>
    </cfRule>
  </conditionalFormatting>
  <conditionalFormatting sqref="N34">
    <cfRule type="cellIs" dxfId="14651" priority="16619" operator="between">
      <formula>6</formula>
      <formula>4.5</formula>
    </cfRule>
  </conditionalFormatting>
  <conditionalFormatting sqref="N34">
    <cfRule type="cellIs" dxfId="14650" priority="16618" operator="between">
      <formula>6</formula>
      <formula>4.495</formula>
    </cfRule>
  </conditionalFormatting>
  <conditionalFormatting sqref="N34">
    <cfRule type="cellIs" dxfId="14649" priority="16617" operator="between">
      <formula>4.5</formula>
      <formula>3.495</formula>
    </cfRule>
  </conditionalFormatting>
  <conditionalFormatting sqref="N34">
    <cfRule type="cellIs" dxfId="14648" priority="16615" operator="between">
      <formula>3.5</formula>
      <formula>2.495</formula>
    </cfRule>
    <cfRule type="cellIs" dxfId="14647" priority="16616" operator="between">
      <formula>3.5</formula>
      <formula>2.495</formula>
    </cfRule>
  </conditionalFormatting>
  <conditionalFormatting sqref="N34">
    <cfRule type="cellIs" dxfId="14646" priority="16614" operator="between">
      <formula>3.5</formula>
      <formula>2.495</formula>
    </cfRule>
  </conditionalFormatting>
  <conditionalFormatting sqref="N34">
    <cfRule type="cellIs" dxfId="14645" priority="16613" operator="between">
      <formula>3.5</formula>
      <formula>2.494</formula>
    </cfRule>
  </conditionalFormatting>
  <conditionalFormatting sqref="N34">
    <cfRule type="cellIs" dxfId="14644" priority="16612" operator="between">
      <formula>2.5</formula>
      <formula>0</formula>
    </cfRule>
  </conditionalFormatting>
  <conditionalFormatting sqref="N34">
    <cfRule type="cellIs" dxfId="14643" priority="16608" operator="between">
      <formula>4.501</formula>
      <formula>6</formula>
    </cfRule>
    <cfRule type="cellIs" dxfId="14642" priority="16609" operator="between">
      <formula>3.001</formula>
      <formula>4.5</formula>
    </cfRule>
    <cfRule type="cellIs" dxfId="14641" priority="16610" operator="between">
      <formula>2.001</formula>
      <formula>3</formula>
    </cfRule>
    <cfRule type="cellIs" dxfId="14640" priority="16611" operator="between">
      <formula>0</formula>
      <formula>2</formula>
    </cfRule>
  </conditionalFormatting>
  <conditionalFormatting sqref="N32">
    <cfRule type="cellIs" dxfId="14639" priority="16595" operator="between">
      <formula>6</formula>
      <formula>4.5</formula>
    </cfRule>
  </conditionalFormatting>
  <conditionalFormatting sqref="N32">
    <cfRule type="cellIs" dxfId="14638" priority="16594" operator="between">
      <formula>6</formula>
      <formula>4.495</formula>
    </cfRule>
  </conditionalFormatting>
  <conditionalFormatting sqref="N32">
    <cfRule type="cellIs" dxfId="14637" priority="16593" operator="between">
      <formula>4.5</formula>
      <formula>3.495</formula>
    </cfRule>
  </conditionalFormatting>
  <conditionalFormatting sqref="N32">
    <cfRule type="cellIs" dxfId="14636" priority="16591" operator="between">
      <formula>3.5</formula>
      <formula>2.495</formula>
    </cfRule>
    <cfRule type="cellIs" dxfId="14635" priority="16592" operator="between">
      <formula>3.5</formula>
      <formula>2.495</formula>
    </cfRule>
  </conditionalFormatting>
  <conditionalFormatting sqref="N32">
    <cfRule type="cellIs" dxfId="14634" priority="16590" operator="between">
      <formula>3.5</formula>
      <formula>2.495</formula>
    </cfRule>
  </conditionalFormatting>
  <conditionalFormatting sqref="N32">
    <cfRule type="cellIs" dxfId="14633" priority="16589" operator="between">
      <formula>3.5</formula>
      <formula>2.494</formula>
    </cfRule>
  </conditionalFormatting>
  <conditionalFormatting sqref="N32">
    <cfRule type="cellIs" dxfId="14632" priority="16588" operator="between">
      <formula>2.5</formula>
      <formula>0</formula>
    </cfRule>
  </conditionalFormatting>
  <conditionalFormatting sqref="N32">
    <cfRule type="cellIs" dxfId="14631" priority="16584" operator="between">
      <formula>4.501</formula>
      <formula>6</formula>
    </cfRule>
    <cfRule type="cellIs" dxfId="14630" priority="16585" operator="between">
      <formula>3.001</formula>
      <formula>4.5</formula>
    </cfRule>
    <cfRule type="cellIs" dxfId="14629" priority="16586" operator="between">
      <formula>2.001</formula>
      <formula>3</formula>
    </cfRule>
    <cfRule type="cellIs" dxfId="14628" priority="16587" operator="between">
      <formula>0</formula>
      <formula>2</formula>
    </cfRule>
  </conditionalFormatting>
  <conditionalFormatting sqref="N31">
    <cfRule type="cellIs" dxfId="14627" priority="16583" operator="between">
      <formula>6</formula>
      <formula>4.5</formula>
    </cfRule>
  </conditionalFormatting>
  <conditionalFormatting sqref="N31">
    <cfRule type="cellIs" dxfId="14626" priority="16582" operator="between">
      <formula>6</formula>
      <formula>4.495</formula>
    </cfRule>
  </conditionalFormatting>
  <conditionalFormatting sqref="N31">
    <cfRule type="cellIs" dxfId="14625" priority="16581" operator="between">
      <formula>4.5</formula>
      <formula>3.495</formula>
    </cfRule>
  </conditionalFormatting>
  <conditionalFormatting sqref="N31">
    <cfRule type="cellIs" dxfId="14624" priority="16579" operator="between">
      <formula>3.5</formula>
      <formula>2.495</formula>
    </cfRule>
    <cfRule type="cellIs" dxfId="14623" priority="16580" operator="between">
      <formula>3.5</formula>
      <formula>2.495</formula>
    </cfRule>
  </conditionalFormatting>
  <conditionalFormatting sqref="N31">
    <cfRule type="cellIs" dxfId="14622" priority="16578" operator="between">
      <formula>3.5</formula>
      <formula>2.495</formula>
    </cfRule>
  </conditionalFormatting>
  <conditionalFormatting sqref="N31">
    <cfRule type="cellIs" dxfId="14621" priority="16577" operator="between">
      <formula>3.5</formula>
      <formula>2.494</formula>
    </cfRule>
  </conditionalFormatting>
  <conditionalFormatting sqref="N31">
    <cfRule type="cellIs" dxfId="14620" priority="16576" operator="between">
      <formula>2.5</formula>
      <formula>0</formula>
    </cfRule>
  </conditionalFormatting>
  <conditionalFormatting sqref="N31">
    <cfRule type="cellIs" dxfId="14619" priority="16572" operator="between">
      <formula>4.501</formula>
      <formula>6</formula>
    </cfRule>
    <cfRule type="cellIs" dxfId="14618" priority="16573" operator="between">
      <formula>3.001</formula>
      <formula>4.5</formula>
    </cfRule>
    <cfRule type="cellIs" dxfId="14617" priority="16574" operator="between">
      <formula>2.001</formula>
      <formula>3</formula>
    </cfRule>
    <cfRule type="cellIs" dxfId="14616" priority="16575" operator="between">
      <formula>0</formula>
      <formula>2</formula>
    </cfRule>
  </conditionalFormatting>
  <conditionalFormatting sqref="N33">
    <cfRule type="cellIs" dxfId="14615" priority="16571" operator="between">
      <formula>6</formula>
      <formula>4.5</formula>
    </cfRule>
  </conditionalFormatting>
  <conditionalFormatting sqref="N33">
    <cfRule type="cellIs" dxfId="14614" priority="16570" operator="between">
      <formula>6</formula>
      <formula>4.495</formula>
    </cfRule>
  </conditionalFormatting>
  <conditionalFormatting sqref="N33">
    <cfRule type="cellIs" dxfId="14613" priority="16569" operator="between">
      <formula>4.5</formula>
      <formula>3.495</formula>
    </cfRule>
  </conditionalFormatting>
  <conditionalFormatting sqref="N33">
    <cfRule type="cellIs" dxfId="14612" priority="16567" operator="between">
      <formula>3.5</formula>
      <formula>2.495</formula>
    </cfRule>
    <cfRule type="cellIs" dxfId="14611" priority="16568" operator="between">
      <formula>3.5</formula>
      <formula>2.495</formula>
    </cfRule>
  </conditionalFormatting>
  <conditionalFormatting sqref="N33">
    <cfRule type="cellIs" dxfId="14610" priority="16566" operator="between">
      <formula>3.5</formula>
      <formula>2.495</formula>
    </cfRule>
  </conditionalFormatting>
  <conditionalFormatting sqref="N33">
    <cfRule type="cellIs" dxfId="14609" priority="16565" operator="between">
      <formula>3.5</formula>
      <formula>2.494</formula>
    </cfRule>
  </conditionalFormatting>
  <conditionalFormatting sqref="N33">
    <cfRule type="cellIs" dxfId="14608" priority="16564" operator="between">
      <formula>2.5</formula>
      <formula>0</formula>
    </cfRule>
  </conditionalFormatting>
  <conditionalFormatting sqref="N33">
    <cfRule type="cellIs" dxfId="14607" priority="16560" operator="between">
      <formula>4.501</formula>
      <formula>6</formula>
    </cfRule>
    <cfRule type="cellIs" dxfId="14606" priority="16561" operator="between">
      <formula>3.001</formula>
      <formula>4.5</formula>
    </cfRule>
    <cfRule type="cellIs" dxfId="14605" priority="16562" operator="between">
      <formula>2.001</formula>
      <formula>3</formula>
    </cfRule>
    <cfRule type="cellIs" dxfId="14604" priority="16563" operator="between">
      <formula>0</formula>
      <formula>2</formula>
    </cfRule>
  </conditionalFormatting>
  <conditionalFormatting sqref="N27">
    <cfRule type="cellIs" dxfId="14603" priority="16559" operator="between">
      <formula>6</formula>
      <formula>4.5</formula>
    </cfRule>
  </conditionalFormatting>
  <conditionalFormatting sqref="N27">
    <cfRule type="cellIs" dxfId="14602" priority="16558" operator="between">
      <formula>6</formula>
      <formula>4.495</formula>
    </cfRule>
  </conditionalFormatting>
  <conditionalFormatting sqref="N27">
    <cfRule type="cellIs" dxfId="14601" priority="16557" operator="between">
      <formula>4.5</formula>
      <formula>3.495</formula>
    </cfRule>
  </conditionalFormatting>
  <conditionalFormatting sqref="N27">
    <cfRule type="cellIs" dxfId="14600" priority="16555" operator="between">
      <formula>3.5</formula>
      <formula>2.495</formula>
    </cfRule>
    <cfRule type="cellIs" dxfId="14599" priority="16556" operator="between">
      <formula>3.5</formula>
      <formula>2.495</formula>
    </cfRule>
  </conditionalFormatting>
  <conditionalFormatting sqref="N27">
    <cfRule type="cellIs" dxfId="14598" priority="16554" operator="between">
      <formula>3.5</formula>
      <formula>2.495</formula>
    </cfRule>
  </conditionalFormatting>
  <conditionalFormatting sqref="N27">
    <cfRule type="cellIs" dxfId="14597" priority="16553" operator="between">
      <formula>3.5</formula>
      <formula>2.494</formula>
    </cfRule>
  </conditionalFormatting>
  <conditionalFormatting sqref="N27">
    <cfRule type="cellIs" dxfId="14596" priority="16552" operator="between">
      <formula>2.5</formula>
      <formula>0</formula>
    </cfRule>
  </conditionalFormatting>
  <conditionalFormatting sqref="N27">
    <cfRule type="cellIs" dxfId="14595" priority="16548" operator="between">
      <formula>4.501</formula>
      <formula>6</formula>
    </cfRule>
    <cfRule type="cellIs" dxfId="14594" priority="16549" operator="between">
      <formula>3.001</formula>
      <formula>4.5</formula>
    </cfRule>
    <cfRule type="cellIs" dxfId="14593" priority="16550" operator="between">
      <formula>2.001</formula>
      <formula>3</formula>
    </cfRule>
    <cfRule type="cellIs" dxfId="14592" priority="16551" operator="between">
      <formula>0</formula>
      <formula>2</formula>
    </cfRule>
  </conditionalFormatting>
  <conditionalFormatting sqref="N41">
    <cfRule type="cellIs" dxfId="14591" priority="16523" operator="between">
      <formula>6</formula>
      <formula>4.5</formula>
    </cfRule>
  </conditionalFormatting>
  <conditionalFormatting sqref="N41">
    <cfRule type="cellIs" dxfId="14590" priority="16522" operator="between">
      <formula>6</formula>
      <formula>4.495</formula>
    </cfRule>
  </conditionalFormatting>
  <conditionalFormatting sqref="N41">
    <cfRule type="cellIs" dxfId="14589" priority="16521" operator="between">
      <formula>4.5</formula>
      <formula>3.495</formula>
    </cfRule>
  </conditionalFormatting>
  <conditionalFormatting sqref="N41">
    <cfRule type="cellIs" dxfId="14588" priority="16519" operator="between">
      <formula>3.5</formula>
      <formula>2.495</formula>
    </cfRule>
    <cfRule type="cellIs" dxfId="14587" priority="16520" operator="between">
      <formula>3.5</formula>
      <formula>2.495</formula>
    </cfRule>
  </conditionalFormatting>
  <conditionalFormatting sqref="N41">
    <cfRule type="cellIs" dxfId="14586" priority="16518" operator="between">
      <formula>3.5</formula>
      <formula>2.495</formula>
    </cfRule>
  </conditionalFormatting>
  <conditionalFormatting sqref="N41">
    <cfRule type="cellIs" dxfId="14585" priority="16517" operator="between">
      <formula>3.5</formula>
      <formula>2.494</formula>
    </cfRule>
  </conditionalFormatting>
  <conditionalFormatting sqref="N41">
    <cfRule type="cellIs" dxfId="14584" priority="16516" operator="between">
      <formula>2.5</formula>
      <formula>0</formula>
    </cfRule>
  </conditionalFormatting>
  <conditionalFormatting sqref="N41">
    <cfRule type="cellIs" dxfId="14583" priority="16512" operator="between">
      <formula>4.501</formula>
      <formula>6</formula>
    </cfRule>
    <cfRule type="cellIs" dxfId="14582" priority="16513" operator="between">
      <formula>3.001</formula>
      <formula>4.5</formula>
    </cfRule>
    <cfRule type="cellIs" dxfId="14581" priority="16514" operator="between">
      <formula>2.001</formula>
      <formula>3</formula>
    </cfRule>
    <cfRule type="cellIs" dxfId="14580" priority="16515" operator="between">
      <formula>0</formula>
      <formula>2</formula>
    </cfRule>
  </conditionalFormatting>
  <conditionalFormatting sqref="N42">
    <cfRule type="cellIs" dxfId="14579" priority="16547" operator="between">
      <formula>6</formula>
      <formula>4.5</formula>
    </cfRule>
  </conditionalFormatting>
  <conditionalFormatting sqref="N42">
    <cfRule type="cellIs" dxfId="14578" priority="16546" operator="between">
      <formula>6</formula>
      <formula>4.495</formula>
    </cfRule>
  </conditionalFormatting>
  <conditionalFormatting sqref="N42">
    <cfRule type="cellIs" dxfId="14577" priority="16545" operator="between">
      <formula>4.5</formula>
      <formula>3.495</formula>
    </cfRule>
  </conditionalFormatting>
  <conditionalFormatting sqref="N42">
    <cfRule type="cellIs" dxfId="14576" priority="16543" operator="between">
      <formula>3.5</formula>
      <formula>2.495</formula>
    </cfRule>
    <cfRule type="cellIs" dxfId="14575" priority="16544" operator="between">
      <formula>3.5</formula>
      <formula>2.495</formula>
    </cfRule>
  </conditionalFormatting>
  <conditionalFormatting sqref="N42">
    <cfRule type="cellIs" dxfId="14574" priority="16542" operator="between">
      <formula>3.5</formula>
      <formula>2.495</formula>
    </cfRule>
  </conditionalFormatting>
  <conditionalFormatting sqref="N42">
    <cfRule type="cellIs" dxfId="14573" priority="16541" operator="between">
      <formula>3.5</formula>
      <formula>2.494</formula>
    </cfRule>
  </conditionalFormatting>
  <conditionalFormatting sqref="N42">
    <cfRule type="cellIs" dxfId="14572" priority="16540" operator="between">
      <formula>2.5</formula>
      <formula>0</formula>
    </cfRule>
  </conditionalFormatting>
  <conditionalFormatting sqref="N42">
    <cfRule type="cellIs" dxfId="14571" priority="16536" operator="between">
      <formula>4.501</formula>
      <formula>6</formula>
    </cfRule>
    <cfRule type="cellIs" dxfId="14570" priority="16537" operator="between">
      <formula>3.001</formula>
      <formula>4.5</formula>
    </cfRule>
    <cfRule type="cellIs" dxfId="14569" priority="16538" operator="between">
      <formula>2.001</formula>
      <formula>3</formula>
    </cfRule>
    <cfRule type="cellIs" dxfId="14568" priority="16539" operator="between">
      <formula>0</formula>
      <formula>2</formula>
    </cfRule>
  </conditionalFormatting>
  <conditionalFormatting sqref="N39">
    <cfRule type="cellIs" dxfId="14567" priority="16535" operator="between">
      <formula>6</formula>
      <formula>4.5</formula>
    </cfRule>
  </conditionalFormatting>
  <conditionalFormatting sqref="N39">
    <cfRule type="cellIs" dxfId="14566" priority="16534" operator="between">
      <formula>6</formula>
      <formula>4.495</formula>
    </cfRule>
  </conditionalFormatting>
  <conditionalFormatting sqref="N39">
    <cfRule type="cellIs" dxfId="14565" priority="16533" operator="between">
      <formula>4.5</formula>
      <formula>3.495</formula>
    </cfRule>
  </conditionalFormatting>
  <conditionalFormatting sqref="N39">
    <cfRule type="cellIs" dxfId="14564" priority="16531" operator="between">
      <formula>3.5</formula>
      <formula>2.495</formula>
    </cfRule>
    <cfRule type="cellIs" dxfId="14563" priority="16532" operator="between">
      <formula>3.5</formula>
      <formula>2.495</formula>
    </cfRule>
  </conditionalFormatting>
  <conditionalFormatting sqref="N39">
    <cfRule type="cellIs" dxfId="14562" priority="16530" operator="between">
      <formula>3.5</formula>
      <formula>2.495</formula>
    </cfRule>
  </conditionalFormatting>
  <conditionalFormatting sqref="N39">
    <cfRule type="cellIs" dxfId="14561" priority="16529" operator="between">
      <formula>3.5</formula>
      <formula>2.494</formula>
    </cfRule>
  </conditionalFormatting>
  <conditionalFormatting sqref="N39">
    <cfRule type="cellIs" dxfId="14560" priority="16528" operator="between">
      <formula>2.5</formula>
      <formula>0</formula>
    </cfRule>
  </conditionalFormatting>
  <conditionalFormatting sqref="N39">
    <cfRule type="cellIs" dxfId="14559" priority="16524" operator="between">
      <formula>4.501</formula>
      <formula>6</formula>
    </cfRule>
    <cfRule type="cellIs" dxfId="14558" priority="16525" operator="between">
      <formula>3.001</formula>
      <formula>4.5</formula>
    </cfRule>
    <cfRule type="cellIs" dxfId="14557" priority="16526" operator="between">
      <formula>2.001</formula>
      <formula>3</formula>
    </cfRule>
    <cfRule type="cellIs" dxfId="14556" priority="16527" operator="between">
      <formula>0</formula>
      <formula>2</formula>
    </cfRule>
  </conditionalFormatting>
  <conditionalFormatting sqref="N37">
    <cfRule type="cellIs" dxfId="14555" priority="16499" operator="between">
      <formula>6</formula>
      <formula>4.5</formula>
    </cfRule>
  </conditionalFormatting>
  <conditionalFormatting sqref="N37">
    <cfRule type="cellIs" dxfId="14554" priority="16498" operator="between">
      <formula>6</formula>
      <formula>4.495</formula>
    </cfRule>
  </conditionalFormatting>
  <conditionalFormatting sqref="N37">
    <cfRule type="cellIs" dxfId="14553" priority="16497" operator="between">
      <formula>4.5</formula>
      <formula>3.495</formula>
    </cfRule>
  </conditionalFormatting>
  <conditionalFormatting sqref="N37">
    <cfRule type="cellIs" dxfId="14552" priority="16495" operator="between">
      <formula>3.5</formula>
      <formula>2.495</formula>
    </cfRule>
    <cfRule type="cellIs" dxfId="14551" priority="16496" operator="between">
      <formula>3.5</formula>
      <formula>2.495</formula>
    </cfRule>
  </conditionalFormatting>
  <conditionalFormatting sqref="N37">
    <cfRule type="cellIs" dxfId="14550" priority="16494" operator="between">
      <formula>3.5</formula>
      <formula>2.495</formula>
    </cfRule>
  </conditionalFormatting>
  <conditionalFormatting sqref="N37">
    <cfRule type="cellIs" dxfId="14549" priority="16493" operator="between">
      <formula>3.5</formula>
      <formula>2.494</formula>
    </cfRule>
  </conditionalFormatting>
  <conditionalFormatting sqref="N37">
    <cfRule type="cellIs" dxfId="14548" priority="16492" operator="between">
      <formula>2.5</formula>
      <formula>0</formula>
    </cfRule>
  </conditionalFormatting>
  <conditionalFormatting sqref="N37">
    <cfRule type="cellIs" dxfId="14547" priority="16488" operator="between">
      <formula>4.501</formula>
      <formula>6</formula>
    </cfRule>
    <cfRule type="cellIs" dxfId="14546" priority="16489" operator="between">
      <formula>3.001</formula>
      <formula>4.5</formula>
    </cfRule>
    <cfRule type="cellIs" dxfId="14545" priority="16490" operator="between">
      <formula>2.001</formula>
      <formula>3</formula>
    </cfRule>
    <cfRule type="cellIs" dxfId="14544" priority="16491" operator="between">
      <formula>0</formula>
      <formula>2</formula>
    </cfRule>
  </conditionalFormatting>
  <conditionalFormatting sqref="N38">
    <cfRule type="cellIs" dxfId="14543" priority="16487" operator="between">
      <formula>6</formula>
      <formula>4.5</formula>
    </cfRule>
  </conditionalFormatting>
  <conditionalFormatting sqref="N38">
    <cfRule type="cellIs" dxfId="14542" priority="16486" operator="between">
      <formula>6</formula>
      <formula>4.495</formula>
    </cfRule>
  </conditionalFormatting>
  <conditionalFormatting sqref="N38">
    <cfRule type="cellIs" dxfId="14541" priority="16485" operator="between">
      <formula>4.5</formula>
      <formula>3.495</formula>
    </cfRule>
  </conditionalFormatting>
  <conditionalFormatting sqref="N38">
    <cfRule type="cellIs" dxfId="14540" priority="16483" operator="between">
      <formula>3.5</formula>
      <formula>2.495</formula>
    </cfRule>
    <cfRule type="cellIs" dxfId="14539" priority="16484" operator="between">
      <formula>3.5</formula>
      <formula>2.495</formula>
    </cfRule>
  </conditionalFormatting>
  <conditionalFormatting sqref="N38">
    <cfRule type="cellIs" dxfId="14538" priority="16482" operator="between">
      <formula>3.5</formula>
      <formula>2.495</formula>
    </cfRule>
  </conditionalFormatting>
  <conditionalFormatting sqref="N38">
    <cfRule type="cellIs" dxfId="14537" priority="16481" operator="between">
      <formula>3.5</formula>
      <formula>2.494</formula>
    </cfRule>
  </conditionalFormatting>
  <conditionalFormatting sqref="N38">
    <cfRule type="cellIs" dxfId="14536" priority="16480" operator="between">
      <formula>2.5</formula>
      <formula>0</formula>
    </cfRule>
  </conditionalFormatting>
  <conditionalFormatting sqref="N38">
    <cfRule type="cellIs" dxfId="14535" priority="16476" operator="between">
      <formula>4.501</formula>
      <formula>6</formula>
    </cfRule>
    <cfRule type="cellIs" dxfId="14534" priority="16477" operator="between">
      <formula>3.001</formula>
      <formula>4.5</formula>
    </cfRule>
    <cfRule type="cellIs" dxfId="14533" priority="16478" operator="between">
      <formula>2.001</formula>
      <formula>3</formula>
    </cfRule>
    <cfRule type="cellIs" dxfId="14532" priority="16479" operator="between">
      <formula>0</formula>
      <formula>2</formula>
    </cfRule>
  </conditionalFormatting>
  <conditionalFormatting sqref="N40">
    <cfRule type="cellIs" dxfId="14531" priority="16475" operator="between">
      <formula>6</formula>
      <formula>4.5</formula>
    </cfRule>
  </conditionalFormatting>
  <conditionalFormatting sqref="N40">
    <cfRule type="cellIs" dxfId="14530" priority="16474" operator="between">
      <formula>6</formula>
      <formula>4.495</formula>
    </cfRule>
  </conditionalFormatting>
  <conditionalFormatting sqref="N40">
    <cfRule type="cellIs" dxfId="14529" priority="16473" operator="between">
      <formula>4.5</formula>
      <formula>3.495</formula>
    </cfRule>
  </conditionalFormatting>
  <conditionalFormatting sqref="N40">
    <cfRule type="cellIs" dxfId="14528" priority="16471" operator="between">
      <formula>3.5</formula>
      <formula>2.495</formula>
    </cfRule>
    <cfRule type="cellIs" dxfId="14527" priority="16472" operator="between">
      <formula>3.5</formula>
      <formula>2.495</formula>
    </cfRule>
  </conditionalFormatting>
  <conditionalFormatting sqref="N40">
    <cfRule type="cellIs" dxfId="14526" priority="16470" operator="between">
      <formula>3.5</formula>
      <formula>2.495</formula>
    </cfRule>
  </conditionalFormatting>
  <conditionalFormatting sqref="N40">
    <cfRule type="cellIs" dxfId="14525" priority="16469" operator="between">
      <formula>3.5</formula>
      <formula>2.494</formula>
    </cfRule>
  </conditionalFormatting>
  <conditionalFormatting sqref="N40">
    <cfRule type="cellIs" dxfId="14524" priority="16468" operator="between">
      <formula>2.5</formula>
      <formula>0</formula>
    </cfRule>
  </conditionalFormatting>
  <conditionalFormatting sqref="N40">
    <cfRule type="cellIs" dxfId="14523" priority="16464" operator="between">
      <formula>4.501</formula>
      <formula>6</formula>
    </cfRule>
    <cfRule type="cellIs" dxfId="14522" priority="16465" operator="between">
      <formula>3.001</formula>
      <formula>4.5</formula>
    </cfRule>
    <cfRule type="cellIs" dxfId="14521" priority="16466" operator="between">
      <formula>2.001</formula>
      <formula>3</formula>
    </cfRule>
    <cfRule type="cellIs" dxfId="14520" priority="16467" operator="between">
      <formula>0</formula>
      <formula>2</formula>
    </cfRule>
  </conditionalFormatting>
  <conditionalFormatting sqref="N47">
    <cfRule type="cellIs" dxfId="14519" priority="16439" operator="between">
      <formula>6</formula>
      <formula>4.5</formula>
    </cfRule>
  </conditionalFormatting>
  <conditionalFormatting sqref="N47">
    <cfRule type="cellIs" dxfId="14518" priority="16438" operator="between">
      <formula>6</formula>
      <formula>4.495</formula>
    </cfRule>
  </conditionalFormatting>
  <conditionalFormatting sqref="N47">
    <cfRule type="cellIs" dxfId="14517" priority="16437" operator="between">
      <formula>4.5</formula>
      <formula>3.495</formula>
    </cfRule>
  </conditionalFormatting>
  <conditionalFormatting sqref="N47">
    <cfRule type="cellIs" dxfId="14516" priority="16435" operator="between">
      <formula>3.5</formula>
      <formula>2.495</formula>
    </cfRule>
    <cfRule type="cellIs" dxfId="14515" priority="16436" operator="between">
      <formula>3.5</formula>
      <formula>2.495</formula>
    </cfRule>
  </conditionalFormatting>
  <conditionalFormatting sqref="N47">
    <cfRule type="cellIs" dxfId="14514" priority="16434" operator="between">
      <formula>3.5</formula>
      <formula>2.495</formula>
    </cfRule>
  </conditionalFormatting>
  <conditionalFormatting sqref="N47">
    <cfRule type="cellIs" dxfId="14513" priority="16433" operator="between">
      <formula>3.5</formula>
      <formula>2.494</formula>
    </cfRule>
  </conditionalFormatting>
  <conditionalFormatting sqref="N47">
    <cfRule type="cellIs" dxfId="14512" priority="16432" operator="between">
      <formula>2.5</formula>
      <formula>0</formula>
    </cfRule>
  </conditionalFormatting>
  <conditionalFormatting sqref="N47">
    <cfRule type="cellIs" dxfId="14511" priority="16428" operator="between">
      <formula>4.501</formula>
      <formula>6</formula>
    </cfRule>
    <cfRule type="cellIs" dxfId="14510" priority="16429" operator="between">
      <formula>3.001</formula>
      <formula>4.5</formula>
    </cfRule>
    <cfRule type="cellIs" dxfId="14509" priority="16430" operator="between">
      <formula>2.001</formula>
      <formula>3</formula>
    </cfRule>
    <cfRule type="cellIs" dxfId="14508" priority="16431" operator="between">
      <formula>0</formula>
      <formula>2</formula>
    </cfRule>
  </conditionalFormatting>
  <conditionalFormatting sqref="N48">
    <cfRule type="cellIs" dxfId="14507" priority="16463" operator="between">
      <formula>6</formula>
      <formula>4.5</formula>
    </cfRule>
  </conditionalFormatting>
  <conditionalFormatting sqref="N48">
    <cfRule type="cellIs" dxfId="14506" priority="16462" operator="between">
      <formula>6</formula>
      <formula>4.495</formula>
    </cfRule>
  </conditionalFormatting>
  <conditionalFormatting sqref="N48">
    <cfRule type="cellIs" dxfId="14505" priority="16461" operator="between">
      <formula>4.5</formula>
      <formula>3.495</formula>
    </cfRule>
  </conditionalFormatting>
  <conditionalFormatting sqref="N48">
    <cfRule type="cellIs" dxfId="14504" priority="16459" operator="between">
      <formula>3.5</formula>
      <formula>2.495</formula>
    </cfRule>
    <cfRule type="cellIs" dxfId="14503" priority="16460" operator="between">
      <formula>3.5</formula>
      <formula>2.495</formula>
    </cfRule>
  </conditionalFormatting>
  <conditionalFormatting sqref="N48">
    <cfRule type="cellIs" dxfId="14502" priority="16458" operator="between">
      <formula>3.5</formula>
      <formula>2.495</formula>
    </cfRule>
  </conditionalFormatting>
  <conditionalFormatting sqref="N48">
    <cfRule type="cellIs" dxfId="14501" priority="16457" operator="between">
      <formula>3.5</formula>
      <formula>2.494</formula>
    </cfRule>
  </conditionalFormatting>
  <conditionalFormatting sqref="N48">
    <cfRule type="cellIs" dxfId="14500" priority="16456" operator="between">
      <formula>2.5</formula>
      <formula>0</formula>
    </cfRule>
  </conditionalFormatting>
  <conditionalFormatting sqref="N48">
    <cfRule type="cellIs" dxfId="14499" priority="16452" operator="between">
      <formula>4.501</formula>
      <formula>6</formula>
    </cfRule>
    <cfRule type="cellIs" dxfId="14498" priority="16453" operator="between">
      <formula>3.001</formula>
      <formula>4.5</formula>
    </cfRule>
    <cfRule type="cellIs" dxfId="14497" priority="16454" operator="between">
      <formula>2.001</formula>
      <formula>3</formula>
    </cfRule>
    <cfRule type="cellIs" dxfId="14496" priority="16455" operator="between">
      <formula>0</formula>
      <formula>2</formula>
    </cfRule>
  </conditionalFormatting>
  <conditionalFormatting sqref="N45">
    <cfRule type="cellIs" dxfId="14495" priority="16451" operator="between">
      <formula>6</formula>
      <formula>4.5</formula>
    </cfRule>
  </conditionalFormatting>
  <conditionalFormatting sqref="N45">
    <cfRule type="cellIs" dxfId="14494" priority="16450" operator="between">
      <formula>6</formula>
      <formula>4.495</formula>
    </cfRule>
  </conditionalFormatting>
  <conditionalFormatting sqref="N45">
    <cfRule type="cellIs" dxfId="14493" priority="16449" operator="between">
      <formula>4.5</formula>
      <formula>3.495</formula>
    </cfRule>
  </conditionalFormatting>
  <conditionalFormatting sqref="N45">
    <cfRule type="cellIs" dxfId="14492" priority="16447" operator="between">
      <formula>3.5</formula>
      <formula>2.495</formula>
    </cfRule>
    <cfRule type="cellIs" dxfId="14491" priority="16448" operator="between">
      <formula>3.5</formula>
      <formula>2.495</formula>
    </cfRule>
  </conditionalFormatting>
  <conditionalFormatting sqref="N45">
    <cfRule type="cellIs" dxfId="14490" priority="16446" operator="between">
      <formula>3.5</formula>
      <formula>2.495</formula>
    </cfRule>
  </conditionalFormatting>
  <conditionalFormatting sqref="N45">
    <cfRule type="cellIs" dxfId="14489" priority="16445" operator="between">
      <formula>3.5</formula>
      <formula>2.494</formula>
    </cfRule>
  </conditionalFormatting>
  <conditionalFormatting sqref="N45">
    <cfRule type="cellIs" dxfId="14488" priority="16444" operator="between">
      <formula>2.5</formula>
      <formula>0</formula>
    </cfRule>
  </conditionalFormatting>
  <conditionalFormatting sqref="N45">
    <cfRule type="cellIs" dxfId="14487" priority="16440" operator="between">
      <formula>4.501</formula>
      <formula>6</formula>
    </cfRule>
    <cfRule type="cellIs" dxfId="14486" priority="16441" operator="between">
      <formula>3.001</formula>
      <formula>4.5</formula>
    </cfRule>
    <cfRule type="cellIs" dxfId="14485" priority="16442" operator="between">
      <formula>2.001</formula>
      <formula>3</formula>
    </cfRule>
    <cfRule type="cellIs" dxfId="14484" priority="16443" operator="between">
      <formula>0</formula>
      <formula>2</formula>
    </cfRule>
  </conditionalFormatting>
  <conditionalFormatting sqref="N43">
    <cfRule type="cellIs" dxfId="14483" priority="16427" operator="between">
      <formula>6</formula>
      <formula>4.5</formula>
    </cfRule>
  </conditionalFormatting>
  <conditionalFormatting sqref="N43">
    <cfRule type="cellIs" dxfId="14482" priority="16426" operator="between">
      <formula>6</formula>
      <formula>4.495</formula>
    </cfRule>
  </conditionalFormatting>
  <conditionalFormatting sqref="N43">
    <cfRule type="cellIs" dxfId="14481" priority="16425" operator="between">
      <formula>4.5</formula>
      <formula>3.495</formula>
    </cfRule>
  </conditionalFormatting>
  <conditionalFormatting sqref="N43">
    <cfRule type="cellIs" dxfId="14480" priority="16423" operator="between">
      <formula>3.5</formula>
      <formula>2.495</formula>
    </cfRule>
    <cfRule type="cellIs" dxfId="14479" priority="16424" operator="between">
      <formula>3.5</formula>
      <formula>2.495</formula>
    </cfRule>
  </conditionalFormatting>
  <conditionalFormatting sqref="N43">
    <cfRule type="cellIs" dxfId="14478" priority="16422" operator="between">
      <formula>3.5</formula>
      <formula>2.495</formula>
    </cfRule>
  </conditionalFormatting>
  <conditionalFormatting sqref="N43">
    <cfRule type="cellIs" dxfId="14477" priority="16421" operator="between">
      <formula>3.5</formula>
      <formula>2.494</formula>
    </cfRule>
  </conditionalFormatting>
  <conditionalFormatting sqref="N43">
    <cfRule type="cellIs" dxfId="14476" priority="16420" operator="between">
      <formula>2.5</formula>
      <formula>0</formula>
    </cfRule>
  </conditionalFormatting>
  <conditionalFormatting sqref="N43">
    <cfRule type="cellIs" dxfId="14475" priority="16416" operator="between">
      <formula>4.501</formula>
      <formula>6</formula>
    </cfRule>
    <cfRule type="cellIs" dxfId="14474" priority="16417" operator="between">
      <formula>3.001</formula>
      <formula>4.5</formula>
    </cfRule>
    <cfRule type="cellIs" dxfId="14473" priority="16418" operator="between">
      <formula>2.001</formula>
      <formula>3</formula>
    </cfRule>
    <cfRule type="cellIs" dxfId="14472" priority="16419" operator="between">
      <formula>0</formula>
      <formula>2</formula>
    </cfRule>
  </conditionalFormatting>
  <conditionalFormatting sqref="N44">
    <cfRule type="cellIs" dxfId="14471" priority="16415" operator="between">
      <formula>6</formula>
      <formula>4.5</formula>
    </cfRule>
  </conditionalFormatting>
  <conditionalFormatting sqref="N44">
    <cfRule type="cellIs" dxfId="14470" priority="16414" operator="between">
      <formula>6</formula>
      <formula>4.495</formula>
    </cfRule>
  </conditionalFormatting>
  <conditionalFormatting sqref="N44">
    <cfRule type="cellIs" dxfId="14469" priority="16413" operator="between">
      <formula>4.5</formula>
      <formula>3.495</formula>
    </cfRule>
  </conditionalFormatting>
  <conditionalFormatting sqref="N44">
    <cfRule type="cellIs" dxfId="14468" priority="16411" operator="between">
      <formula>3.5</formula>
      <formula>2.495</formula>
    </cfRule>
    <cfRule type="cellIs" dxfId="14467" priority="16412" operator="between">
      <formula>3.5</formula>
      <formula>2.495</formula>
    </cfRule>
  </conditionalFormatting>
  <conditionalFormatting sqref="N44">
    <cfRule type="cellIs" dxfId="14466" priority="16410" operator="between">
      <formula>3.5</formula>
      <formula>2.495</formula>
    </cfRule>
  </conditionalFormatting>
  <conditionalFormatting sqref="N44">
    <cfRule type="cellIs" dxfId="14465" priority="16409" operator="between">
      <formula>3.5</formula>
      <formula>2.494</formula>
    </cfRule>
  </conditionalFormatting>
  <conditionalFormatting sqref="N44">
    <cfRule type="cellIs" dxfId="14464" priority="16408" operator="between">
      <formula>2.5</formula>
      <formula>0</formula>
    </cfRule>
  </conditionalFormatting>
  <conditionalFormatting sqref="N44">
    <cfRule type="cellIs" dxfId="14463" priority="16404" operator="between">
      <formula>4.501</formula>
      <formula>6</formula>
    </cfRule>
    <cfRule type="cellIs" dxfId="14462" priority="16405" operator="between">
      <formula>3.001</formula>
      <formula>4.5</formula>
    </cfRule>
    <cfRule type="cellIs" dxfId="14461" priority="16406" operator="between">
      <formula>2.001</formula>
      <formula>3</formula>
    </cfRule>
    <cfRule type="cellIs" dxfId="14460" priority="16407" operator="between">
      <formula>0</formula>
      <formula>2</formula>
    </cfRule>
  </conditionalFormatting>
  <conditionalFormatting sqref="N46">
    <cfRule type="cellIs" dxfId="14459" priority="16403" operator="between">
      <formula>6</formula>
      <formula>4.5</formula>
    </cfRule>
  </conditionalFormatting>
  <conditionalFormatting sqref="N46">
    <cfRule type="cellIs" dxfId="14458" priority="16402" operator="between">
      <formula>6</formula>
      <formula>4.495</formula>
    </cfRule>
  </conditionalFormatting>
  <conditionalFormatting sqref="N46">
    <cfRule type="cellIs" dxfId="14457" priority="16401" operator="between">
      <formula>4.5</formula>
      <formula>3.495</formula>
    </cfRule>
  </conditionalFormatting>
  <conditionalFormatting sqref="N46">
    <cfRule type="cellIs" dxfId="14456" priority="16399" operator="between">
      <formula>3.5</formula>
      <formula>2.495</formula>
    </cfRule>
    <cfRule type="cellIs" dxfId="14455" priority="16400" operator="between">
      <formula>3.5</formula>
      <formula>2.495</formula>
    </cfRule>
  </conditionalFormatting>
  <conditionalFormatting sqref="N46">
    <cfRule type="cellIs" dxfId="14454" priority="16398" operator="between">
      <formula>3.5</formula>
      <formula>2.495</formula>
    </cfRule>
  </conditionalFormatting>
  <conditionalFormatting sqref="N46">
    <cfRule type="cellIs" dxfId="14453" priority="16397" operator="between">
      <formula>3.5</formula>
      <formula>2.494</formula>
    </cfRule>
  </conditionalFormatting>
  <conditionalFormatting sqref="N46">
    <cfRule type="cellIs" dxfId="14452" priority="16396" operator="between">
      <formula>2.5</formula>
      <formula>0</formula>
    </cfRule>
  </conditionalFormatting>
  <conditionalFormatting sqref="N46">
    <cfRule type="cellIs" dxfId="14451" priority="16392" operator="between">
      <formula>4.501</formula>
      <formula>6</formula>
    </cfRule>
    <cfRule type="cellIs" dxfId="14450" priority="16393" operator="between">
      <formula>3.001</formula>
      <formula>4.5</formula>
    </cfRule>
    <cfRule type="cellIs" dxfId="14449" priority="16394" operator="between">
      <formula>2.001</formula>
      <formula>3</formula>
    </cfRule>
    <cfRule type="cellIs" dxfId="14448" priority="16395" operator="between">
      <formula>0</formula>
      <formula>2</formula>
    </cfRule>
  </conditionalFormatting>
  <conditionalFormatting sqref="N54">
    <cfRule type="cellIs" dxfId="14447" priority="16391" operator="between">
      <formula>6</formula>
      <formula>4.5</formula>
    </cfRule>
  </conditionalFormatting>
  <conditionalFormatting sqref="N54">
    <cfRule type="cellIs" dxfId="14446" priority="16390" operator="between">
      <formula>6</formula>
      <formula>4.495</formula>
    </cfRule>
  </conditionalFormatting>
  <conditionalFormatting sqref="N54">
    <cfRule type="cellIs" dxfId="14445" priority="16389" operator="between">
      <formula>4.5</formula>
      <formula>3.495</formula>
    </cfRule>
  </conditionalFormatting>
  <conditionalFormatting sqref="N54">
    <cfRule type="cellIs" dxfId="14444" priority="16387" operator="between">
      <formula>3.5</formula>
      <formula>2.495</formula>
    </cfRule>
    <cfRule type="cellIs" dxfId="14443" priority="16388" operator="between">
      <formula>3.5</formula>
      <formula>2.495</formula>
    </cfRule>
  </conditionalFormatting>
  <conditionalFormatting sqref="N54">
    <cfRule type="cellIs" dxfId="14442" priority="16386" operator="between">
      <formula>3.5</formula>
      <formula>2.495</formula>
    </cfRule>
  </conditionalFormatting>
  <conditionalFormatting sqref="N54">
    <cfRule type="cellIs" dxfId="14441" priority="16385" operator="between">
      <formula>3.5</formula>
      <formula>2.494</formula>
    </cfRule>
  </conditionalFormatting>
  <conditionalFormatting sqref="N54">
    <cfRule type="cellIs" dxfId="14440" priority="16384" operator="between">
      <formula>2.5</formula>
      <formula>0</formula>
    </cfRule>
  </conditionalFormatting>
  <conditionalFormatting sqref="N54">
    <cfRule type="cellIs" dxfId="14439" priority="16380" operator="between">
      <formula>4.501</formula>
      <formula>6</formula>
    </cfRule>
    <cfRule type="cellIs" dxfId="14438" priority="16381" operator="between">
      <formula>3.001</formula>
      <formula>4.5</formula>
    </cfRule>
    <cfRule type="cellIs" dxfId="14437" priority="16382" operator="between">
      <formula>2.001</formula>
      <formula>3</formula>
    </cfRule>
    <cfRule type="cellIs" dxfId="14436" priority="16383" operator="between">
      <formula>0</formula>
      <formula>2</formula>
    </cfRule>
  </conditionalFormatting>
  <conditionalFormatting sqref="N52">
    <cfRule type="cellIs" dxfId="14435" priority="16379" operator="between">
      <formula>6</formula>
      <formula>4.5</formula>
    </cfRule>
  </conditionalFormatting>
  <conditionalFormatting sqref="N52">
    <cfRule type="cellIs" dxfId="14434" priority="16378" operator="between">
      <formula>6</formula>
      <formula>4.495</formula>
    </cfRule>
  </conditionalFormatting>
  <conditionalFormatting sqref="N52">
    <cfRule type="cellIs" dxfId="14433" priority="16377" operator="between">
      <formula>4.5</formula>
      <formula>3.495</formula>
    </cfRule>
  </conditionalFormatting>
  <conditionalFormatting sqref="N52">
    <cfRule type="cellIs" dxfId="14432" priority="16375" operator="between">
      <formula>3.5</formula>
      <formula>2.495</formula>
    </cfRule>
    <cfRule type="cellIs" dxfId="14431" priority="16376" operator="between">
      <formula>3.5</formula>
      <formula>2.495</formula>
    </cfRule>
  </conditionalFormatting>
  <conditionalFormatting sqref="N52">
    <cfRule type="cellIs" dxfId="14430" priority="16374" operator="between">
      <formula>3.5</formula>
      <formula>2.495</formula>
    </cfRule>
  </conditionalFormatting>
  <conditionalFormatting sqref="N52">
    <cfRule type="cellIs" dxfId="14429" priority="16373" operator="between">
      <formula>3.5</formula>
      <formula>2.494</formula>
    </cfRule>
  </conditionalFormatting>
  <conditionalFormatting sqref="N52">
    <cfRule type="cellIs" dxfId="14428" priority="16372" operator="between">
      <formula>2.5</formula>
      <formula>0</formula>
    </cfRule>
  </conditionalFormatting>
  <conditionalFormatting sqref="N52">
    <cfRule type="cellIs" dxfId="14427" priority="16368" operator="between">
      <formula>4.501</formula>
      <formula>6</formula>
    </cfRule>
    <cfRule type="cellIs" dxfId="14426" priority="16369" operator="between">
      <formula>3.001</formula>
      <formula>4.5</formula>
    </cfRule>
    <cfRule type="cellIs" dxfId="14425" priority="16370" operator="between">
      <formula>2.001</formula>
      <formula>3</formula>
    </cfRule>
    <cfRule type="cellIs" dxfId="14424" priority="16371" operator="between">
      <formula>0</formula>
      <formula>2</formula>
    </cfRule>
  </conditionalFormatting>
  <conditionalFormatting sqref="N49">
    <cfRule type="cellIs" dxfId="14423" priority="16355" operator="between">
      <formula>6</formula>
      <formula>4.5</formula>
    </cfRule>
  </conditionalFormatting>
  <conditionalFormatting sqref="N49">
    <cfRule type="cellIs" dxfId="14422" priority="16354" operator="between">
      <formula>6</formula>
      <formula>4.495</formula>
    </cfRule>
  </conditionalFormatting>
  <conditionalFormatting sqref="N49">
    <cfRule type="cellIs" dxfId="14421" priority="16353" operator="between">
      <formula>4.5</formula>
      <formula>3.495</formula>
    </cfRule>
  </conditionalFormatting>
  <conditionalFormatting sqref="N49">
    <cfRule type="cellIs" dxfId="14420" priority="16351" operator="between">
      <formula>3.5</formula>
      <formula>2.495</formula>
    </cfRule>
    <cfRule type="cellIs" dxfId="14419" priority="16352" operator="between">
      <formula>3.5</formula>
      <formula>2.495</formula>
    </cfRule>
  </conditionalFormatting>
  <conditionalFormatting sqref="N49">
    <cfRule type="cellIs" dxfId="14418" priority="16350" operator="between">
      <formula>3.5</formula>
      <formula>2.495</formula>
    </cfRule>
  </conditionalFormatting>
  <conditionalFormatting sqref="N49">
    <cfRule type="cellIs" dxfId="14417" priority="16349" operator="between">
      <formula>3.5</formula>
      <formula>2.494</formula>
    </cfRule>
  </conditionalFormatting>
  <conditionalFormatting sqref="N49">
    <cfRule type="cellIs" dxfId="14416" priority="16348" operator="between">
      <formula>2.5</formula>
      <formula>0</formula>
    </cfRule>
  </conditionalFormatting>
  <conditionalFormatting sqref="N49">
    <cfRule type="cellIs" dxfId="14415" priority="16344" operator="between">
      <formula>4.501</formula>
      <formula>6</formula>
    </cfRule>
    <cfRule type="cellIs" dxfId="14414" priority="16345" operator="between">
      <formula>3.001</formula>
      <formula>4.5</formula>
    </cfRule>
    <cfRule type="cellIs" dxfId="14413" priority="16346" operator="between">
      <formula>2.001</formula>
      <formula>3</formula>
    </cfRule>
    <cfRule type="cellIs" dxfId="14412" priority="16347" operator="between">
      <formula>0</formula>
      <formula>2</formula>
    </cfRule>
  </conditionalFormatting>
  <conditionalFormatting sqref="N51">
    <cfRule type="cellIs" dxfId="14411" priority="16343" operator="between">
      <formula>6</formula>
      <formula>4.5</formula>
    </cfRule>
  </conditionalFormatting>
  <conditionalFormatting sqref="N51">
    <cfRule type="cellIs" dxfId="14410" priority="16342" operator="between">
      <formula>6</formula>
      <formula>4.495</formula>
    </cfRule>
  </conditionalFormatting>
  <conditionalFormatting sqref="N51">
    <cfRule type="cellIs" dxfId="14409" priority="16341" operator="between">
      <formula>4.5</formula>
      <formula>3.495</formula>
    </cfRule>
  </conditionalFormatting>
  <conditionalFormatting sqref="N51">
    <cfRule type="cellIs" dxfId="14408" priority="16339" operator="between">
      <formula>3.5</formula>
      <formula>2.495</formula>
    </cfRule>
    <cfRule type="cellIs" dxfId="14407" priority="16340" operator="between">
      <formula>3.5</formula>
      <formula>2.495</formula>
    </cfRule>
  </conditionalFormatting>
  <conditionalFormatting sqref="N51">
    <cfRule type="cellIs" dxfId="14406" priority="16338" operator="between">
      <formula>3.5</formula>
      <formula>2.495</formula>
    </cfRule>
  </conditionalFormatting>
  <conditionalFormatting sqref="N51">
    <cfRule type="cellIs" dxfId="14405" priority="16337" operator="between">
      <formula>3.5</formula>
      <formula>2.494</formula>
    </cfRule>
  </conditionalFormatting>
  <conditionalFormatting sqref="N51">
    <cfRule type="cellIs" dxfId="14404" priority="16336" operator="between">
      <formula>2.5</formula>
      <formula>0</formula>
    </cfRule>
  </conditionalFormatting>
  <conditionalFormatting sqref="N51">
    <cfRule type="cellIs" dxfId="14403" priority="16332" operator="between">
      <formula>4.501</formula>
      <formula>6</formula>
    </cfRule>
    <cfRule type="cellIs" dxfId="14402" priority="16333" operator="between">
      <formula>3.001</formula>
      <formula>4.5</formula>
    </cfRule>
    <cfRule type="cellIs" dxfId="14401" priority="16334" operator="between">
      <formula>2.001</formula>
      <formula>3</formula>
    </cfRule>
    <cfRule type="cellIs" dxfId="14400" priority="16335" operator="between">
      <formula>0</formula>
      <formula>2</formula>
    </cfRule>
  </conditionalFormatting>
  <conditionalFormatting sqref="N53">
    <cfRule type="cellIs" dxfId="14399" priority="16331" operator="between">
      <formula>6</formula>
      <formula>4.5</formula>
    </cfRule>
  </conditionalFormatting>
  <conditionalFormatting sqref="N53">
    <cfRule type="cellIs" dxfId="14398" priority="16330" operator="between">
      <formula>6</formula>
      <formula>4.495</formula>
    </cfRule>
  </conditionalFormatting>
  <conditionalFormatting sqref="N53">
    <cfRule type="cellIs" dxfId="14397" priority="16329" operator="between">
      <formula>4.5</formula>
      <formula>3.495</formula>
    </cfRule>
  </conditionalFormatting>
  <conditionalFormatting sqref="N53">
    <cfRule type="cellIs" dxfId="14396" priority="16327" operator="between">
      <formula>3.5</formula>
      <formula>2.495</formula>
    </cfRule>
    <cfRule type="cellIs" dxfId="14395" priority="16328" operator="between">
      <formula>3.5</formula>
      <formula>2.495</formula>
    </cfRule>
  </conditionalFormatting>
  <conditionalFormatting sqref="N53">
    <cfRule type="cellIs" dxfId="14394" priority="16326" operator="between">
      <formula>3.5</formula>
      <formula>2.495</formula>
    </cfRule>
  </conditionalFormatting>
  <conditionalFormatting sqref="N53">
    <cfRule type="cellIs" dxfId="14393" priority="16325" operator="between">
      <formula>3.5</formula>
      <formula>2.494</formula>
    </cfRule>
  </conditionalFormatting>
  <conditionalFormatting sqref="N53">
    <cfRule type="cellIs" dxfId="14392" priority="16324" operator="between">
      <formula>2.5</formula>
      <formula>0</formula>
    </cfRule>
  </conditionalFormatting>
  <conditionalFormatting sqref="N53">
    <cfRule type="cellIs" dxfId="14391" priority="16320" operator="between">
      <formula>4.501</formula>
      <formula>6</formula>
    </cfRule>
    <cfRule type="cellIs" dxfId="14390" priority="16321" operator="between">
      <formula>3.001</formula>
      <formula>4.5</formula>
    </cfRule>
    <cfRule type="cellIs" dxfId="14389" priority="16322" operator="between">
      <formula>2.001</formula>
      <formula>3</formula>
    </cfRule>
    <cfRule type="cellIs" dxfId="14388" priority="16323" operator="between">
      <formula>0</formula>
      <formula>2</formula>
    </cfRule>
  </conditionalFormatting>
  <conditionalFormatting sqref="N50">
    <cfRule type="cellIs" dxfId="14387" priority="16319" operator="between">
      <formula>6</formula>
      <formula>4.5</formula>
    </cfRule>
  </conditionalFormatting>
  <conditionalFormatting sqref="N50">
    <cfRule type="cellIs" dxfId="14386" priority="16318" operator="between">
      <formula>6</formula>
      <formula>4.495</formula>
    </cfRule>
  </conditionalFormatting>
  <conditionalFormatting sqref="N50">
    <cfRule type="cellIs" dxfId="14385" priority="16317" operator="between">
      <formula>4.5</formula>
      <formula>3.495</formula>
    </cfRule>
  </conditionalFormatting>
  <conditionalFormatting sqref="N50">
    <cfRule type="cellIs" dxfId="14384" priority="16315" operator="between">
      <formula>3.5</formula>
      <formula>2.495</formula>
    </cfRule>
    <cfRule type="cellIs" dxfId="14383" priority="16316" operator="between">
      <formula>3.5</formula>
      <formula>2.495</formula>
    </cfRule>
  </conditionalFormatting>
  <conditionalFormatting sqref="N50">
    <cfRule type="cellIs" dxfId="14382" priority="16314" operator="between">
      <formula>3.5</formula>
      <formula>2.495</formula>
    </cfRule>
  </conditionalFormatting>
  <conditionalFormatting sqref="N50">
    <cfRule type="cellIs" dxfId="14381" priority="16313" operator="between">
      <formula>3.5</formula>
      <formula>2.494</formula>
    </cfRule>
  </conditionalFormatting>
  <conditionalFormatting sqref="N50">
    <cfRule type="cellIs" dxfId="14380" priority="16312" operator="between">
      <formula>2.5</formula>
      <formula>0</formula>
    </cfRule>
  </conditionalFormatting>
  <conditionalFormatting sqref="N50">
    <cfRule type="cellIs" dxfId="14379" priority="16308" operator="between">
      <formula>4.501</formula>
      <formula>6</formula>
    </cfRule>
    <cfRule type="cellIs" dxfId="14378" priority="16309" operator="between">
      <formula>3.001</formula>
      <formula>4.5</formula>
    </cfRule>
    <cfRule type="cellIs" dxfId="14377" priority="16310" operator="between">
      <formula>2.001</formula>
      <formula>3</formula>
    </cfRule>
    <cfRule type="cellIs" dxfId="14376" priority="16311" operator="between">
      <formula>0</formula>
      <formula>2</formula>
    </cfRule>
  </conditionalFormatting>
  <conditionalFormatting sqref="N59">
    <cfRule type="cellIs" dxfId="14375" priority="16307" operator="between">
      <formula>6</formula>
      <formula>4.5</formula>
    </cfRule>
  </conditionalFormatting>
  <conditionalFormatting sqref="N59">
    <cfRule type="cellIs" dxfId="14374" priority="16306" operator="between">
      <formula>6</formula>
      <formula>4.495</formula>
    </cfRule>
  </conditionalFormatting>
  <conditionalFormatting sqref="N59">
    <cfRule type="cellIs" dxfId="14373" priority="16305" operator="between">
      <formula>4.5</formula>
      <formula>3.495</formula>
    </cfRule>
  </conditionalFormatting>
  <conditionalFormatting sqref="N59">
    <cfRule type="cellIs" dxfId="14372" priority="16303" operator="between">
      <formula>3.5</formula>
      <formula>2.495</formula>
    </cfRule>
    <cfRule type="cellIs" dxfId="14371" priority="16304" operator="between">
      <formula>3.5</formula>
      <formula>2.495</formula>
    </cfRule>
  </conditionalFormatting>
  <conditionalFormatting sqref="N59">
    <cfRule type="cellIs" dxfId="14370" priority="16302" operator="between">
      <formula>3.5</formula>
      <formula>2.495</formula>
    </cfRule>
  </conditionalFormatting>
  <conditionalFormatting sqref="N59">
    <cfRule type="cellIs" dxfId="14369" priority="16301" operator="between">
      <formula>3.5</formula>
      <formula>2.494</formula>
    </cfRule>
  </conditionalFormatting>
  <conditionalFormatting sqref="N59">
    <cfRule type="cellIs" dxfId="14368" priority="16300" operator="between">
      <formula>2.5</formula>
      <formula>0</formula>
    </cfRule>
  </conditionalFormatting>
  <conditionalFormatting sqref="N59">
    <cfRule type="cellIs" dxfId="14367" priority="16296" operator="between">
      <formula>4.501</formula>
      <formula>6</formula>
    </cfRule>
    <cfRule type="cellIs" dxfId="14366" priority="16297" operator="between">
      <formula>3.001</formula>
      <formula>4.5</formula>
    </cfRule>
    <cfRule type="cellIs" dxfId="14365" priority="16298" operator="between">
      <formula>2.001</formula>
      <formula>3</formula>
    </cfRule>
    <cfRule type="cellIs" dxfId="14364" priority="16299" operator="between">
      <formula>0</formula>
      <formula>2</formula>
    </cfRule>
  </conditionalFormatting>
  <conditionalFormatting sqref="N57">
    <cfRule type="cellIs" dxfId="14363" priority="16295" operator="between">
      <formula>6</formula>
      <formula>4.5</formula>
    </cfRule>
  </conditionalFormatting>
  <conditionalFormatting sqref="N57">
    <cfRule type="cellIs" dxfId="14362" priority="16294" operator="between">
      <formula>6</formula>
      <formula>4.495</formula>
    </cfRule>
  </conditionalFormatting>
  <conditionalFormatting sqref="N57">
    <cfRule type="cellIs" dxfId="14361" priority="16293" operator="between">
      <formula>4.5</formula>
      <formula>3.495</formula>
    </cfRule>
  </conditionalFormatting>
  <conditionalFormatting sqref="N57">
    <cfRule type="cellIs" dxfId="14360" priority="16291" operator="between">
      <formula>3.5</formula>
      <formula>2.495</formula>
    </cfRule>
    <cfRule type="cellIs" dxfId="14359" priority="16292" operator="between">
      <formula>3.5</formula>
      <formula>2.495</formula>
    </cfRule>
  </conditionalFormatting>
  <conditionalFormatting sqref="N57">
    <cfRule type="cellIs" dxfId="14358" priority="16290" operator="between">
      <formula>3.5</formula>
      <formula>2.495</formula>
    </cfRule>
  </conditionalFormatting>
  <conditionalFormatting sqref="N57">
    <cfRule type="cellIs" dxfId="14357" priority="16289" operator="between">
      <formula>3.5</formula>
      <formula>2.494</formula>
    </cfRule>
  </conditionalFormatting>
  <conditionalFormatting sqref="N57">
    <cfRule type="cellIs" dxfId="14356" priority="16288" operator="between">
      <formula>2.5</formula>
      <formula>0</formula>
    </cfRule>
  </conditionalFormatting>
  <conditionalFormatting sqref="N57">
    <cfRule type="cellIs" dxfId="14355" priority="16284" operator="between">
      <formula>4.501</formula>
      <formula>6</formula>
    </cfRule>
    <cfRule type="cellIs" dxfId="14354" priority="16285" operator="between">
      <formula>3.001</formula>
      <formula>4.5</formula>
    </cfRule>
    <cfRule type="cellIs" dxfId="14353" priority="16286" operator="between">
      <formula>2.001</formula>
      <formula>3</formula>
    </cfRule>
    <cfRule type="cellIs" dxfId="14352" priority="16287" operator="between">
      <formula>0</formula>
      <formula>2</formula>
    </cfRule>
  </conditionalFormatting>
  <conditionalFormatting sqref="N55">
    <cfRule type="cellIs" dxfId="14351" priority="16283" operator="between">
      <formula>6</formula>
      <formula>4.5</formula>
    </cfRule>
  </conditionalFormatting>
  <conditionalFormatting sqref="N55">
    <cfRule type="cellIs" dxfId="14350" priority="16282" operator="between">
      <formula>6</formula>
      <formula>4.495</formula>
    </cfRule>
  </conditionalFormatting>
  <conditionalFormatting sqref="N55">
    <cfRule type="cellIs" dxfId="14349" priority="16281" operator="between">
      <formula>4.5</formula>
      <formula>3.495</formula>
    </cfRule>
  </conditionalFormatting>
  <conditionalFormatting sqref="N55">
    <cfRule type="cellIs" dxfId="14348" priority="16279" operator="between">
      <formula>3.5</formula>
      <formula>2.495</formula>
    </cfRule>
    <cfRule type="cellIs" dxfId="14347" priority="16280" operator="between">
      <formula>3.5</formula>
      <formula>2.495</formula>
    </cfRule>
  </conditionalFormatting>
  <conditionalFormatting sqref="N55">
    <cfRule type="cellIs" dxfId="14346" priority="16278" operator="between">
      <formula>3.5</formula>
      <formula>2.495</formula>
    </cfRule>
  </conditionalFormatting>
  <conditionalFormatting sqref="N55">
    <cfRule type="cellIs" dxfId="14345" priority="16277" operator="between">
      <formula>3.5</formula>
      <formula>2.494</formula>
    </cfRule>
  </conditionalFormatting>
  <conditionalFormatting sqref="N55">
    <cfRule type="cellIs" dxfId="14344" priority="16276" operator="between">
      <formula>2.5</formula>
      <formula>0</formula>
    </cfRule>
  </conditionalFormatting>
  <conditionalFormatting sqref="N55">
    <cfRule type="cellIs" dxfId="14343" priority="16272" operator="between">
      <formula>4.501</formula>
      <formula>6</formula>
    </cfRule>
    <cfRule type="cellIs" dxfId="14342" priority="16273" operator="between">
      <formula>3.001</formula>
      <formula>4.5</formula>
    </cfRule>
    <cfRule type="cellIs" dxfId="14341" priority="16274" operator="between">
      <formula>2.001</formula>
      <formula>3</formula>
    </cfRule>
    <cfRule type="cellIs" dxfId="14340" priority="16275" operator="between">
      <formula>0</formula>
      <formula>2</formula>
    </cfRule>
  </conditionalFormatting>
  <conditionalFormatting sqref="N58">
    <cfRule type="cellIs" dxfId="14339" priority="16259" operator="between">
      <formula>6</formula>
      <formula>4.5</formula>
    </cfRule>
  </conditionalFormatting>
  <conditionalFormatting sqref="N58">
    <cfRule type="cellIs" dxfId="14338" priority="16258" operator="between">
      <formula>6</formula>
      <formula>4.495</formula>
    </cfRule>
  </conditionalFormatting>
  <conditionalFormatting sqref="N58">
    <cfRule type="cellIs" dxfId="14337" priority="16257" operator="between">
      <formula>4.5</formula>
      <formula>3.495</formula>
    </cfRule>
  </conditionalFormatting>
  <conditionalFormatting sqref="N58">
    <cfRule type="cellIs" dxfId="14336" priority="16255" operator="between">
      <formula>3.5</formula>
      <formula>2.495</formula>
    </cfRule>
    <cfRule type="cellIs" dxfId="14335" priority="16256" operator="between">
      <formula>3.5</formula>
      <formula>2.495</formula>
    </cfRule>
  </conditionalFormatting>
  <conditionalFormatting sqref="N58">
    <cfRule type="cellIs" dxfId="14334" priority="16254" operator="between">
      <formula>3.5</formula>
      <formula>2.495</formula>
    </cfRule>
  </conditionalFormatting>
  <conditionalFormatting sqref="N58">
    <cfRule type="cellIs" dxfId="14333" priority="16253" operator="between">
      <formula>3.5</formula>
      <formula>2.494</formula>
    </cfRule>
  </conditionalFormatting>
  <conditionalFormatting sqref="N58">
    <cfRule type="cellIs" dxfId="14332" priority="16252" operator="between">
      <formula>2.5</formula>
      <formula>0</formula>
    </cfRule>
  </conditionalFormatting>
  <conditionalFormatting sqref="N58">
    <cfRule type="cellIs" dxfId="14331" priority="16248" operator="between">
      <formula>4.501</formula>
      <formula>6</formula>
    </cfRule>
    <cfRule type="cellIs" dxfId="14330" priority="16249" operator="between">
      <formula>3.001</formula>
      <formula>4.5</formula>
    </cfRule>
    <cfRule type="cellIs" dxfId="14329" priority="16250" operator="between">
      <formula>2.001</formula>
      <formula>3</formula>
    </cfRule>
    <cfRule type="cellIs" dxfId="14328" priority="16251" operator="between">
      <formula>0</formula>
      <formula>2</formula>
    </cfRule>
  </conditionalFormatting>
  <conditionalFormatting sqref="N56">
    <cfRule type="cellIs" dxfId="14327" priority="16247" operator="between">
      <formula>6</formula>
      <formula>4.5</formula>
    </cfRule>
  </conditionalFormatting>
  <conditionalFormatting sqref="N56">
    <cfRule type="cellIs" dxfId="14326" priority="16246" operator="between">
      <formula>6</formula>
      <formula>4.495</formula>
    </cfRule>
  </conditionalFormatting>
  <conditionalFormatting sqref="N56">
    <cfRule type="cellIs" dxfId="14325" priority="16245" operator="between">
      <formula>4.5</formula>
      <formula>3.495</formula>
    </cfRule>
  </conditionalFormatting>
  <conditionalFormatting sqref="N56">
    <cfRule type="cellIs" dxfId="14324" priority="16243" operator="between">
      <formula>3.5</formula>
      <formula>2.495</formula>
    </cfRule>
    <cfRule type="cellIs" dxfId="14323" priority="16244" operator="between">
      <formula>3.5</formula>
      <formula>2.495</formula>
    </cfRule>
  </conditionalFormatting>
  <conditionalFormatting sqref="N56">
    <cfRule type="cellIs" dxfId="14322" priority="16242" operator="between">
      <formula>3.5</formula>
      <formula>2.495</formula>
    </cfRule>
  </conditionalFormatting>
  <conditionalFormatting sqref="N56">
    <cfRule type="cellIs" dxfId="14321" priority="16241" operator="between">
      <formula>3.5</formula>
      <formula>2.494</formula>
    </cfRule>
  </conditionalFormatting>
  <conditionalFormatting sqref="N56">
    <cfRule type="cellIs" dxfId="14320" priority="16240" operator="between">
      <formula>2.5</formula>
      <formula>0</formula>
    </cfRule>
  </conditionalFormatting>
  <conditionalFormatting sqref="N56">
    <cfRule type="cellIs" dxfId="14319" priority="16236" operator="between">
      <formula>4.501</formula>
      <formula>6</formula>
    </cfRule>
    <cfRule type="cellIs" dxfId="14318" priority="16237" operator="between">
      <formula>3.001</formula>
      <formula>4.5</formula>
    </cfRule>
    <cfRule type="cellIs" dxfId="14317" priority="16238" operator="between">
      <formula>2.001</formula>
      <formula>3</formula>
    </cfRule>
    <cfRule type="cellIs" dxfId="14316" priority="16239" operator="between">
      <formula>0</formula>
      <formula>2</formula>
    </cfRule>
  </conditionalFormatting>
  <conditionalFormatting sqref="N65">
    <cfRule type="cellIs" dxfId="14315" priority="16235" operator="between">
      <formula>6</formula>
      <formula>4.5</formula>
    </cfRule>
  </conditionalFormatting>
  <conditionalFormatting sqref="N65">
    <cfRule type="cellIs" dxfId="14314" priority="16234" operator="between">
      <formula>6</formula>
      <formula>4.495</formula>
    </cfRule>
  </conditionalFormatting>
  <conditionalFormatting sqref="N65">
    <cfRule type="cellIs" dxfId="14313" priority="16233" operator="between">
      <formula>4.5</formula>
      <formula>3.495</formula>
    </cfRule>
  </conditionalFormatting>
  <conditionalFormatting sqref="N65">
    <cfRule type="cellIs" dxfId="14312" priority="16231" operator="between">
      <formula>3.5</formula>
      <formula>2.495</formula>
    </cfRule>
    <cfRule type="cellIs" dxfId="14311" priority="16232" operator="between">
      <formula>3.5</formula>
      <formula>2.495</formula>
    </cfRule>
  </conditionalFormatting>
  <conditionalFormatting sqref="N65">
    <cfRule type="cellIs" dxfId="14310" priority="16230" operator="between">
      <formula>3.5</formula>
      <formula>2.495</formula>
    </cfRule>
  </conditionalFormatting>
  <conditionalFormatting sqref="N65">
    <cfRule type="cellIs" dxfId="14309" priority="16229" operator="between">
      <formula>3.5</formula>
      <formula>2.494</formula>
    </cfRule>
  </conditionalFormatting>
  <conditionalFormatting sqref="N65">
    <cfRule type="cellIs" dxfId="14308" priority="16228" operator="between">
      <formula>2.5</formula>
      <formula>0</formula>
    </cfRule>
  </conditionalFormatting>
  <conditionalFormatting sqref="N65">
    <cfRule type="cellIs" dxfId="14307" priority="16224" operator="between">
      <formula>4.501</formula>
      <formula>6</formula>
    </cfRule>
    <cfRule type="cellIs" dxfId="14306" priority="16225" operator="between">
      <formula>3.001</formula>
      <formula>4.5</formula>
    </cfRule>
    <cfRule type="cellIs" dxfId="14305" priority="16226" operator="between">
      <formula>2.001</formula>
      <formula>3</formula>
    </cfRule>
    <cfRule type="cellIs" dxfId="14304" priority="16227" operator="between">
      <formula>0</formula>
      <formula>2</formula>
    </cfRule>
  </conditionalFormatting>
  <conditionalFormatting sqref="N63">
    <cfRule type="cellIs" dxfId="14303" priority="16223" operator="between">
      <formula>6</formula>
      <formula>4.5</formula>
    </cfRule>
  </conditionalFormatting>
  <conditionalFormatting sqref="N63">
    <cfRule type="cellIs" dxfId="14302" priority="16222" operator="between">
      <formula>6</formula>
      <formula>4.495</formula>
    </cfRule>
  </conditionalFormatting>
  <conditionalFormatting sqref="N63">
    <cfRule type="cellIs" dxfId="14301" priority="16221" operator="between">
      <formula>4.5</formula>
      <formula>3.495</formula>
    </cfRule>
  </conditionalFormatting>
  <conditionalFormatting sqref="N63">
    <cfRule type="cellIs" dxfId="14300" priority="16219" operator="between">
      <formula>3.5</formula>
      <formula>2.495</formula>
    </cfRule>
    <cfRule type="cellIs" dxfId="14299" priority="16220" operator="between">
      <formula>3.5</formula>
      <formula>2.495</formula>
    </cfRule>
  </conditionalFormatting>
  <conditionalFormatting sqref="N63">
    <cfRule type="cellIs" dxfId="14298" priority="16218" operator="between">
      <formula>3.5</formula>
      <formula>2.495</formula>
    </cfRule>
  </conditionalFormatting>
  <conditionalFormatting sqref="N63">
    <cfRule type="cellIs" dxfId="14297" priority="16217" operator="between">
      <formula>3.5</formula>
      <formula>2.494</formula>
    </cfRule>
  </conditionalFormatting>
  <conditionalFormatting sqref="N63">
    <cfRule type="cellIs" dxfId="14296" priority="16216" operator="between">
      <formula>2.5</formula>
      <formula>0</formula>
    </cfRule>
  </conditionalFormatting>
  <conditionalFormatting sqref="N63">
    <cfRule type="cellIs" dxfId="14295" priority="16212" operator="between">
      <formula>4.501</formula>
      <formula>6</formula>
    </cfRule>
    <cfRule type="cellIs" dxfId="14294" priority="16213" operator="between">
      <formula>3.001</formula>
      <formula>4.5</formula>
    </cfRule>
    <cfRule type="cellIs" dxfId="14293" priority="16214" operator="between">
      <formula>2.001</formula>
      <formula>3</formula>
    </cfRule>
    <cfRule type="cellIs" dxfId="14292" priority="16215" operator="between">
      <formula>0</formula>
      <formula>2</formula>
    </cfRule>
  </conditionalFormatting>
  <conditionalFormatting sqref="N60">
    <cfRule type="cellIs" dxfId="14291" priority="16211" operator="between">
      <formula>6</formula>
      <formula>4.5</formula>
    </cfRule>
  </conditionalFormatting>
  <conditionalFormatting sqref="N60">
    <cfRule type="cellIs" dxfId="14290" priority="16210" operator="between">
      <formula>6</formula>
      <formula>4.495</formula>
    </cfRule>
  </conditionalFormatting>
  <conditionalFormatting sqref="N60">
    <cfRule type="cellIs" dxfId="14289" priority="16209" operator="between">
      <formula>4.5</formula>
      <formula>3.495</formula>
    </cfRule>
  </conditionalFormatting>
  <conditionalFormatting sqref="N60">
    <cfRule type="cellIs" dxfId="14288" priority="16207" operator="between">
      <formula>3.5</formula>
      <formula>2.495</formula>
    </cfRule>
    <cfRule type="cellIs" dxfId="14287" priority="16208" operator="between">
      <formula>3.5</formula>
      <formula>2.495</formula>
    </cfRule>
  </conditionalFormatting>
  <conditionalFormatting sqref="N60">
    <cfRule type="cellIs" dxfId="14286" priority="16206" operator="between">
      <formula>3.5</formula>
      <formula>2.495</formula>
    </cfRule>
  </conditionalFormatting>
  <conditionalFormatting sqref="N60">
    <cfRule type="cellIs" dxfId="14285" priority="16205" operator="between">
      <formula>3.5</formula>
      <formula>2.494</formula>
    </cfRule>
  </conditionalFormatting>
  <conditionalFormatting sqref="N60">
    <cfRule type="cellIs" dxfId="14284" priority="16204" operator="between">
      <formula>2.5</formula>
      <formula>0</formula>
    </cfRule>
  </conditionalFormatting>
  <conditionalFormatting sqref="N60">
    <cfRule type="cellIs" dxfId="14283" priority="16200" operator="between">
      <formula>4.501</formula>
      <formula>6</formula>
    </cfRule>
    <cfRule type="cellIs" dxfId="14282" priority="16201" operator="between">
      <formula>3.001</formula>
      <formula>4.5</formula>
    </cfRule>
    <cfRule type="cellIs" dxfId="14281" priority="16202" operator="between">
      <formula>2.001</formula>
      <formula>3</formula>
    </cfRule>
    <cfRule type="cellIs" dxfId="14280" priority="16203" operator="between">
      <formula>0</formula>
      <formula>2</formula>
    </cfRule>
  </conditionalFormatting>
  <conditionalFormatting sqref="N64">
    <cfRule type="cellIs" dxfId="14279" priority="16199" operator="between">
      <formula>6</formula>
      <formula>4.5</formula>
    </cfRule>
  </conditionalFormatting>
  <conditionalFormatting sqref="N64">
    <cfRule type="cellIs" dxfId="14278" priority="16198" operator="between">
      <formula>6</formula>
      <formula>4.495</formula>
    </cfRule>
  </conditionalFormatting>
  <conditionalFormatting sqref="N64">
    <cfRule type="cellIs" dxfId="14277" priority="16197" operator="between">
      <formula>4.5</formula>
      <formula>3.495</formula>
    </cfRule>
  </conditionalFormatting>
  <conditionalFormatting sqref="N64">
    <cfRule type="cellIs" dxfId="14276" priority="16195" operator="between">
      <formula>3.5</formula>
      <formula>2.495</formula>
    </cfRule>
    <cfRule type="cellIs" dxfId="14275" priority="16196" operator="between">
      <formula>3.5</formula>
      <formula>2.495</formula>
    </cfRule>
  </conditionalFormatting>
  <conditionalFormatting sqref="N64">
    <cfRule type="cellIs" dxfId="14274" priority="16194" operator="between">
      <formula>3.5</formula>
      <formula>2.495</formula>
    </cfRule>
  </conditionalFormatting>
  <conditionalFormatting sqref="N64">
    <cfRule type="cellIs" dxfId="14273" priority="16193" operator="between">
      <formula>3.5</formula>
      <formula>2.494</formula>
    </cfRule>
  </conditionalFormatting>
  <conditionalFormatting sqref="N64">
    <cfRule type="cellIs" dxfId="14272" priority="16192" operator="between">
      <formula>2.5</formula>
      <formula>0</formula>
    </cfRule>
  </conditionalFormatting>
  <conditionalFormatting sqref="N64">
    <cfRule type="cellIs" dxfId="14271" priority="16188" operator="between">
      <formula>4.501</formula>
      <formula>6</formula>
    </cfRule>
    <cfRule type="cellIs" dxfId="14270" priority="16189" operator="between">
      <formula>3.001</formula>
      <formula>4.5</formula>
    </cfRule>
    <cfRule type="cellIs" dxfId="14269" priority="16190" operator="between">
      <formula>2.001</formula>
      <formula>3</formula>
    </cfRule>
    <cfRule type="cellIs" dxfId="14268" priority="16191" operator="between">
      <formula>0</formula>
      <formula>2</formula>
    </cfRule>
  </conditionalFormatting>
  <conditionalFormatting sqref="N61">
    <cfRule type="cellIs" dxfId="14267" priority="16187" operator="between">
      <formula>6</formula>
      <formula>4.5</formula>
    </cfRule>
  </conditionalFormatting>
  <conditionalFormatting sqref="N61">
    <cfRule type="cellIs" dxfId="14266" priority="16186" operator="between">
      <formula>6</formula>
      <formula>4.495</formula>
    </cfRule>
  </conditionalFormatting>
  <conditionalFormatting sqref="N61">
    <cfRule type="cellIs" dxfId="14265" priority="16185" operator="between">
      <formula>4.5</formula>
      <formula>3.495</formula>
    </cfRule>
  </conditionalFormatting>
  <conditionalFormatting sqref="N61">
    <cfRule type="cellIs" dxfId="14264" priority="16183" operator="between">
      <formula>3.5</formula>
      <formula>2.495</formula>
    </cfRule>
    <cfRule type="cellIs" dxfId="14263" priority="16184" operator="between">
      <formula>3.5</formula>
      <formula>2.495</formula>
    </cfRule>
  </conditionalFormatting>
  <conditionalFormatting sqref="N61">
    <cfRule type="cellIs" dxfId="14262" priority="16182" operator="between">
      <formula>3.5</formula>
      <formula>2.495</formula>
    </cfRule>
  </conditionalFormatting>
  <conditionalFormatting sqref="N61">
    <cfRule type="cellIs" dxfId="14261" priority="16181" operator="between">
      <formula>3.5</formula>
      <formula>2.494</formula>
    </cfRule>
  </conditionalFormatting>
  <conditionalFormatting sqref="N61">
    <cfRule type="cellIs" dxfId="14260" priority="16180" operator="between">
      <formula>2.5</formula>
      <formula>0</formula>
    </cfRule>
  </conditionalFormatting>
  <conditionalFormatting sqref="N61">
    <cfRule type="cellIs" dxfId="14259" priority="16176" operator="between">
      <formula>4.501</formula>
      <formula>6</formula>
    </cfRule>
    <cfRule type="cellIs" dxfId="14258" priority="16177" operator="between">
      <formula>3.001</formula>
      <formula>4.5</formula>
    </cfRule>
    <cfRule type="cellIs" dxfId="14257" priority="16178" operator="between">
      <formula>2.001</formula>
      <formula>3</formula>
    </cfRule>
    <cfRule type="cellIs" dxfId="14256" priority="16179" operator="between">
      <formula>0</formula>
      <formula>2</formula>
    </cfRule>
  </conditionalFormatting>
  <conditionalFormatting sqref="N62">
    <cfRule type="cellIs" dxfId="14255" priority="16175" operator="between">
      <formula>6</formula>
      <formula>4.5</formula>
    </cfRule>
  </conditionalFormatting>
  <conditionalFormatting sqref="N62">
    <cfRule type="cellIs" dxfId="14254" priority="16174" operator="between">
      <formula>6</formula>
      <formula>4.495</formula>
    </cfRule>
  </conditionalFormatting>
  <conditionalFormatting sqref="N62">
    <cfRule type="cellIs" dxfId="14253" priority="16173" operator="between">
      <formula>4.5</formula>
      <formula>3.495</formula>
    </cfRule>
  </conditionalFormatting>
  <conditionalFormatting sqref="N62">
    <cfRule type="cellIs" dxfId="14252" priority="16171" operator="between">
      <formula>3.5</formula>
      <formula>2.495</formula>
    </cfRule>
    <cfRule type="cellIs" dxfId="14251" priority="16172" operator="between">
      <formula>3.5</formula>
      <formula>2.495</formula>
    </cfRule>
  </conditionalFormatting>
  <conditionalFormatting sqref="N62">
    <cfRule type="cellIs" dxfId="14250" priority="16170" operator="between">
      <formula>3.5</formula>
      <formula>2.495</formula>
    </cfRule>
  </conditionalFormatting>
  <conditionalFormatting sqref="N62">
    <cfRule type="cellIs" dxfId="14249" priority="16169" operator="between">
      <formula>3.5</formula>
      <formula>2.494</formula>
    </cfRule>
  </conditionalFormatting>
  <conditionalFormatting sqref="N62">
    <cfRule type="cellIs" dxfId="14248" priority="16168" operator="between">
      <formula>2.5</formula>
      <formula>0</formula>
    </cfRule>
  </conditionalFormatting>
  <conditionalFormatting sqref="N62">
    <cfRule type="cellIs" dxfId="14247" priority="16164" operator="between">
      <formula>4.501</formula>
      <formula>6</formula>
    </cfRule>
    <cfRule type="cellIs" dxfId="14246" priority="16165" operator="between">
      <formula>3.001</formula>
      <formula>4.5</formula>
    </cfRule>
    <cfRule type="cellIs" dxfId="14245" priority="16166" operator="between">
      <formula>2.001</formula>
      <formula>3</formula>
    </cfRule>
    <cfRule type="cellIs" dxfId="14244" priority="16167" operator="between">
      <formula>0</formula>
      <formula>2</formula>
    </cfRule>
  </conditionalFormatting>
  <conditionalFormatting sqref="N69">
    <cfRule type="cellIs" dxfId="14243" priority="16163" operator="between">
      <formula>6</formula>
      <formula>4.5</formula>
    </cfRule>
  </conditionalFormatting>
  <conditionalFormatting sqref="N69">
    <cfRule type="cellIs" dxfId="14242" priority="16162" operator="between">
      <formula>6</formula>
      <formula>4.495</formula>
    </cfRule>
  </conditionalFormatting>
  <conditionalFormatting sqref="N69">
    <cfRule type="cellIs" dxfId="14241" priority="16161" operator="between">
      <formula>4.5</formula>
      <formula>3.495</formula>
    </cfRule>
  </conditionalFormatting>
  <conditionalFormatting sqref="N69">
    <cfRule type="cellIs" dxfId="14240" priority="16159" operator="between">
      <formula>3.5</formula>
      <formula>2.495</formula>
    </cfRule>
    <cfRule type="cellIs" dxfId="14239" priority="16160" operator="between">
      <formula>3.5</formula>
      <formula>2.495</formula>
    </cfRule>
  </conditionalFormatting>
  <conditionalFormatting sqref="N69">
    <cfRule type="cellIs" dxfId="14238" priority="16158" operator="between">
      <formula>3.5</formula>
      <formula>2.495</formula>
    </cfRule>
  </conditionalFormatting>
  <conditionalFormatting sqref="N69">
    <cfRule type="cellIs" dxfId="14237" priority="16157" operator="between">
      <formula>3.5</formula>
      <formula>2.494</formula>
    </cfRule>
  </conditionalFormatting>
  <conditionalFormatting sqref="N69">
    <cfRule type="cellIs" dxfId="14236" priority="16156" operator="between">
      <formula>2.5</formula>
      <formula>0</formula>
    </cfRule>
  </conditionalFormatting>
  <conditionalFormatting sqref="N69">
    <cfRule type="cellIs" dxfId="14235" priority="16152" operator="between">
      <formula>4.501</formula>
      <formula>6</formula>
    </cfRule>
    <cfRule type="cellIs" dxfId="14234" priority="16153" operator="between">
      <formula>3.001</formula>
      <formula>4.5</formula>
    </cfRule>
    <cfRule type="cellIs" dxfId="14233" priority="16154" operator="between">
      <formula>2.001</formula>
      <formula>3</formula>
    </cfRule>
    <cfRule type="cellIs" dxfId="14232" priority="16155" operator="between">
      <formula>0</formula>
      <formula>2</formula>
    </cfRule>
  </conditionalFormatting>
  <conditionalFormatting sqref="N67">
    <cfRule type="cellIs" dxfId="14231" priority="16151" operator="between">
      <formula>6</formula>
      <formula>4.5</formula>
    </cfRule>
  </conditionalFormatting>
  <conditionalFormatting sqref="N67">
    <cfRule type="cellIs" dxfId="14230" priority="16150" operator="between">
      <formula>6</formula>
      <formula>4.495</formula>
    </cfRule>
  </conditionalFormatting>
  <conditionalFormatting sqref="N67">
    <cfRule type="cellIs" dxfId="14229" priority="16149" operator="between">
      <formula>4.5</formula>
      <formula>3.495</formula>
    </cfRule>
  </conditionalFormatting>
  <conditionalFormatting sqref="N67">
    <cfRule type="cellIs" dxfId="14228" priority="16147" operator="between">
      <formula>3.5</formula>
      <formula>2.495</formula>
    </cfRule>
    <cfRule type="cellIs" dxfId="14227" priority="16148" operator="between">
      <formula>3.5</formula>
      <formula>2.495</formula>
    </cfRule>
  </conditionalFormatting>
  <conditionalFormatting sqref="N67">
    <cfRule type="cellIs" dxfId="14226" priority="16146" operator="between">
      <formula>3.5</formula>
      <formula>2.495</formula>
    </cfRule>
  </conditionalFormatting>
  <conditionalFormatting sqref="N67">
    <cfRule type="cellIs" dxfId="14225" priority="16145" operator="between">
      <formula>3.5</formula>
      <formula>2.494</formula>
    </cfRule>
  </conditionalFormatting>
  <conditionalFormatting sqref="N67">
    <cfRule type="cellIs" dxfId="14224" priority="16144" operator="between">
      <formula>2.5</formula>
      <formula>0</formula>
    </cfRule>
  </conditionalFormatting>
  <conditionalFormatting sqref="N67">
    <cfRule type="cellIs" dxfId="14223" priority="16140" operator="between">
      <formula>4.501</formula>
      <formula>6</formula>
    </cfRule>
    <cfRule type="cellIs" dxfId="14222" priority="16141" operator="between">
      <formula>3.001</formula>
      <formula>4.5</formula>
    </cfRule>
    <cfRule type="cellIs" dxfId="14221" priority="16142" operator="between">
      <formula>2.001</formula>
      <formula>3</formula>
    </cfRule>
    <cfRule type="cellIs" dxfId="14220" priority="16143" operator="between">
      <formula>0</formula>
      <formula>2</formula>
    </cfRule>
  </conditionalFormatting>
  <conditionalFormatting sqref="N68">
    <cfRule type="cellIs" dxfId="14219" priority="16127" operator="between">
      <formula>6</formula>
      <formula>4.5</formula>
    </cfRule>
  </conditionalFormatting>
  <conditionalFormatting sqref="N68">
    <cfRule type="cellIs" dxfId="14218" priority="16126" operator="between">
      <formula>6</formula>
      <formula>4.495</formula>
    </cfRule>
  </conditionalFormatting>
  <conditionalFormatting sqref="N68">
    <cfRule type="cellIs" dxfId="14217" priority="16125" operator="between">
      <formula>4.5</formula>
      <formula>3.495</formula>
    </cfRule>
  </conditionalFormatting>
  <conditionalFormatting sqref="N68">
    <cfRule type="cellIs" dxfId="14216" priority="16123" operator="between">
      <formula>3.5</formula>
      <formula>2.495</formula>
    </cfRule>
    <cfRule type="cellIs" dxfId="14215" priority="16124" operator="between">
      <formula>3.5</formula>
      <formula>2.495</formula>
    </cfRule>
  </conditionalFormatting>
  <conditionalFormatting sqref="N68">
    <cfRule type="cellIs" dxfId="14214" priority="16122" operator="between">
      <formula>3.5</formula>
      <formula>2.495</formula>
    </cfRule>
  </conditionalFormatting>
  <conditionalFormatting sqref="N68">
    <cfRule type="cellIs" dxfId="14213" priority="16121" operator="between">
      <formula>3.5</formula>
      <formula>2.494</formula>
    </cfRule>
  </conditionalFormatting>
  <conditionalFormatting sqref="N68">
    <cfRule type="cellIs" dxfId="14212" priority="16120" operator="between">
      <formula>2.5</formula>
      <formula>0</formula>
    </cfRule>
  </conditionalFormatting>
  <conditionalFormatting sqref="N68">
    <cfRule type="cellIs" dxfId="14211" priority="16116" operator="between">
      <formula>4.501</formula>
      <formula>6</formula>
    </cfRule>
    <cfRule type="cellIs" dxfId="14210" priority="16117" operator="between">
      <formula>3.001</formula>
      <formula>4.5</formula>
    </cfRule>
    <cfRule type="cellIs" dxfId="14209" priority="16118" operator="between">
      <formula>2.001</formula>
      <formula>3</formula>
    </cfRule>
    <cfRule type="cellIs" dxfId="14208" priority="16119" operator="between">
      <formula>0</formula>
      <formula>2</formula>
    </cfRule>
  </conditionalFormatting>
  <conditionalFormatting sqref="N66">
    <cfRule type="cellIs" dxfId="14207" priority="16103" operator="between">
      <formula>6</formula>
      <formula>4.5</formula>
    </cfRule>
  </conditionalFormatting>
  <conditionalFormatting sqref="N66">
    <cfRule type="cellIs" dxfId="14206" priority="16102" operator="between">
      <formula>6</formula>
      <formula>4.495</formula>
    </cfRule>
  </conditionalFormatting>
  <conditionalFormatting sqref="N66">
    <cfRule type="cellIs" dxfId="14205" priority="16101" operator="between">
      <formula>4.5</formula>
      <formula>3.495</formula>
    </cfRule>
  </conditionalFormatting>
  <conditionalFormatting sqref="N66">
    <cfRule type="cellIs" dxfId="14204" priority="16099" operator="between">
      <formula>3.5</formula>
      <formula>2.495</formula>
    </cfRule>
    <cfRule type="cellIs" dxfId="14203" priority="16100" operator="between">
      <formula>3.5</formula>
      <formula>2.495</formula>
    </cfRule>
  </conditionalFormatting>
  <conditionalFormatting sqref="N66">
    <cfRule type="cellIs" dxfId="14202" priority="16098" operator="between">
      <formula>3.5</formula>
      <formula>2.495</formula>
    </cfRule>
  </conditionalFormatting>
  <conditionalFormatting sqref="N66">
    <cfRule type="cellIs" dxfId="14201" priority="16097" operator="between">
      <formula>3.5</formula>
      <formula>2.494</formula>
    </cfRule>
  </conditionalFormatting>
  <conditionalFormatting sqref="N66">
    <cfRule type="cellIs" dxfId="14200" priority="16096" operator="between">
      <formula>2.5</formula>
      <formula>0</formula>
    </cfRule>
  </conditionalFormatting>
  <conditionalFormatting sqref="N66">
    <cfRule type="cellIs" dxfId="14199" priority="16092" operator="between">
      <formula>4.501</formula>
      <formula>6</formula>
    </cfRule>
    <cfRule type="cellIs" dxfId="14198" priority="16093" operator="between">
      <formula>3.001</formula>
      <formula>4.5</formula>
    </cfRule>
    <cfRule type="cellIs" dxfId="14197" priority="16094" operator="between">
      <formula>2.001</formula>
      <formula>3</formula>
    </cfRule>
    <cfRule type="cellIs" dxfId="14196" priority="16095" operator="between">
      <formula>0</formula>
      <formula>2</formula>
    </cfRule>
  </conditionalFormatting>
  <conditionalFormatting sqref="N73">
    <cfRule type="cellIs" dxfId="14195" priority="16091" operator="between">
      <formula>6</formula>
      <formula>4.5</formula>
    </cfRule>
  </conditionalFormatting>
  <conditionalFormatting sqref="N73">
    <cfRule type="cellIs" dxfId="14194" priority="16090" operator="between">
      <formula>6</formula>
      <formula>4.495</formula>
    </cfRule>
  </conditionalFormatting>
  <conditionalFormatting sqref="N73">
    <cfRule type="cellIs" dxfId="14193" priority="16089" operator="between">
      <formula>4.5</formula>
      <formula>3.495</formula>
    </cfRule>
  </conditionalFormatting>
  <conditionalFormatting sqref="N73">
    <cfRule type="cellIs" dxfId="14192" priority="16087" operator="between">
      <formula>3.5</formula>
      <formula>2.495</formula>
    </cfRule>
    <cfRule type="cellIs" dxfId="14191" priority="16088" operator="between">
      <formula>3.5</formula>
      <formula>2.495</formula>
    </cfRule>
  </conditionalFormatting>
  <conditionalFormatting sqref="N73">
    <cfRule type="cellIs" dxfId="14190" priority="16086" operator="between">
      <formula>3.5</formula>
      <formula>2.495</formula>
    </cfRule>
  </conditionalFormatting>
  <conditionalFormatting sqref="N73">
    <cfRule type="cellIs" dxfId="14189" priority="16085" operator="between">
      <formula>3.5</formula>
      <formula>2.494</formula>
    </cfRule>
  </conditionalFormatting>
  <conditionalFormatting sqref="N73">
    <cfRule type="cellIs" dxfId="14188" priority="16084" operator="between">
      <formula>2.5</formula>
      <formula>0</formula>
    </cfRule>
  </conditionalFormatting>
  <conditionalFormatting sqref="N73">
    <cfRule type="cellIs" dxfId="14187" priority="16080" operator="between">
      <formula>4.501</formula>
      <formula>6</formula>
    </cfRule>
    <cfRule type="cellIs" dxfId="14186" priority="16081" operator="between">
      <formula>3.001</formula>
      <formula>4.5</formula>
    </cfRule>
    <cfRule type="cellIs" dxfId="14185" priority="16082" operator="between">
      <formula>2.001</formula>
      <formula>3</formula>
    </cfRule>
    <cfRule type="cellIs" dxfId="14184" priority="16083" operator="between">
      <formula>0</formula>
      <formula>2</formula>
    </cfRule>
  </conditionalFormatting>
  <conditionalFormatting sqref="N71">
    <cfRule type="cellIs" dxfId="14183" priority="16079" operator="between">
      <formula>6</formula>
      <formula>4.5</formula>
    </cfRule>
  </conditionalFormatting>
  <conditionalFormatting sqref="N71">
    <cfRule type="cellIs" dxfId="14182" priority="16078" operator="between">
      <formula>6</formula>
      <formula>4.495</formula>
    </cfRule>
  </conditionalFormatting>
  <conditionalFormatting sqref="N71">
    <cfRule type="cellIs" dxfId="14181" priority="16077" operator="between">
      <formula>4.5</formula>
      <formula>3.495</formula>
    </cfRule>
  </conditionalFormatting>
  <conditionalFormatting sqref="N71">
    <cfRule type="cellIs" dxfId="14180" priority="16075" operator="between">
      <formula>3.5</formula>
      <formula>2.495</formula>
    </cfRule>
    <cfRule type="cellIs" dxfId="14179" priority="16076" operator="between">
      <formula>3.5</formula>
      <formula>2.495</formula>
    </cfRule>
  </conditionalFormatting>
  <conditionalFormatting sqref="N71">
    <cfRule type="cellIs" dxfId="14178" priority="16074" operator="between">
      <formula>3.5</formula>
      <formula>2.495</formula>
    </cfRule>
  </conditionalFormatting>
  <conditionalFormatting sqref="N71">
    <cfRule type="cellIs" dxfId="14177" priority="16073" operator="between">
      <formula>3.5</formula>
      <formula>2.494</formula>
    </cfRule>
  </conditionalFormatting>
  <conditionalFormatting sqref="N71">
    <cfRule type="cellIs" dxfId="14176" priority="16072" operator="between">
      <formula>2.5</formula>
      <formula>0</formula>
    </cfRule>
  </conditionalFormatting>
  <conditionalFormatting sqref="N71">
    <cfRule type="cellIs" dxfId="14175" priority="16068" operator="between">
      <formula>4.501</formula>
      <formula>6</formula>
    </cfRule>
    <cfRule type="cellIs" dxfId="14174" priority="16069" operator="between">
      <formula>3.001</formula>
      <formula>4.5</formula>
    </cfRule>
    <cfRule type="cellIs" dxfId="14173" priority="16070" operator="between">
      <formula>2.001</formula>
      <formula>3</formula>
    </cfRule>
    <cfRule type="cellIs" dxfId="14172" priority="16071" operator="between">
      <formula>0</formula>
      <formula>2</formula>
    </cfRule>
  </conditionalFormatting>
  <conditionalFormatting sqref="N72">
    <cfRule type="cellIs" dxfId="14171" priority="16055" operator="between">
      <formula>6</formula>
      <formula>4.5</formula>
    </cfRule>
  </conditionalFormatting>
  <conditionalFormatting sqref="N72">
    <cfRule type="cellIs" dxfId="14170" priority="16054" operator="between">
      <formula>6</formula>
      <formula>4.495</formula>
    </cfRule>
  </conditionalFormatting>
  <conditionalFormatting sqref="N72">
    <cfRule type="cellIs" dxfId="14169" priority="16053" operator="between">
      <formula>4.5</formula>
      <formula>3.495</formula>
    </cfRule>
  </conditionalFormatting>
  <conditionalFormatting sqref="N72">
    <cfRule type="cellIs" dxfId="14168" priority="16051" operator="between">
      <formula>3.5</formula>
      <formula>2.495</formula>
    </cfRule>
    <cfRule type="cellIs" dxfId="14167" priority="16052" operator="between">
      <formula>3.5</formula>
      <formula>2.495</formula>
    </cfRule>
  </conditionalFormatting>
  <conditionalFormatting sqref="N72">
    <cfRule type="cellIs" dxfId="14166" priority="16050" operator="between">
      <formula>3.5</formula>
      <formula>2.495</formula>
    </cfRule>
  </conditionalFormatting>
  <conditionalFormatting sqref="N72">
    <cfRule type="cellIs" dxfId="14165" priority="16049" operator="between">
      <formula>3.5</formula>
      <formula>2.494</formula>
    </cfRule>
  </conditionalFormatting>
  <conditionalFormatting sqref="N72">
    <cfRule type="cellIs" dxfId="14164" priority="16048" operator="between">
      <formula>2.5</formula>
      <formula>0</formula>
    </cfRule>
  </conditionalFormatting>
  <conditionalFormatting sqref="N72">
    <cfRule type="cellIs" dxfId="14163" priority="16044" operator="between">
      <formula>4.501</formula>
      <formula>6</formula>
    </cfRule>
    <cfRule type="cellIs" dxfId="14162" priority="16045" operator="between">
      <formula>3.001</formula>
      <formula>4.5</formula>
    </cfRule>
    <cfRule type="cellIs" dxfId="14161" priority="16046" operator="between">
      <formula>2.001</formula>
      <formula>3</formula>
    </cfRule>
    <cfRule type="cellIs" dxfId="14160" priority="16047" operator="between">
      <formula>0</formula>
      <formula>2</formula>
    </cfRule>
  </conditionalFormatting>
  <conditionalFormatting sqref="N70">
    <cfRule type="cellIs" dxfId="14159" priority="16031" operator="between">
      <formula>6</formula>
      <formula>4.5</formula>
    </cfRule>
  </conditionalFormatting>
  <conditionalFormatting sqref="N70">
    <cfRule type="cellIs" dxfId="14158" priority="16030" operator="between">
      <formula>6</formula>
      <formula>4.495</formula>
    </cfRule>
  </conditionalFormatting>
  <conditionalFormatting sqref="N70">
    <cfRule type="cellIs" dxfId="14157" priority="16029" operator="between">
      <formula>4.5</formula>
      <formula>3.495</formula>
    </cfRule>
  </conditionalFormatting>
  <conditionalFormatting sqref="N70">
    <cfRule type="cellIs" dxfId="14156" priority="16027" operator="between">
      <formula>3.5</formula>
      <formula>2.495</formula>
    </cfRule>
    <cfRule type="cellIs" dxfId="14155" priority="16028" operator="between">
      <formula>3.5</formula>
      <formula>2.495</formula>
    </cfRule>
  </conditionalFormatting>
  <conditionalFormatting sqref="N70">
    <cfRule type="cellIs" dxfId="14154" priority="16026" operator="between">
      <formula>3.5</formula>
      <formula>2.495</formula>
    </cfRule>
  </conditionalFormatting>
  <conditionalFormatting sqref="N70">
    <cfRule type="cellIs" dxfId="14153" priority="16025" operator="between">
      <formula>3.5</formula>
      <formula>2.494</formula>
    </cfRule>
  </conditionalFormatting>
  <conditionalFormatting sqref="N70">
    <cfRule type="cellIs" dxfId="14152" priority="16024" operator="between">
      <formula>2.5</formula>
      <formula>0</formula>
    </cfRule>
  </conditionalFormatting>
  <conditionalFormatting sqref="N70">
    <cfRule type="cellIs" dxfId="14151" priority="16020" operator="between">
      <formula>4.501</formula>
      <formula>6</formula>
    </cfRule>
    <cfRule type="cellIs" dxfId="14150" priority="16021" operator="between">
      <formula>3.001</formula>
      <formula>4.5</formula>
    </cfRule>
    <cfRule type="cellIs" dxfId="14149" priority="16022" operator="between">
      <formula>2.001</formula>
      <formula>3</formula>
    </cfRule>
    <cfRule type="cellIs" dxfId="14148" priority="16023" operator="between">
      <formula>0</formula>
      <formula>2</formula>
    </cfRule>
  </conditionalFormatting>
  <conditionalFormatting sqref="N79">
    <cfRule type="cellIs" dxfId="14147" priority="16019" operator="between">
      <formula>6</formula>
      <formula>4.5</formula>
    </cfRule>
  </conditionalFormatting>
  <conditionalFormatting sqref="N79">
    <cfRule type="cellIs" dxfId="14146" priority="16018" operator="between">
      <formula>6</formula>
      <formula>4.495</formula>
    </cfRule>
  </conditionalFormatting>
  <conditionalFormatting sqref="N79">
    <cfRule type="cellIs" dxfId="14145" priority="16017" operator="between">
      <formula>4.5</formula>
      <formula>3.495</formula>
    </cfRule>
  </conditionalFormatting>
  <conditionalFormatting sqref="N79">
    <cfRule type="cellIs" dxfId="14144" priority="16015" operator="between">
      <formula>3.5</formula>
      <formula>2.495</formula>
    </cfRule>
    <cfRule type="cellIs" dxfId="14143" priority="16016" operator="between">
      <formula>3.5</formula>
      <formula>2.495</formula>
    </cfRule>
  </conditionalFormatting>
  <conditionalFormatting sqref="N79">
    <cfRule type="cellIs" dxfId="14142" priority="16014" operator="between">
      <formula>3.5</formula>
      <formula>2.495</formula>
    </cfRule>
  </conditionalFormatting>
  <conditionalFormatting sqref="N79">
    <cfRule type="cellIs" dxfId="14141" priority="16013" operator="between">
      <formula>3.5</formula>
      <formula>2.494</formula>
    </cfRule>
  </conditionalFormatting>
  <conditionalFormatting sqref="N79">
    <cfRule type="cellIs" dxfId="14140" priority="16012" operator="between">
      <formula>2.5</formula>
      <formula>0</formula>
    </cfRule>
  </conditionalFormatting>
  <conditionalFormatting sqref="N79">
    <cfRule type="cellIs" dxfId="14139" priority="16008" operator="between">
      <formula>4.501</formula>
      <formula>6</formula>
    </cfRule>
    <cfRule type="cellIs" dxfId="14138" priority="16009" operator="between">
      <formula>3.001</formula>
      <formula>4.5</formula>
    </cfRule>
    <cfRule type="cellIs" dxfId="14137" priority="16010" operator="between">
      <formula>2.001</formula>
      <formula>3</formula>
    </cfRule>
    <cfRule type="cellIs" dxfId="14136" priority="16011" operator="between">
      <formula>0</formula>
      <formula>2</formula>
    </cfRule>
  </conditionalFormatting>
  <conditionalFormatting sqref="N76">
    <cfRule type="cellIs" dxfId="14135" priority="16007" operator="between">
      <formula>6</formula>
      <formula>4.5</formula>
    </cfRule>
  </conditionalFormatting>
  <conditionalFormatting sqref="N76">
    <cfRule type="cellIs" dxfId="14134" priority="16006" operator="between">
      <formula>6</formula>
      <formula>4.495</formula>
    </cfRule>
  </conditionalFormatting>
  <conditionalFormatting sqref="N76">
    <cfRule type="cellIs" dxfId="14133" priority="16005" operator="between">
      <formula>4.5</formula>
      <formula>3.495</formula>
    </cfRule>
  </conditionalFormatting>
  <conditionalFormatting sqref="N76">
    <cfRule type="cellIs" dxfId="14132" priority="16003" operator="between">
      <formula>3.5</formula>
      <formula>2.495</formula>
    </cfRule>
    <cfRule type="cellIs" dxfId="14131" priority="16004" operator="between">
      <formula>3.5</formula>
      <formula>2.495</formula>
    </cfRule>
  </conditionalFormatting>
  <conditionalFormatting sqref="N76">
    <cfRule type="cellIs" dxfId="14130" priority="16002" operator="between">
      <formula>3.5</formula>
      <formula>2.495</formula>
    </cfRule>
  </conditionalFormatting>
  <conditionalFormatting sqref="N76">
    <cfRule type="cellIs" dxfId="14129" priority="16001" operator="between">
      <formula>3.5</formula>
      <formula>2.494</formula>
    </cfRule>
  </conditionalFormatting>
  <conditionalFormatting sqref="N76">
    <cfRule type="cellIs" dxfId="14128" priority="16000" operator="between">
      <formula>2.5</formula>
      <formula>0</formula>
    </cfRule>
  </conditionalFormatting>
  <conditionalFormatting sqref="N76">
    <cfRule type="cellIs" dxfId="14127" priority="15996" operator="between">
      <formula>4.501</formula>
      <formula>6</formula>
    </cfRule>
    <cfRule type="cellIs" dxfId="14126" priority="15997" operator="between">
      <formula>3.001</formula>
      <formula>4.5</formula>
    </cfRule>
    <cfRule type="cellIs" dxfId="14125" priority="15998" operator="between">
      <formula>2.001</formula>
      <formula>3</formula>
    </cfRule>
    <cfRule type="cellIs" dxfId="14124" priority="15999" operator="between">
      <formula>0</formula>
      <formula>2</formula>
    </cfRule>
  </conditionalFormatting>
  <conditionalFormatting sqref="N78">
    <cfRule type="cellIs" dxfId="14123" priority="15995" operator="between">
      <formula>6</formula>
      <formula>4.5</formula>
    </cfRule>
  </conditionalFormatting>
  <conditionalFormatting sqref="N78">
    <cfRule type="cellIs" dxfId="14122" priority="15994" operator="between">
      <formula>6</formula>
      <formula>4.495</formula>
    </cfRule>
  </conditionalFormatting>
  <conditionalFormatting sqref="N78">
    <cfRule type="cellIs" dxfId="14121" priority="15993" operator="between">
      <formula>4.5</formula>
      <formula>3.495</formula>
    </cfRule>
  </conditionalFormatting>
  <conditionalFormatting sqref="N78">
    <cfRule type="cellIs" dxfId="14120" priority="15991" operator="between">
      <formula>3.5</formula>
      <formula>2.495</formula>
    </cfRule>
    <cfRule type="cellIs" dxfId="14119" priority="15992" operator="between">
      <formula>3.5</formula>
      <formula>2.495</formula>
    </cfRule>
  </conditionalFormatting>
  <conditionalFormatting sqref="N78">
    <cfRule type="cellIs" dxfId="14118" priority="15990" operator="between">
      <formula>3.5</formula>
      <formula>2.495</formula>
    </cfRule>
  </conditionalFormatting>
  <conditionalFormatting sqref="N78">
    <cfRule type="cellIs" dxfId="14117" priority="15989" operator="between">
      <formula>3.5</formula>
      <formula>2.494</formula>
    </cfRule>
  </conditionalFormatting>
  <conditionalFormatting sqref="N78">
    <cfRule type="cellIs" dxfId="14116" priority="15988" operator="between">
      <formula>2.5</formula>
      <formula>0</formula>
    </cfRule>
  </conditionalFormatting>
  <conditionalFormatting sqref="N78">
    <cfRule type="cellIs" dxfId="14115" priority="15984" operator="between">
      <formula>4.501</formula>
      <formula>6</formula>
    </cfRule>
    <cfRule type="cellIs" dxfId="14114" priority="15985" operator="between">
      <formula>3.001</formula>
      <formula>4.5</formula>
    </cfRule>
    <cfRule type="cellIs" dxfId="14113" priority="15986" operator="between">
      <formula>2.001</formula>
      <formula>3</formula>
    </cfRule>
    <cfRule type="cellIs" dxfId="14112" priority="15987" operator="between">
      <formula>0</formula>
      <formula>2</formula>
    </cfRule>
  </conditionalFormatting>
  <conditionalFormatting sqref="N74">
    <cfRule type="cellIs" dxfId="14111" priority="15983" operator="between">
      <formula>6</formula>
      <formula>4.5</formula>
    </cfRule>
  </conditionalFormatting>
  <conditionalFormatting sqref="N74">
    <cfRule type="cellIs" dxfId="14110" priority="15982" operator="between">
      <formula>6</formula>
      <formula>4.495</formula>
    </cfRule>
  </conditionalFormatting>
  <conditionalFormatting sqref="N74">
    <cfRule type="cellIs" dxfId="14109" priority="15981" operator="between">
      <formula>4.5</formula>
      <formula>3.495</formula>
    </cfRule>
  </conditionalFormatting>
  <conditionalFormatting sqref="N74">
    <cfRule type="cellIs" dxfId="14108" priority="15979" operator="between">
      <formula>3.5</formula>
      <formula>2.495</formula>
    </cfRule>
    <cfRule type="cellIs" dxfId="14107" priority="15980" operator="between">
      <formula>3.5</formula>
      <formula>2.495</formula>
    </cfRule>
  </conditionalFormatting>
  <conditionalFormatting sqref="N74">
    <cfRule type="cellIs" dxfId="14106" priority="15978" operator="between">
      <formula>3.5</formula>
      <formula>2.495</formula>
    </cfRule>
  </conditionalFormatting>
  <conditionalFormatting sqref="N74">
    <cfRule type="cellIs" dxfId="14105" priority="15977" operator="between">
      <formula>3.5</formula>
      <formula>2.494</formula>
    </cfRule>
  </conditionalFormatting>
  <conditionalFormatting sqref="N74">
    <cfRule type="cellIs" dxfId="14104" priority="15976" operator="between">
      <formula>2.5</formula>
      <formula>0</formula>
    </cfRule>
  </conditionalFormatting>
  <conditionalFormatting sqref="N74">
    <cfRule type="cellIs" dxfId="14103" priority="15972" operator="between">
      <formula>4.501</formula>
      <formula>6</formula>
    </cfRule>
    <cfRule type="cellIs" dxfId="14102" priority="15973" operator="between">
      <formula>3.001</formula>
      <formula>4.5</formula>
    </cfRule>
    <cfRule type="cellIs" dxfId="14101" priority="15974" operator="between">
      <formula>2.001</formula>
      <formula>3</formula>
    </cfRule>
    <cfRule type="cellIs" dxfId="14100" priority="15975" operator="between">
      <formula>0</formula>
      <formula>2</formula>
    </cfRule>
  </conditionalFormatting>
  <conditionalFormatting sqref="N75">
    <cfRule type="cellIs" dxfId="14099" priority="15971" operator="between">
      <formula>6</formula>
      <formula>4.5</formula>
    </cfRule>
  </conditionalFormatting>
  <conditionalFormatting sqref="N75">
    <cfRule type="cellIs" dxfId="14098" priority="15970" operator="between">
      <formula>6</formula>
      <formula>4.495</formula>
    </cfRule>
  </conditionalFormatting>
  <conditionalFormatting sqref="N75">
    <cfRule type="cellIs" dxfId="14097" priority="15969" operator="between">
      <formula>4.5</formula>
      <formula>3.495</formula>
    </cfRule>
  </conditionalFormatting>
  <conditionalFormatting sqref="N75">
    <cfRule type="cellIs" dxfId="14096" priority="15967" operator="between">
      <formula>3.5</formula>
      <formula>2.495</formula>
    </cfRule>
    <cfRule type="cellIs" dxfId="14095" priority="15968" operator="between">
      <formula>3.5</formula>
      <formula>2.495</formula>
    </cfRule>
  </conditionalFormatting>
  <conditionalFormatting sqref="N75">
    <cfRule type="cellIs" dxfId="14094" priority="15966" operator="between">
      <formula>3.5</formula>
      <formula>2.495</formula>
    </cfRule>
  </conditionalFormatting>
  <conditionalFormatting sqref="N75">
    <cfRule type="cellIs" dxfId="14093" priority="15965" operator="between">
      <formula>3.5</formula>
      <formula>2.494</formula>
    </cfRule>
  </conditionalFormatting>
  <conditionalFormatting sqref="N75">
    <cfRule type="cellIs" dxfId="14092" priority="15964" operator="between">
      <formula>2.5</formula>
      <formula>0</formula>
    </cfRule>
  </conditionalFormatting>
  <conditionalFormatting sqref="N75">
    <cfRule type="cellIs" dxfId="14091" priority="15960" operator="between">
      <formula>4.501</formula>
      <formula>6</formula>
    </cfRule>
    <cfRule type="cellIs" dxfId="14090" priority="15961" operator="between">
      <formula>3.001</formula>
      <formula>4.5</formula>
    </cfRule>
    <cfRule type="cellIs" dxfId="14089" priority="15962" operator="between">
      <formula>2.001</formula>
      <formula>3</formula>
    </cfRule>
    <cfRule type="cellIs" dxfId="14088" priority="15963" operator="between">
      <formula>0</formula>
      <formula>2</formula>
    </cfRule>
  </conditionalFormatting>
  <conditionalFormatting sqref="N77">
    <cfRule type="cellIs" dxfId="14087" priority="15959" operator="between">
      <formula>6</formula>
      <formula>4.5</formula>
    </cfRule>
  </conditionalFormatting>
  <conditionalFormatting sqref="N77">
    <cfRule type="cellIs" dxfId="14086" priority="15958" operator="between">
      <formula>6</formula>
      <formula>4.495</formula>
    </cfRule>
  </conditionalFormatting>
  <conditionalFormatting sqref="N77">
    <cfRule type="cellIs" dxfId="14085" priority="15957" operator="between">
      <formula>4.5</formula>
      <formula>3.495</formula>
    </cfRule>
  </conditionalFormatting>
  <conditionalFormatting sqref="N77">
    <cfRule type="cellIs" dxfId="14084" priority="15955" operator="between">
      <formula>3.5</formula>
      <formula>2.495</formula>
    </cfRule>
    <cfRule type="cellIs" dxfId="14083" priority="15956" operator="between">
      <formula>3.5</formula>
      <formula>2.495</formula>
    </cfRule>
  </conditionalFormatting>
  <conditionalFormatting sqref="N77">
    <cfRule type="cellIs" dxfId="14082" priority="15954" operator="between">
      <formula>3.5</formula>
      <formula>2.495</formula>
    </cfRule>
  </conditionalFormatting>
  <conditionalFormatting sqref="N77">
    <cfRule type="cellIs" dxfId="14081" priority="15953" operator="between">
      <formula>3.5</formula>
      <formula>2.494</formula>
    </cfRule>
  </conditionalFormatting>
  <conditionalFormatting sqref="N77">
    <cfRule type="cellIs" dxfId="14080" priority="15952" operator="between">
      <formula>2.5</formula>
      <formula>0</formula>
    </cfRule>
  </conditionalFormatting>
  <conditionalFormatting sqref="N77">
    <cfRule type="cellIs" dxfId="14079" priority="15948" operator="between">
      <formula>4.501</formula>
      <formula>6</formula>
    </cfRule>
    <cfRule type="cellIs" dxfId="14078" priority="15949" operator="between">
      <formula>3.001</formula>
      <formula>4.5</formula>
    </cfRule>
    <cfRule type="cellIs" dxfId="14077" priority="15950" operator="between">
      <formula>2.001</formula>
      <formula>3</formula>
    </cfRule>
    <cfRule type="cellIs" dxfId="14076" priority="15951" operator="between">
      <formula>0</formula>
      <formula>2</formula>
    </cfRule>
  </conditionalFormatting>
  <conditionalFormatting sqref="N84">
    <cfRule type="cellIs" dxfId="14075" priority="15947" operator="between">
      <formula>6</formula>
      <formula>4.5</formula>
    </cfRule>
  </conditionalFormatting>
  <conditionalFormatting sqref="N84">
    <cfRule type="cellIs" dxfId="14074" priority="15946" operator="between">
      <formula>6</formula>
      <formula>4.495</formula>
    </cfRule>
  </conditionalFormatting>
  <conditionalFormatting sqref="N84">
    <cfRule type="cellIs" dxfId="14073" priority="15945" operator="between">
      <formula>4.5</formula>
      <formula>3.495</formula>
    </cfRule>
  </conditionalFormatting>
  <conditionalFormatting sqref="N84">
    <cfRule type="cellIs" dxfId="14072" priority="15943" operator="between">
      <formula>3.5</formula>
      <formula>2.495</formula>
    </cfRule>
    <cfRule type="cellIs" dxfId="14071" priority="15944" operator="between">
      <formula>3.5</formula>
      <formula>2.495</formula>
    </cfRule>
  </conditionalFormatting>
  <conditionalFormatting sqref="N84">
    <cfRule type="cellIs" dxfId="14070" priority="15942" operator="between">
      <formula>3.5</formula>
      <formula>2.495</formula>
    </cfRule>
  </conditionalFormatting>
  <conditionalFormatting sqref="N84">
    <cfRule type="cellIs" dxfId="14069" priority="15941" operator="between">
      <formula>3.5</formula>
      <formula>2.494</formula>
    </cfRule>
  </conditionalFormatting>
  <conditionalFormatting sqref="N84">
    <cfRule type="cellIs" dxfId="14068" priority="15940" operator="between">
      <formula>2.5</formula>
      <formula>0</formula>
    </cfRule>
  </conditionalFormatting>
  <conditionalFormatting sqref="N84">
    <cfRule type="cellIs" dxfId="14067" priority="15936" operator="between">
      <formula>4.501</formula>
      <formula>6</formula>
    </cfRule>
    <cfRule type="cellIs" dxfId="14066" priority="15937" operator="between">
      <formula>3.001</formula>
      <formula>4.5</formula>
    </cfRule>
    <cfRule type="cellIs" dxfId="14065" priority="15938" operator="between">
      <formula>2.001</formula>
      <formula>3</formula>
    </cfRule>
    <cfRule type="cellIs" dxfId="14064" priority="15939" operator="between">
      <formula>0</formula>
      <formula>2</formula>
    </cfRule>
  </conditionalFormatting>
  <conditionalFormatting sqref="N82">
    <cfRule type="cellIs" dxfId="14063" priority="15935" operator="between">
      <formula>6</formula>
      <formula>4.5</formula>
    </cfRule>
  </conditionalFormatting>
  <conditionalFormatting sqref="N82">
    <cfRule type="cellIs" dxfId="14062" priority="15934" operator="between">
      <formula>6</formula>
      <formula>4.495</formula>
    </cfRule>
  </conditionalFormatting>
  <conditionalFormatting sqref="N82">
    <cfRule type="cellIs" dxfId="14061" priority="15933" operator="between">
      <formula>4.5</formula>
      <formula>3.495</formula>
    </cfRule>
  </conditionalFormatting>
  <conditionalFormatting sqref="N82">
    <cfRule type="cellIs" dxfId="14060" priority="15931" operator="between">
      <formula>3.5</formula>
      <formula>2.495</formula>
    </cfRule>
    <cfRule type="cellIs" dxfId="14059" priority="15932" operator="between">
      <formula>3.5</formula>
      <formula>2.495</formula>
    </cfRule>
  </conditionalFormatting>
  <conditionalFormatting sqref="N82">
    <cfRule type="cellIs" dxfId="14058" priority="15930" operator="between">
      <formula>3.5</formula>
      <formula>2.495</formula>
    </cfRule>
  </conditionalFormatting>
  <conditionalFormatting sqref="N82">
    <cfRule type="cellIs" dxfId="14057" priority="15929" operator="between">
      <formula>3.5</formula>
      <formula>2.494</formula>
    </cfRule>
  </conditionalFormatting>
  <conditionalFormatting sqref="N82">
    <cfRule type="cellIs" dxfId="14056" priority="15928" operator="between">
      <formula>2.5</formula>
      <formula>0</formula>
    </cfRule>
  </conditionalFormatting>
  <conditionalFormatting sqref="N82">
    <cfRule type="cellIs" dxfId="14055" priority="15924" operator="between">
      <formula>4.501</formula>
      <formula>6</formula>
    </cfRule>
    <cfRule type="cellIs" dxfId="14054" priority="15925" operator="between">
      <formula>3.001</formula>
      <formula>4.5</formula>
    </cfRule>
    <cfRule type="cellIs" dxfId="14053" priority="15926" operator="between">
      <formula>2.001</formula>
      <formula>3</formula>
    </cfRule>
    <cfRule type="cellIs" dxfId="14052" priority="15927" operator="between">
      <formula>0</formula>
      <formula>2</formula>
    </cfRule>
  </conditionalFormatting>
  <conditionalFormatting sqref="N83">
    <cfRule type="cellIs" dxfId="14051" priority="15923" operator="between">
      <formula>6</formula>
      <formula>4.5</formula>
    </cfRule>
  </conditionalFormatting>
  <conditionalFormatting sqref="N83">
    <cfRule type="cellIs" dxfId="14050" priority="15922" operator="between">
      <formula>6</formula>
      <formula>4.495</formula>
    </cfRule>
  </conditionalFormatting>
  <conditionalFormatting sqref="N83">
    <cfRule type="cellIs" dxfId="14049" priority="15921" operator="between">
      <formula>4.5</formula>
      <formula>3.495</formula>
    </cfRule>
  </conditionalFormatting>
  <conditionalFormatting sqref="N83">
    <cfRule type="cellIs" dxfId="14048" priority="15919" operator="between">
      <formula>3.5</formula>
      <formula>2.495</formula>
    </cfRule>
    <cfRule type="cellIs" dxfId="14047" priority="15920" operator="between">
      <formula>3.5</formula>
      <formula>2.495</formula>
    </cfRule>
  </conditionalFormatting>
  <conditionalFormatting sqref="N83">
    <cfRule type="cellIs" dxfId="14046" priority="15918" operator="between">
      <formula>3.5</formula>
      <formula>2.495</formula>
    </cfRule>
  </conditionalFormatting>
  <conditionalFormatting sqref="N83">
    <cfRule type="cellIs" dxfId="14045" priority="15917" operator="between">
      <formula>3.5</formula>
      <formula>2.494</formula>
    </cfRule>
  </conditionalFormatting>
  <conditionalFormatting sqref="N83">
    <cfRule type="cellIs" dxfId="14044" priority="15916" operator="between">
      <formula>2.5</formula>
      <formula>0</formula>
    </cfRule>
  </conditionalFormatting>
  <conditionalFormatting sqref="N83">
    <cfRule type="cellIs" dxfId="14043" priority="15912" operator="between">
      <formula>4.501</formula>
      <formula>6</formula>
    </cfRule>
    <cfRule type="cellIs" dxfId="14042" priority="15913" operator="between">
      <formula>3.001</formula>
      <formula>4.5</formula>
    </cfRule>
    <cfRule type="cellIs" dxfId="14041" priority="15914" operator="between">
      <formula>2.001</formula>
      <formula>3</formula>
    </cfRule>
    <cfRule type="cellIs" dxfId="14040" priority="15915" operator="between">
      <formula>0</formula>
      <formula>2</formula>
    </cfRule>
  </conditionalFormatting>
  <conditionalFormatting sqref="N80">
    <cfRule type="cellIs" dxfId="14039" priority="15911" operator="between">
      <formula>6</formula>
      <formula>4.5</formula>
    </cfRule>
  </conditionalFormatting>
  <conditionalFormatting sqref="N80">
    <cfRule type="cellIs" dxfId="14038" priority="15910" operator="between">
      <formula>6</formula>
      <formula>4.495</formula>
    </cfRule>
  </conditionalFormatting>
  <conditionalFormatting sqref="N80">
    <cfRule type="cellIs" dxfId="14037" priority="15909" operator="between">
      <formula>4.5</formula>
      <formula>3.495</formula>
    </cfRule>
  </conditionalFormatting>
  <conditionalFormatting sqref="N80">
    <cfRule type="cellIs" dxfId="14036" priority="15907" operator="between">
      <formula>3.5</formula>
      <formula>2.495</formula>
    </cfRule>
    <cfRule type="cellIs" dxfId="14035" priority="15908" operator="between">
      <formula>3.5</formula>
      <formula>2.495</formula>
    </cfRule>
  </conditionalFormatting>
  <conditionalFormatting sqref="N80">
    <cfRule type="cellIs" dxfId="14034" priority="15906" operator="between">
      <formula>3.5</formula>
      <formula>2.495</formula>
    </cfRule>
  </conditionalFormatting>
  <conditionalFormatting sqref="N80">
    <cfRule type="cellIs" dxfId="14033" priority="15905" operator="between">
      <formula>3.5</formula>
      <formula>2.494</formula>
    </cfRule>
  </conditionalFormatting>
  <conditionalFormatting sqref="N80">
    <cfRule type="cellIs" dxfId="14032" priority="15904" operator="between">
      <formula>2.5</formula>
      <formula>0</formula>
    </cfRule>
  </conditionalFormatting>
  <conditionalFormatting sqref="N80">
    <cfRule type="cellIs" dxfId="14031" priority="15900" operator="between">
      <formula>4.501</formula>
      <formula>6</formula>
    </cfRule>
    <cfRule type="cellIs" dxfId="14030" priority="15901" operator="between">
      <formula>3.001</formula>
      <formula>4.5</formula>
    </cfRule>
    <cfRule type="cellIs" dxfId="14029" priority="15902" operator="between">
      <formula>2.001</formula>
      <formula>3</formula>
    </cfRule>
    <cfRule type="cellIs" dxfId="14028" priority="15903" operator="between">
      <formula>0</formula>
      <formula>2</formula>
    </cfRule>
  </conditionalFormatting>
  <conditionalFormatting sqref="N81">
    <cfRule type="cellIs" dxfId="14027" priority="15899" operator="between">
      <formula>6</formula>
      <formula>4.5</formula>
    </cfRule>
  </conditionalFormatting>
  <conditionalFormatting sqref="N81">
    <cfRule type="cellIs" dxfId="14026" priority="15898" operator="between">
      <formula>6</formula>
      <formula>4.495</formula>
    </cfRule>
  </conditionalFormatting>
  <conditionalFormatting sqref="N81">
    <cfRule type="cellIs" dxfId="14025" priority="15897" operator="between">
      <formula>4.5</formula>
      <formula>3.495</formula>
    </cfRule>
  </conditionalFormatting>
  <conditionalFormatting sqref="N81">
    <cfRule type="cellIs" dxfId="14024" priority="15895" operator="between">
      <formula>3.5</formula>
      <formula>2.495</formula>
    </cfRule>
    <cfRule type="cellIs" dxfId="14023" priority="15896" operator="between">
      <formula>3.5</formula>
      <formula>2.495</formula>
    </cfRule>
  </conditionalFormatting>
  <conditionalFormatting sqref="N81">
    <cfRule type="cellIs" dxfId="14022" priority="15894" operator="between">
      <formula>3.5</formula>
      <formula>2.495</formula>
    </cfRule>
  </conditionalFormatting>
  <conditionalFormatting sqref="N81">
    <cfRule type="cellIs" dxfId="14021" priority="15893" operator="between">
      <formula>3.5</formula>
      <formula>2.494</formula>
    </cfRule>
  </conditionalFormatting>
  <conditionalFormatting sqref="N81">
    <cfRule type="cellIs" dxfId="14020" priority="15892" operator="between">
      <formula>2.5</formula>
      <formula>0</formula>
    </cfRule>
  </conditionalFormatting>
  <conditionalFormatting sqref="N81">
    <cfRule type="cellIs" dxfId="14019" priority="15888" operator="between">
      <formula>4.501</formula>
      <formula>6</formula>
    </cfRule>
    <cfRule type="cellIs" dxfId="14018" priority="15889" operator="between">
      <formula>3.001</formula>
      <formula>4.5</formula>
    </cfRule>
    <cfRule type="cellIs" dxfId="14017" priority="15890" operator="between">
      <formula>2.001</formula>
      <formula>3</formula>
    </cfRule>
    <cfRule type="cellIs" dxfId="14016" priority="15891" operator="between">
      <formula>0</formula>
      <formula>2</formula>
    </cfRule>
  </conditionalFormatting>
  <conditionalFormatting sqref="N89">
    <cfRule type="cellIs" dxfId="14015" priority="15875" operator="between">
      <formula>6</formula>
      <formula>4.5</formula>
    </cfRule>
  </conditionalFormatting>
  <conditionalFormatting sqref="N89">
    <cfRule type="cellIs" dxfId="14014" priority="15874" operator="between">
      <formula>6</formula>
      <formula>4.495</formula>
    </cfRule>
  </conditionalFormatting>
  <conditionalFormatting sqref="N89">
    <cfRule type="cellIs" dxfId="14013" priority="15873" operator="between">
      <formula>4.5</formula>
      <formula>3.495</formula>
    </cfRule>
  </conditionalFormatting>
  <conditionalFormatting sqref="N89">
    <cfRule type="cellIs" dxfId="14012" priority="15871" operator="between">
      <formula>3.5</formula>
      <formula>2.495</formula>
    </cfRule>
    <cfRule type="cellIs" dxfId="14011" priority="15872" operator="between">
      <formula>3.5</formula>
      <formula>2.495</formula>
    </cfRule>
  </conditionalFormatting>
  <conditionalFormatting sqref="N89">
    <cfRule type="cellIs" dxfId="14010" priority="15870" operator="between">
      <formula>3.5</formula>
      <formula>2.495</formula>
    </cfRule>
  </conditionalFormatting>
  <conditionalFormatting sqref="N89">
    <cfRule type="cellIs" dxfId="14009" priority="15869" operator="between">
      <formula>3.5</formula>
      <formula>2.494</formula>
    </cfRule>
  </conditionalFormatting>
  <conditionalFormatting sqref="N89">
    <cfRule type="cellIs" dxfId="14008" priority="15868" operator="between">
      <formula>2.5</formula>
      <formula>0</formula>
    </cfRule>
  </conditionalFormatting>
  <conditionalFormatting sqref="N89">
    <cfRule type="cellIs" dxfId="14007" priority="15864" operator="between">
      <formula>4.501</formula>
      <formula>6</formula>
    </cfRule>
    <cfRule type="cellIs" dxfId="14006" priority="15865" operator="between">
      <formula>3.001</formula>
      <formula>4.5</formula>
    </cfRule>
    <cfRule type="cellIs" dxfId="14005" priority="15866" operator="between">
      <formula>2.001</formula>
      <formula>3</formula>
    </cfRule>
    <cfRule type="cellIs" dxfId="14004" priority="15867" operator="between">
      <formula>0</formula>
      <formula>2</formula>
    </cfRule>
  </conditionalFormatting>
  <conditionalFormatting sqref="N87">
    <cfRule type="cellIs" dxfId="14003" priority="15863" operator="between">
      <formula>6</formula>
      <formula>4.5</formula>
    </cfRule>
  </conditionalFormatting>
  <conditionalFormatting sqref="N87">
    <cfRule type="cellIs" dxfId="14002" priority="15862" operator="between">
      <formula>6</formula>
      <formula>4.495</formula>
    </cfRule>
  </conditionalFormatting>
  <conditionalFormatting sqref="N87">
    <cfRule type="cellIs" dxfId="14001" priority="15861" operator="between">
      <formula>4.5</formula>
      <formula>3.495</formula>
    </cfRule>
  </conditionalFormatting>
  <conditionalFormatting sqref="N87">
    <cfRule type="cellIs" dxfId="14000" priority="15859" operator="between">
      <formula>3.5</formula>
      <formula>2.495</formula>
    </cfRule>
    <cfRule type="cellIs" dxfId="13999" priority="15860" operator="between">
      <formula>3.5</formula>
      <formula>2.495</formula>
    </cfRule>
  </conditionalFormatting>
  <conditionalFormatting sqref="N87">
    <cfRule type="cellIs" dxfId="13998" priority="15858" operator="between">
      <formula>3.5</formula>
      <formula>2.495</formula>
    </cfRule>
  </conditionalFormatting>
  <conditionalFormatting sqref="N87">
    <cfRule type="cellIs" dxfId="13997" priority="15857" operator="between">
      <formula>3.5</formula>
      <formula>2.494</formula>
    </cfRule>
  </conditionalFormatting>
  <conditionalFormatting sqref="N87">
    <cfRule type="cellIs" dxfId="13996" priority="15856" operator="between">
      <formula>2.5</formula>
      <formula>0</formula>
    </cfRule>
  </conditionalFormatting>
  <conditionalFormatting sqref="N87">
    <cfRule type="cellIs" dxfId="13995" priority="15852" operator="between">
      <formula>4.501</formula>
      <formula>6</formula>
    </cfRule>
    <cfRule type="cellIs" dxfId="13994" priority="15853" operator="between">
      <formula>3.001</formula>
      <formula>4.5</formula>
    </cfRule>
    <cfRule type="cellIs" dxfId="13993" priority="15854" operator="between">
      <formula>2.001</formula>
      <formula>3</formula>
    </cfRule>
    <cfRule type="cellIs" dxfId="13992" priority="15855" operator="between">
      <formula>0</formula>
      <formula>2</formula>
    </cfRule>
  </conditionalFormatting>
  <conditionalFormatting sqref="N88">
    <cfRule type="cellIs" dxfId="13991" priority="15851" operator="between">
      <formula>6</formula>
      <formula>4.5</formula>
    </cfRule>
  </conditionalFormatting>
  <conditionalFormatting sqref="N88">
    <cfRule type="cellIs" dxfId="13990" priority="15850" operator="between">
      <formula>6</formula>
      <formula>4.495</formula>
    </cfRule>
  </conditionalFormatting>
  <conditionalFormatting sqref="N88">
    <cfRule type="cellIs" dxfId="13989" priority="15849" operator="between">
      <formula>4.5</formula>
      <formula>3.495</formula>
    </cfRule>
  </conditionalFormatting>
  <conditionalFormatting sqref="N88">
    <cfRule type="cellIs" dxfId="13988" priority="15847" operator="between">
      <formula>3.5</formula>
      <formula>2.495</formula>
    </cfRule>
    <cfRule type="cellIs" dxfId="13987" priority="15848" operator="between">
      <formula>3.5</formula>
      <formula>2.495</formula>
    </cfRule>
  </conditionalFormatting>
  <conditionalFormatting sqref="N88">
    <cfRule type="cellIs" dxfId="13986" priority="15846" operator="between">
      <formula>3.5</formula>
      <formula>2.495</formula>
    </cfRule>
  </conditionalFormatting>
  <conditionalFormatting sqref="N88">
    <cfRule type="cellIs" dxfId="13985" priority="15845" operator="between">
      <formula>3.5</formula>
      <formula>2.494</formula>
    </cfRule>
  </conditionalFormatting>
  <conditionalFormatting sqref="N88">
    <cfRule type="cellIs" dxfId="13984" priority="15844" operator="between">
      <formula>2.5</formula>
      <formula>0</formula>
    </cfRule>
  </conditionalFormatting>
  <conditionalFormatting sqref="N88">
    <cfRule type="cellIs" dxfId="13983" priority="15840" operator="between">
      <formula>4.501</formula>
      <formula>6</formula>
    </cfRule>
    <cfRule type="cellIs" dxfId="13982" priority="15841" operator="between">
      <formula>3.001</formula>
      <formula>4.5</formula>
    </cfRule>
    <cfRule type="cellIs" dxfId="13981" priority="15842" operator="between">
      <formula>2.001</formula>
      <formula>3</formula>
    </cfRule>
    <cfRule type="cellIs" dxfId="13980" priority="15843" operator="between">
      <formula>0</formula>
      <formula>2</formula>
    </cfRule>
  </conditionalFormatting>
  <conditionalFormatting sqref="N85">
    <cfRule type="cellIs" dxfId="13979" priority="15839" operator="between">
      <formula>6</formula>
      <formula>4.5</formula>
    </cfRule>
  </conditionalFormatting>
  <conditionalFormatting sqref="N85">
    <cfRule type="cellIs" dxfId="13978" priority="15838" operator="between">
      <formula>6</formula>
      <formula>4.495</formula>
    </cfRule>
  </conditionalFormatting>
  <conditionalFormatting sqref="N85">
    <cfRule type="cellIs" dxfId="13977" priority="15837" operator="between">
      <formula>4.5</formula>
      <formula>3.495</formula>
    </cfRule>
  </conditionalFormatting>
  <conditionalFormatting sqref="N85">
    <cfRule type="cellIs" dxfId="13976" priority="15835" operator="between">
      <formula>3.5</formula>
      <formula>2.495</formula>
    </cfRule>
    <cfRule type="cellIs" dxfId="13975" priority="15836" operator="between">
      <formula>3.5</formula>
      <formula>2.495</formula>
    </cfRule>
  </conditionalFormatting>
  <conditionalFormatting sqref="N85">
    <cfRule type="cellIs" dxfId="13974" priority="15834" operator="between">
      <formula>3.5</formula>
      <formula>2.495</formula>
    </cfRule>
  </conditionalFormatting>
  <conditionalFormatting sqref="N85">
    <cfRule type="cellIs" dxfId="13973" priority="15833" operator="between">
      <formula>3.5</formula>
      <formula>2.494</formula>
    </cfRule>
  </conditionalFormatting>
  <conditionalFormatting sqref="N85">
    <cfRule type="cellIs" dxfId="13972" priority="15832" operator="between">
      <formula>2.5</formula>
      <formula>0</formula>
    </cfRule>
  </conditionalFormatting>
  <conditionalFormatting sqref="N85">
    <cfRule type="cellIs" dxfId="13971" priority="15828" operator="between">
      <formula>4.501</formula>
      <formula>6</formula>
    </cfRule>
    <cfRule type="cellIs" dxfId="13970" priority="15829" operator="between">
      <formula>3.001</formula>
      <formula>4.5</formula>
    </cfRule>
    <cfRule type="cellIs" dxfId="13969" priority="15830" operator="between">
      <formula>2.001</formula>
      <formula>3</formula>
    </cfRule>
    <cfRule type="cellIs" dxfId="13968" priority="15831" operator="between">
      <formula>0</formula>
      <formula>2</formula>
    </cfRule>
  </conditionalFormatting>
  <conditionalFormatting sqref="N86">
    <cfRule type="cellIs" dxfId="13967" priority="15827" operator="between">
      <formula>6</formula>
      <formula>4.5</formula>
    </cfRule>
  </conditionalFormatting>
  <conditionalFormatting sqref="N86">
    <cfRule type="cellIs" dxfId="13966" priority="15826" operator="between">
      <formula>6</formula>
      <formula>4.495</formula>
    </cfRule>
  </conditionalFormatting>
  <conditionalFormatting sqref="N86">
    <cfRule type="cellIs" dxfId="13965" priority="15825" operator="between">
      <formula>4.5</formula>
      <formula>3.495</formula>
    </cfRule>
  </conditionalFormatting>
  <conditionalFormatting sqref="N86">
    <cfRule type="cellIs" dxfId="13964" priority="15823" operator="between">
      <formula>3.5</formula>
      <formula>2.495</formula>
    </cfRule>
    <cfRule type="cellIs" dxfId="13963" priority="15824" operator="between">
      <formula>3.5</formula>
      <formula>2.495</formula>
    </cfRule>
  </conditionalFormatting>
  <conditionalFormatting sqref="N86">
    <cfRule type="cellIs" dxfId="13962" priority="15822" operator="between">
      <formula>3.5</formula>
      <formula>2.495</formula>
    </cfRule>
  </conditionalFormatting>
  <conditionalFormatting sqref="N86">
    <cfRule type="cellIs" dxfId="13961" priority="15821" operator="between">
      <formula>3.5</formula>
      <formula>2.494</formula>
    </cfRule>
  </conditionalFormatting>
  <conditionalFormatting sqref="N86">
    <cfRule type="cellIs" dxfId="13960" priority="15820" operator="between">
      <formula>2.5</formula>
      <formula>0</formula>
    </cfRule>
  </conditionalFormatting>
  <conditionalFormatting sqref="N86">
    <cfRule type="cellIs" dxfId="13959" priority="15816" operator="between">
      <formula>4.501</formula>
      <formula>6</formula>
    </cfRule>
    <cfRule type="cellIs" dxfId="13958" priority="15817" operator="between">
      <formula>3.001</formula>
      <formula>4.5</formula>
    </cfRule>
    <cfRule type="cellIs" dxfId="13957" priority="15818" operator="between">
      <formula>2.001</formula>
      <formula>3</formula>
    </cfRule>
    <cfRule type="cellIs" dxfId="13956" priority="15819" operator="between">
      <formula>0</formula>
      <formula>2</formula>
    </cfRule>
  </conditionalFormatting>
  <conditionalFormatting sqref="N94">
    <cfRule type="cellIs" dxfId="13955" priority="15815" operator="between">
      <formula>6</formula>
      <formula>4.5</formula>
    </cfRule>
  </conditionalFormatting>
  <conditionalFormatting sqref="N94">
    <cfRule type="cellIs" dxfId="13954" priority="15814" operator="between">
      <formula>6</formula>
      <formula>4.495</formula>
    </cfRule>
  </conditionalFormatting>
  <conditionalFormatting sqref="N94">
    <cfRule type="cellIs" dxfId="13953" priority="15813" operator="between">
      <formula>4.5</formula>
      <formula>3.495</formula>
    </cfRule>
  </conditionalFormatting>
  <conditionalFormatting sqref="N94">
    <cfRule type="cellIs" dxfId="13952" priority="15811" operator="between">
      <formula>3.5</formula>
      <formula>2.495</formula>
    </cfRule>
    <cfRule type="cellIs" dxfId="13951" priority="15812" operator="between">
      <formula>3.5</formula>
      <formula>2.495</formula>
    </cfRule>
  </conditionalFormatting>
  <conditionalFormatting sqref="N94">
    <cfRule type="cellIs" dxfId="13950" priority="15810" operator="between">
      <formula>3.5</formula>
      <formula>2.495</formula>
    </cfRule>
  </conditionalFormatting>
  <conditionalFormatting sqref="N94">
    <cfRule type="cellIs" dxfId="13949" priority="15809" operator="between">
      <formula>3.5</formula>
      <formula>2.494</formula>
    </cfRule>
  </conditionalFormatting>
  <conditionalFormatting sqref="N94">
    <cfRule type="cellIs" dxfId="13948" priority="15808" operator="between">
      <formula>2.5</formula>
      <formula>0</formula>
    </cfRule>
  </conditionalFormatting>
  <conditionalFormatting sqref="N94">
    <cfRule type="cellIs" dxfId="13947" priority="15804" operator="between">
      <formula>4.501</formula>
      <formula>6</formula>
    </cfRule>
    <cfRule type="cellIs" dxfId="13946" priority="15805" operator="between">
      <formula>3.001</formula>
      <formula>4.5</formula>
    </cfRule>
    <cfRule type="cellIs" dxfId="13945" priority="15806" operator="between">
      <formula>2.001</formula>
      <formula>3</formula>
    </cfRule>
    <cfRule type="cellIs" dxfId="13944" priority="15807" operator="between">
      <formula>0</formula>
      <formula>2</formula>
    </cfRule>
  </conditionalFormatting>
  <conditionalFormatting sqref="N92">
    <cfRule type="cellIs" dxfId="13943" priority="15803" operator="between">
      <formula>6</formula>
      <formula>4.5</formula>
    </cfRule>
  </conditionalFormatting>
  <conditionalFormatting sqref="N92">
    <cfRule type="cellIs" dxfId="13942" priority="15802" operator="between">
      <formula>6</formula>
      <formula>4.495</formula>
    </cfRule>
  </conditionalFormatting>
  <conditionalFormatting sqref="N92">
    <cfRule type="cellIs" dxfId="13941" priority="15801" operator="between">
      <formula>4.5</formula>
      <formula>3.495</formula>
    </cfRule>
  </conditionalFormatting>
  <conditionalFormatting sqref="N92">
    <cfRule type="cellIs" dxfId="13940" priority="15799" operator="between">
      <formula>3.5</formula>
      <formula>2.495</formula>
    </cfRule>
    <cfRule type="cellIs" dxfId="13939" priority="15800" operator="between">
      <formula>3.5</formula>
      <formula>2.495</formula>
    </cfRule>
  </conditionalFormatting>
  <conditionalFormatting sqref="N92">
    <cfRule type="cellIs" dxfId="13938" priority="15798" operator="between">
      <formula>3.5</formula>
      <formula>2.495</formula>
    </cfRule>
  </conditionalFormatting>
  <conditionalFormatting sqref="N92">
    <cfRule type="cellIs" dxfId="13937" priority="15797" operator="between">
      <formula>3.5</formula>
      <formula>2.494</formula>
    </cfRule>
  </conditionalFormatting>
  <conditionalFormatting sqref="N92">
    <cfRule type="cellIs" dxfId="13936" priority="15796" operator="between">
      <formula>2.5</formula>
      <formula>0</formula>
    </cfRule>
  </conditionalFormatting>
  <conditionalFormatting sqref="N92">
    <cfRule type="cellIs" dxfId="13935" priority="15792" operator="between">
      <formula>4.501</formula>
      <formula>6</formula>
    </cfRule>
    <cfRule type="cellIs" dxfId="13934" priority="15793" operator="between">
      <formula>3.001</formula>
      <formula>4.5</formula>
    </cfRule>
    <cfRule type="cellIs" dxfId="13933" priority="15794" operator="between">
      <formula>2.001</formula>
      <formula>3</formula>
    </cfRule>
    <cfRule type="cellIs" dxfId="13932" priority="15795" operator="between">
      <formula>0</formula>
      <formula>2</formula>
    </cfRule>
  </conditionalFormatting>
  <conditionalFormatting sqref="N93">
    <cfRule type="cellIs" dxfId="13931" priority="15791" operator="between">
      <formula>6</formula>
      <formula>4.5</formula>
    </cfRule>
  </conditionalFormatting>
  <conditionalFormatting sqref="N93">
    <cfRule type="cellIs" dxfId="13930" priority="15790" operator="between">
      <formula>6</formula>
      <formula>4.495</formula>
    </cfRule>
  </conditionalFormatting>
  <conditionalFormatting sqref="N93">
    <cfRule type="cellIs" dxfId="13929" priority="15789" operator="between">
      <formula>4.5</formula>
      <formula>3.495</formula>
    </cfRule>
  </conditionalFormatting>
  <conditionalFormatting sqref="N93">
    <cfRule type="cellIs" dxfId="13928" priority="15787" operator="between">
      <formula>3.5</formula>
      <formula>2.495</formula>
    </cfRule>
    <cfRule type="cellIs" dxfId="13927" priority="15788" operator="between">
      <formula>3.5</formula>
      <formula>2.495</formula>
    </cfRule>
  </conditionalFormatting>
  <conditionalFormatting sqref="N93">
    <cfRule type="cellIs" dxfId="13926" priority="15786" operator="between">
      <formula>3.5</formula>
      <formula>2.495</formula>
    </cfRule>
  </conditionalFormatting>
  <conditionalFormatting sqref="N93">
    <cfRule type="cellIs" dxfId="13925" priority="15785" operator="between">
      <formula>3.5</formula>
      <formula>2.494</formula>
    </cfRule>
  </conditionalFormatting>
  <conditionalFormatting sqref="N93">
    <cfRule type="cellIs" dxfId="13924" priority="15784" operator="between">
      <formula>2.5</formula>
      <formula>0</formula>
    </cfRule>
  </conditionalFormatting>
  <conditionalFormatting sqref="N93">
    <cfRule type="cellIs" dxfId="13923" priority="15780" operator="between">
      <formula>4.501</formula>
      <formula>6</formula>
    </cfRule>
    <cfRule type="cellIs" dxfId="13922" priority="15781" operator="between">
      <formula>3.001</formula>
      <formula>4.5</formula>
    </cfRule>
    <cfRule type="cellIs" dxfId="13921" priority="15782" operator="between">
      <formula>2.001</formula>
      <formula>3</formula>
    </cfRule>
    <cfRule type="cellIs" dxfId="13920" priority="15783" operator="between">
      <formula>0</formula>
      <formula>2</formula>
    </cfRule>
  </conditionalFormatting>
  <conditionalFormatting sqref="N90">
    <cfRule type="cellIs" dxfId="13919" priority="15779" operator="between">
      <formula>6</formula>
      <formula>4.5</formula>
    </cfRule>
  </conditionalFormatting>
  <conditionalFormatting sqref="N90">
    <cfRule type="cellIs" dxfId="13918" priority="15778" operator="between">
      <formula>6</formula>
      <formula>4.495</formula>
    </cfRule>
  </conditionalFormatting>
  <conditionalFormatting sqref="N90">
    <cfRule type="cellIs" dxfId="13917" priority="15777" operator="between">
      <formula>4.5</formula>
      <formula>3.495</formula>
    </cfRule>
  </conditionalFormatting>
  <conditionalFormatting sqref="N90">
    <cfRule type="cellIs" dxfId="13916" priority="15775" operator="between">
      <formula>3.5</formula>
      <formula>2.495</formula>
    </cfRule>
    <cfRule type="cellIs" dxfId="13915" priority="15776" operator="between">
      <formula>3.5</formula>
      <formula>2.495</formula>
    </cfRule>
  </conditionalFormatting>
  <conditionalFormatting sqref="N90">
    <cfRule type="cellIs" dxfId="13914" priority="15774" operator="between">
      <formula>3.5</formula>
      <formula>2.495</formula>
    </cfRule>
  </conditionalFormatting>
  <conditionalFormatting sqref="N90">
    <cfRule type="cellIs" dxfId="13913" priority="15773" operator="between">
      <formula>3.5</formula>
      <formula>2.494</formula>
    </cfRule>
  </conditionalFormatting>
  <conditionalFormatting sqref="N90">
    <cfRule type="cellIs" dxfId="13912" priority="15772" operator="between">
      <formula>2.5</formula>
      <formula>0</formula>
    </cfRule>
  </conditionalFormatting>
  <conditionalFormatting sqref="N90">
    <cfRule type="cellIs" dxfId="13911" priority="15768" operator="between">
      <formula>4.501</formula>
      <formula>6</formula>
    </cfRule>
    <cfRule type="cellIs" dxfId="13910" priority="15769" operator="between">
      <formula>3.001</formula>
      <formula>4.5</formula>
    </cfRule>
    <cfRule type="cellIs" dxfId="13909" priority="15770" operator="between">
      <formula>2.001</formula>
      <formula>3</formula>
    </cfRule>
    <cfRule type="cellIs" dxfId="13908" priority="15771" operator="between">
      <formula>0</formula>
      <formula>2</formula>
    </cfRule>
  </conditionalFormatting>
  <conditionalFormatting sqref="N91">
    <cfRule type="cellIs" dxfId="13907" priority="15767" operator="between">
      <formula>6</formula>
      <formula>4.5</formula>
    </cfRule>
  </conditionalFormatting>
  <conditionalFormatting sqref="N91">
    <cfRule type="cellIs" dxfId="13906" priority="15766" operator="between">
      <formula>6</formula>
      <formula>4.495</formula>
    </cfRule>
  </conditionalFormatting>
  <conditionalFormatting sqref="N91">
    <cfRule type="cellIs" dxfId="13905" priority="15765" operator="between">
      <formula>4.5</formula>
      <formula>3.495</formula>
    </cfRule>
  </conditionalFormatting>
  <conditionalFormatting sqref="N91">
    <cfRule type="cellIs" dxfId="13904" priority="15763" operator="between">
      <formula>3.5</formula>
      <formula>2.495</formula>
    </cfRule>
    <cfRule type="cellIs" dxfId="13903" priority="15764" operator="between">
      <formula>3.5</formula>
      <formula>2.495</formula>
    </cfRule>
  </conditionalFormatting>
  <conditionalFormatting sqref="N91">
    <cfRule type="cellIs" dxfId="13902" priority="15762" operator="between">
      <formula>3.5</formula>
      <formula>2.495</formula>
    </cfRule>
  </conditionalFormatting>
  <conditionalFormatting sqref="N91">
    <cfRule type="cellIs" dxfId="13901" priority="15761" operator="between">
      <formula>3.5</formula>
      <formula>2.494</formula>
    </cfRule>
  </conditionalFormatting>
  <conditionalFormatting sqref="N91">
    <cfRule type="cellIs" dxfId="13900" priority="15760" operator="between">
      <formula>2.5</formula>
      <formula>0</formula>
    </cfRule>
  </conditionalFormatting>
  <conditionalFormatting sqref="N91">
    <cfRule type="cellIs" dxfId="13899" priority="15756" operator="between">
      <formula>4.501</formula>
      <formula>6</formula>
    </cfRule>
    <cfRule type="cellIs" dxfId="13898" priority="15757" operator="between">
      <formula>3.001</formula>
      <formula>4.5</formula>
    </cfRule>
    <cfRule type="cellIs" dxfId="13897" priority="15758" operator="between">
      <formula>2.001</formula>
      <formula>3</formula>
    </cfRule>
    <cfRule type="cellIs" dxfId="13896" priority="15759" operator="between">
      <formula>0</formula>
      <formula>2</formula>
    </cfRule>
  </conditionalFormatting>
  <conditionalFormatting sqref="N99">
    <cfRule type="cellIs" dxfId="13895" priority="15755" operator="between">
      <formula>6</formula>
      <formula>4.5</formula>
    </cfRule>
  </conditionalFormatting>
  <conditionalFormatting sqref="N99">
    <cfRule type="cellIs" dxfId="13894" priority="15754" operator="between">
      <formula>6</formula>
      <formula>4.495</formula>
    </cfRule>
  </conditionalFormatting>
  <conditionalFormatting sqref="N99">
    <cfRule type="cellIs" dxfId="13893" priority="15753" operator="between">
      <formula>4.5</formula>
      <formula>3.495</formula>
    </cfRule>
  </conditionalFormatting>
  <conditionalFormatting sqref="N99">
    <cfRule type="cellIs" dxfId="13892" priority="15751" operator="between">
      <formula>3.5</formula>
      <formula>2.495</formula>
    </cfRule>
    <cfRule type="cellIs" dxfId="13891" priority="15752" operator="between">
      <formula>3.5</formula>
      <formula>2.495</formula>
    </cfRule>
  </conditionalFormatting>
  <conditionalFormatting sqref="N99">
    <cfRule type="cellIs" dxfId="13890" priority="15750" operator="between">
      <formula>3.5</formula>
      <formula>2.495</formula>
    </cfRule>
  </conditionalFormatting>
  <conditionalFormatting sqref="N99">
    <cfRule type="cellIs" dxfId="13889" priority="15749" operator="between">
      <formula>3.5</formula>
      <formula>2.494</formula>
    </cfRule>
  </conditionalFormatting>
  <conditionalFormatting sqref="N99">
    <cfRule type="cellIs" dxfId="13888" priority="15748" operator="between">
      <formula>2.5</formula>
      <formula>0</formula>
    </cfRule>
  </conditionalFormatting>
  <conditionalFormatting sqref="N99">
    <cfRule type="cellIs" dxfId="13887" priority="15744" operator="between">
      <formula>4.501</formula>
      <formula>6</formula>
    </cfRule>
    <cfRule type="cellIs" dxfId="13886" priority="15745" operator="between">
      <formula>3.001</formula>
      <formula>4.5</formula>
    </cfRule>
    <cfRule type="cellIs" dxfId="13885" priority="15746" operator="between">
      <formula>2.001</formula>
      <formula>3</formula>
    </cfRule>
    <cfRule type="cellIs" dxfId="13884" priority="15747" operator="between">
      <formula>0</formula>
      <formula>2</formula>
    </cfRule>
  </conditionalFormatting>
  <conditionalFormatting sqref="N97">
    <cfRule type="cellIs" dxfId="13883" priority="15743" operator="between">
      <formula>6</formula>
      <formula>4.5</formula>
    </cfRule>
  </conditionalFormatting>
  <conditionalFormatting sqref="N97">
    <cfRule type="cellIs" dxfId="13882" priority="15742" operator="between">
      <formula>6</formula>
      <formula>4.495</formula>
    </cfRule>
  </conditionalFormatting>
  <conditionalFormatting sqref="N97">
    <cfRule type="cellIs" dxfId="13881" priority="15741" operator="between">
      <formula>4.5</formula>
      <formula>3.495</formula>
    </cfRule>
  </conditionalFormatting>
  <conditionalFormatting sqref="N97">
    <cfRule type="cellIs" dxfId="13880" priority="15739" operator="between">
      <formula>3.5</formula>
      <formula>2.495</formula>
    </cfRule>
    <cfRule type="cellIs" dxfId="13879" priority="15740" operator="between">
      <formula>3.5</formula>
      <formula>2.495</formula>
    </cfRule>
  </conditionalFormatting>
  <conditionalFormatting sqref="N97">
    <cfRule type="cellIs" dxfId="13878" priority="15738" operator="between">
      <formula>3.5</formula>
      <formula>2.495</formula>
    </cfRule>
  </conditionalFormatting>
  <conditionalFormatting sqref="N97">
    <cfRule type="cellIs" dxfId="13877" priority="15737" operator="between">
      <formula>3.5</formula>
      <formula>2.494</formula>
    </cfRule>
  </conditionalFormatting>
  <conditionalFormatting sqref="N97">
    <cfRule type="cellIs" dxfId="13876" priority="15736" operator="between">
      <formula>2.5</formula>
      <formula>0</formula>
    </cfRule>
  </conditionalFormatting>
  <conditionalFormatting sqref="N97">
    <cfRule type="cellIs" dxfId="13875" priority="15732" operator="between">
      <formula>4.501</formula>
      <formula>6</formula>
    </cfRule>
    <cfRule type="cellIs" dxfId="13874" priority="15733" operator="between">
      <formula>3.001</formula>
      <formula>4.5</formula>
    </cfRule>
    <cfRule type="cellIs" dxfId="13873" priority="15734" operator="between">
      <formula>2.001</formula>
      <formula>3</formula>
    </cfRule>
    <cfRule type="cellIs" dxfId="13872" priority="15735" operator="between">
      <formula>0</formula>
      <formula>2</formula>
    </cfRule>
  </conditionalFormatting>
  <conditionalFormatting sqref="N98">
    <cfRule type="cellIs" dxfId="13871" priority="15731" operator="between">
      <formula>6</formula>
      <formula>4.5</formula>
    </cfRule>
  </conditionalFormatting>
  <conditionalFormatting sqref="N98">
    <cfRule type="cellIs" dxfId="13870" priority="15730" operator="between">
      <formula>6</formula>
      <formula>4.495</formula>
    </cfRule>
  </conditionalFormatting>
  <conditionalFormatting sqref="N98">
    <cfRule type="cellIs" dxfId="13869" priority="15729" operator="between">
      <formula>4.5</formula>
      <formula>3.495</formula>
    </cfRule>
  </conditionalFormatting>
  <conditionalFormatting sqref="N98">
    <cfRule type="cellIs" dxfId="13868" priority="15727" operator="between">
      <formula>3.5</formula>
      <formula>2.495</formula>
    </cfRule>
    <cfRule type="cellIs" dxfId="13867" priority="15728" operator="between">
      <formula>3.5</formula>
      <formula>2.495</formula>
    </cfRule>
  </conditionalFormatting>
  <conditionalFormatting sqref="N98">
    <cfRule type="cellIs" dxfId="13866" priority="15726" operator="between">
      <formula>3.5</formula>
      <formula>2.495</formula>
    </cfRule>
  </conditionalFormatting>
  <conditionalFormatting sqref="N98">
    <cfRule type="cellIs" dxfId="13865" priority="15725" operator="between">
      <formula>3.5</formula>
      <formula>2.494</formula>
    </cfRule>
  </conditionalFormatting>
  <conditionalFormatting sqref="N98">
    <cfRule type="cellIs" dxfId="13864" priority="15724" operator="between">
      <formula>2.5</formula>
      <formula>0</formula>
    </cfRule>
  </conditionalFormatting>
  <conditionalFormatting sqref="N98">
    <cfRule type="cellIs" dxfId="13863" priority="15720" operator="between">
      <formula>4.501</formula>
      <formula>6</formula>
    </cfRule>
    <cfRule type="cellIs" dxfId="13862" priority="15721" operator="between">
      <formula>3.001</formula>
      <formula>4.5</formula>
    </cfRule>
    <cfRule type="cellIs" dxfId="13861" priority="15722" operator="between">
      <formula>2.001</formula>
      <formula>3</formula>
    </cfRule>
    <cfRule type="cellIs" dxfId="13860" priority="15723" operator="between">
      <formula>0</formula>
      <formula>2</formula>
    </cfRule>
  </conditionalFormatting>
  <conditionalFormatting sqref="N95">
    <cfRule type="cellIs" dxfId="13859" priority="15719" operator="between">
      <formula>6</formula>
      <formula>4.5</formula>
    </cfRule>
  </conditionalFormatting>
  <conditionalFormatting sqref="N95">
    <cfRule type="cellIs" dxfId="13858" priority="15718" operator="between">
      <formula>6</formula>
      <formula>4.495</formula>
    </cfRule>
  </conditionalFormatting>
  <conditionalFormatting sqref="N95">
    <cfRule type="cellIs" dxfId="13857" priority="15717" operator="between">
      <formula>4.5</formula>
      <formula>3.495</formula>
    </cfRule>
  </conditionalFormatting>
  <conditionalFormatting sqref="N95">
    <cfRule type="cellIs" dxfId="13856" priority="15715" operator="between">
      <formula>3.5</formula>
      <formula>2.495</formula>
    </cfRule>
    <cfRule type="cellIs" dxfId="13855" priority="15716" operator="between">
      <formula>3.5</formula>
      <formula>2.495</formula>
    </cfRule>
  </conditionalFormatting>
  <conditionalFormatting sqref="N95">
    <cfRule type="cellIs" dxfId="13854" priority="15714" operator="between">
      <formula>3.5</formula>
      <formula>2.495</formula>
    </cfRule>
  </conditionalFormatting>
  <conditionalFormatting sqref="N95">
    <cfRule type="cellIs" dxfId="13853" priority="15713" operator="between">
      <formula>3.5</formula>
      <formula>2.494</formula>
    </cfRule>
  </conditionalFormatting>
  <conditionalFormatting sqref="N95">
    <cfRule type="cellIs" dxfId="13852" priority="15712" operator="between">
      <formula>2.5</formula>
      <formula>0</formula>
    </cfRule>
  </conditionalFormatting>
  <conditionalFormatting sqref="N95">
    <cfRule type="cellIs" dxfId="13851" priority="15708" operator="between">
      <formula>4.501</formula>
      <formula>6</formula>
    </cfRule>
    <cfRule type="cellIs" dxfId="13850" priority="15709" operator="between">
      <formula>3.001</formula>
      <formula>4.5</formula>
    </cfRule>
    <cfRule type="cellIs" dxfId="13849" priority="15710" operator="between">
      <formula>2.001</formula>
      <formula>3</formula>
    </cfRule>
    <cfRule type="cellIs" dxfId="13848" priority="15711" operator="between">
      <formula>0</formula>
      <formula>2</formula>
    </cfRule>
  </conditionalFormatting>
  <conditionalFormatting sqref="N96">
    <cfRule type="cellIs" dxfId="13847" priority="15707" operator="between">
      <formula>6</formula>
      <formula>4.5</formula>
    </cfRule>
  </conditionalFormatting>
  <conditionalFormatting sqref="N96">
    <cfRule type="cellIs" dxfId="13846" priority="15706" operator="between">
      <formula>6</formula>
      <formula>4.495</formula>
    </cfRule>
  </conditionalFormatting>
  <conditionalFormatting sqref="N96">
    <cfRule type="cellIs" dxfId="13845" priority="15705" operator="between">
      <formula>4.5</formula>
      <formula>3.495</formula>
    </cfRule>
  </conditionalFormatting>
  <conditionalFormatting sqref="N96">
    <cfRule type="cellIs" dxfId="13844" priority="15703" operator="between">
      <formula>3.5</formula>
      <formula>2.495</formula>
    </cfRule>
    <cfRule type="cellIs" dxfId="13843" priority="15704" operator="between">
      <formula>3.5</formula>
      <formula>2.495</formula>
    </cfRule>
  </conditionalFormatting>
  <conditionalFormatting sqref="N96">
    <cfRule type="cellIs" dxfId="13842" priority="15702" operator="between">
      <formula>3.5</formula>
      <formula>2.495</formula>
    </cfRule>
  </conditionalFormatting>
  <conditionalFormatting sqref="N96">
    <cfRule type="cellIs" dxfId="13841" priority="15701" operator="between">
      <formula>3.5</formula>
      <formula>2.494</formula>
    </cfRule>
  </conditionalFormatting>
  <conditionalFormatting sqref="N96">
    <cfRule type="cellIs" dxfId="13840" priority="15700" operator="between">
      <formula>2.5</formula>
      <formula>0</formula>
    </cfRule>
  </conditionalFormatting>
  <conditionalFormatting sqref="N96">
    <cfRule type="cellIs" dxfId="13839" priority="15696" operator="between">
      <formula>4.501</formula>
      <formula>6</formula>
    </cfRule>
    <cfRule type="cellIs" dxfId="13838" priority="15697" operator="between">
      <formula>3.001</formula>
      <formula>4.5</formula>
    </cfRule>
    <cfRule type="cellIs" dxfId="13837" priority="15698" operator="between">
      <formula>2.001</formula>
      <formula>3</formula>
    </cfRule>
    <cfRule type="cellIs" dxfId="13836" priority="15699" operator="between">
      <formula>0</formula>
      <formula>2</formula>
    </cfRule>
  </conditionalFormatting>
  <conditionalFormatting sqref="N104">
    <cfRule type="cellIs" dxfId="13835" priority="15695" operator="between">
      <formula>6</formula>
      <formula>4.5</formula>
    </cfRule>
  </conditionalFormatting>
  <conditionalFormatting sqref="N104">
    <cfRule type="cellIs" dxfId="13834" priority="15694" operator="between">
      <formula>6</formula>
      <formula>4.495</formula>
    </cfRule>
  </conditionalFormatting>
  <conditionalFormatting sqref="N104">
    <cfRule type="cellIs" dxfId="13833" priority="15693" operator="between">
      <formula>4.5</formula>
      <formula>3.495</formula>
    </cfRule>
  </conditionalFormatting>
  <conditionalFormatting sqref="N104">
    <cfRule type="cellIs" dxfId="13832" priority="15691" operator="between">
      <formula>3.5</formula>
      <formula>2.495</formula>
    </cfRule>
    <cfRule type="cellIs" dxfId="13831" priority="15692" operator="between">
      <formula>3.5</formula>
      <formula>2.495</formula>
    </cfRule>
  </conditionalFormatting>
  <conditionalFormatting sqref="N104">
    <cfRule type="cellIs" dxfId="13830" priority="15690" operator="between">
      <formula>3.5</formula>
      <formula>2.495</formula>
    </cfRule>
  </conditionalFormatting>
  <conditionalFormatting sqref="N104">
    <cfRule type="cellIs" dxfId="13829" priority="15689" operator="between">
      <formula>3.5</formula>
      <formula>2.494</formula>
    </cfRule>
  </conditionalFormatting>
  <conditionalFormatting sqref="N104">
    <cfRule type="cellIs" dxfId="13828" priority="15688" operator="between">
      <formula>2.5</formula>
      <formula>0</formula>
    </cfRule>
  </conditionalFormatting>
  <conditionalFormatting sqref="N104">
    <cfRule type="cellIs" dxfId="13827" priority="15684" operator="between">
      <formula>4.501</formula>
      <formula>6</formula>
    </cfRule>
    <cfRule type="cellIs" dxfId="13826" priority="15685" operator="between">
      <formula>3.001</formula>
      <formula>4.5</formula>
    </cfRule>
    <cfRule type="cellIs" dxfId="13825" priority="15686" operator="between">
      <formula>2.001</formula>
      <formula>3</formula>
    </cfRule>
    <cfRule type="cellIs" dxfId="13824" priority="15687" operator="between">
      <formula>0</formula>
      <formula>2</formula>
    </cfRule>
  </conditionalFormatting>
  <conditionalFormatting sqref="N102">
    <cfRule type="cellIs" dxfId="13823" priority="15683" operator="between">
      <formula>6</formula>
      <formula>4.5</formula>
    </cfRule>
  </conditionalFormatting>
  <conditionalFormatting sqref="N102">
    <cfRule type="cellIs" dxfId="13822" priority="15682" operator="between">
      <formula>6</formula>
      <formula>4.495</formula>
    </cfRule>
  </conditionalFormatting>
  <conditionalFormatting sqref="N102">
    <cfRule type="cellIs" dxfId="13821" priority="15681" operator="between">
      <formula>4.5</formula>
      <formula>3.495</formula>
    </cfRule>
  </conditionalFormatting>
  <conditionalFormatting sqref="N102">
    <cfRule type="cellIs" dxfId="13820" priority="15679" operator="between">
      <formula>3.5</formula>
      <formula>2.495</formula>
    </cfRule>
    <cfRule type="cellIs" dxfId="13819" priority="15680" operator="between">
      <formula>3.5</formula>
      <formula>2.495</formula>
    </cfRule>
  </conditionalFormatting>
  <conditionalFormatting sqref="N102">
    <cfRule type="cellIs" dxfId="13818" priority="15678" operator="between">
      <formula>3.5</formula>
      <formula>2.495</formula>
    </cfRule>
  </conditionalFormatting>
  <conditionalFormatting sqref="N102">
    <cfRule type="cellIs" dxfId="13817" priority="15677" operator="between">
      <formula>3.5</formula>
      <formula>2.494</formula>
    </cfRule>
  </conditionalFormatting>
  <conditionalFormatting sqref="N102">
    <cfRule type="cellIs" dxfId="13816" priority="15676" operator="between">
      <formula>2.5</formula>
      <formula>0</formula>
    </cfRule>
  </conditionalFormatting>
  <conditionalFormatting sqref="N102">
    <cfRule type="cellIs" dxfId="13815" priority="15672" operator="between">
      <formula>4.501</formula>
      <formula>6</formula>
    </cfRule>
    <cfRule type="cellIs" dxfId="13814" priority="15673" operator="between">
      <formula>3.001</formula>
      <formula>4.5</formula>
    </cfRule>
    <cfRule type="cellIs" dxfId="13813" priority="15674" operator="between">
      <formula>2.001</formula>
      <formula>3</formula>
    </cfRule>
    <cfRule type="cellIs" dxfId="13812" priority="15675" operator="between">
      <formula>0</formula>
      <formula>2</formula>
    </cfRule>
  </conditionalFormatting>
  <conditionalFormatting sqref="N103">
    <cfRule type="cellIs" dxfId="13811" priority="15671" operator="between">
      <formula>6</formula>
      <formula>4.5</formula>
    </cfRule>
  </conditionalFormatting>
  <conditionalFormatting sqref="N103">
    <cfRule type="cellIs" dxfId="13810" priority="15670" operator="between">
      <formula>6</formula>
      <formula>4.495</formula>
    </cfRule>
  </conditionalFormatting>
  <conditionalFormatting sqref="N103">
    <cfRule type="cellIs" dxfId="13809" priority="15669" operator="between">
      <formula>4.5</formula>
      <formula>3.495</formula>
    </cfRule>
  </conditionalFormatting>
  <conditionalFormatting sqref="N103">
    <cfRule type="cellIs" dxfId="13808" priority="15667" operator="between">
      <formula>3.5</formula>
      <formula>2.495</formula>
    </cfRule>
    <cfRule type="cellIs" dxfId="13807" priority="15668" operator="between">
      <formula>3.5</formula>
      <formula>2.495</formula>
    </cfRule>
  </conditionalFormatting>
  <conditionalFormatting sqref="N103">
    <cfRule type="cellIs" dxfId="13806" priority="15666" operator="between">
      <formula>3.5</formula>
      <formula>2.495</formula>
    </cfRule>
  </conditionalFormatting>
  <conditionalFormatting sqref="N103">
    <cfRule type="cellIs" dxfId="13805" priority="15665" operator="between">
      <formula>3.5</formula>
      <formula>2.494</formula>
    </cfRule>
  </conditionalFormatting>
  <conditionalFormatting sqref="N103">
    <cfRule type="cellIs" dxfId="13804" priority="15664" operator="between">
      <formula>2.5</formula>
      <formula>0</formula>
    </cfRule>
  </conditionalFormatting>
  <conditionalFormatting sqref="N103">
    <cfRule type="cellIs" dxfId="13803" priority="15660" operator="between">
      <formula>4.501</formula>
      <formula>6</formula>
    </cfRule>
    <cfRule type="cellIs" dxfId="13802" priority="15661" operator="between">
      <formula>3.001</formula>
      <formula>4.5</formula>
    </cfRule>
    <cfRule type="cellIs" dxfId="13801" priority="15662" operator="between">
      <formula>2.001</formula>
      <formula>3</formula>
    </cfRule>
    <cfRule type="cellIs" dxfId="13800" priority="15663" operator="between">
      <formula>0</formula>
      <formula>2</formula>
    </cfRule>
  </conditionalFormatting>
  <conditionalFormatting sqref="N100">
    <cfRule type="cellIs" dxfId="13799" priority="15659" operator="between">
      <formula>6</formula>
      <formula>4.5</formula>
    </cfRule>
  </conditionalFormatting>
  <conditionalFormatting sqref="N100">
    <cfRule type="cellIs" dxfId="13798" priority="15658" operator="between">
      <formula>6</formula>
      <formula>4.495</formula>
    </cfRule>
  </conditionalFormatting>
  <conditionalFormatting sqref="N100">
    <cfRule type="cellIs" dxfId="13797" priority="15657" operator="between">
      <formula>4.5</formula>
      <formula>3.495</formula>
    </cfRule>
  </conditionalFormatting>
  <conditionalFormatting sqref="N100">
    <cfRule type="cellIs" dxfId="13796" priority="15655" operator="between">
      <formula>3.5</formula>
      <formula>2.495</formula>
    </cfRule>
    <cfRule type="cellIs" dxfId="13795" priority="15656" operator="between">
      <formula>3.5</formula>
      <formula>2.495</formula>
    </cfRule>
  </conditionalFormatting>
  <conditionalFormatting sqref="N100">
    <cfRule type="cellIs" dxfId="13794" priority="15654" operator="between">
      <formula>3.5</formula>
      <formula>2.495</formula>
    </cfRule>
  </conditionalFormatting>
  <conditionalFormatting sqref="N100">
    <cfRule type="cellIs" dxfId="13793" priority="15653" operator="between">
      <formula>3.5</formula>
      <formula>2.494</formula>
    </cfRule>
  </conditionalFormatting>
  <conditionalFormatting sqref="N100">
    <cfRule type="cellIs" dxfId="13792" priority="15652" operator="between">
      <formula>2.5</formula>
      <formula>0</formula>
    </cfRule>
  </conditionalFormatting>
  <conditionalFormatting sqref="N100">
    <cfRule type="cellIs" dxfId="13791" priority="15648" operator="between">
      <formula>4.501</formula>
      <formula>6</formula>
    </cfRule>
    <cfRule type="cellIs" dxfId="13790" priority="15649" operator="between">
      <formula>3.001</formula>
      <formula>4.5</formula>
    </cfRule>
    <cfRule type="cellIs" dxfId="13789" priority="15650" operator="between">
      <formula>2.001</formula>
      <formula>3</formula>
    </cfRule>
    <cfRule type="cellIs" dxfId="13788" priority="15651" operator="between">
      <formula>0</formula>
      <formula>2</formula>
    </cfRule>
  </conditionalFormatting>
  <conditionalFormatting sqref="N101">
    <cfRule type="cellIs" dxfId="13787" priority="15647" operator="between">
      <formula>6</formula>
      <formula>4.5</formula>
    </cfRule>
  </conditionalFormatting>
  <conditionalFormatting sqref="N101">
    <cfRule type="cellIs" dxfId="13786" priority="15646" operator="between">
      <formula>6</formula>
      <formula>4.495</formula>
    </cfRule>
  </conditionalFormatting>
  <conditionalFormatting sqref="N101">
    <cfRule type="cellIs" dxfId="13785" priority="15645" operator="between">
      <formula>4.5</formula>
      <formula>3.495</formula>
    </cfRule>
  </conditionalFormatting>
  <conditionalFormatting sqref="N101">
    <cfRule type="cellIs" dxfId="13784" priority="15643" operator="between">
      <formula>3.5</formula>
      <formula>2.495</formula>
    </cfRule>
    <cfRule type="cellIs" dxfId="13783" priority="15644" operator="between">
      <formula>3.5</formula>
      <formula>2.495</formula>
    </cfRule>
  </conditionalFormatting>
  <conditionalFormatting sqref="N101">
    <cfRule type="cellIs" dxfId="13782" priority="15642" operator="between">
      <formula>3.5</formula>
      <formula>2.495</formula>
    </cfRule>
  </conditionalFormatting>
  <conditionalFormatting sqref="N101">
    <cfRule type="cellIs" dxfId="13781" priority="15641" operator="between">
      <formula>3.5</formula>
      <formula>2.494</formula>
    </cfRule>
  </conditionalFormatting>
  <conditionalFormatting sqref="N101">
    <cfRule type="cellIs" dxfId="13780" priority="15640" operator="between">
      <formula>2.5</formula>
      <formula>0</formula>
    </cfRule>
  </conditionalFormatting>
  <conditionalFormatting sqref="N101">
    <cfRule type="cellIs" dxfId="13779" priority="15636" operator="between">
      <formula>4.501</formula>
      <formula>6</formula>
    </cfRule>
    <cfRule type="cellIs" dxfId="13778" priority="15637" operator="between">
      <formula>3.001</formula>
      <formula>4.5</formula>
    </cfRule>
    <cfRule type="cellIs" dxfId="13777" priority="15638" operator="between">
      <formula>2.001</formula>
      <formula>3</formula>
    </cfRule>
    <cfRule type="cellIs" dxfId="13776" priority="15639" operator="between">
      <formula>0</formula>
      <formula>2</formula>
    </cfRule>
  </conditionalFormatting>
  <conditionalFormatting sqref="N109">
    <cfRule type="cellIs" dxfId="13775" priority="15635" operator="between">
      <formula>6</formula>
      <formula>4.5</formula>
    </cfRule>
  </conditionalFormatting>
  <conditionalFormatting sqref="N109">
    <cfRule type="cellIs" dxfId="13774" priority="15634" operator="between">
      <formula>6</formula>
      <formula>4.495</formula>
    </cfRule>
  </conditionalFormatting>
  <conditionalFormatting sqref="N109">
    <cfRule type="cellIs" dxfId="13773" priority="15633" operator="between">
      <formula>4.5</formula>
      <formula>3.495</formula>
    </cfRule>
  </conditionalFormatting>
  <conditionalFormatting sqref="N109">
    <cfRule type="cellIs" dxfId="13772" priority="15631" operator="between">
      <formula>3.5</formula>
      <formula>2.495</formula>
    </cfRule>
    <cfRule type="cellIs" dxfId="13771" priority="15632" operator="between">
      <formula>3.5</formula>
      <formula>2.495</formula>
    </cfRule>
  </conditionalFormatting>
  <conditionalFormatting sqref="N109">
    <cfRule type="cellIs" dxfId="13770" priority="15630" operator="between">
      <formula>3.5</formula>
      <formula>2.495</formula>
    </cfRule>
  </conditionalFormatting>
  <conditionalFormatting sqref="N109">
    <cfRule type="cellIs" dxfId="13769" priority="15629" operator="between">
      <formula>3.5</formula>
      <formula>2.494</formula>
    </cfRule>
  </conditionalFormatting>
  <conditionalFormatting sqref="N109">
    <cfRule type="cellIs" dxfId="13768" priority="15628" operator="between">
      <formula>2.5</formula>
      <formula>0</formula>
    </cfRule>
  </conditionalFormatting>
  <conditionalFormatting sqref="N109">
    <cfRule type="cellIs" dxfId="13767" priority="15624" operator="between">
      <formula>4.501</formula>
      <formula>6</formula>
    </cfRule>
    <cfRule type="cellIs" dxfId="13766" priority="15625" operator="between">
      <formula>3.001</formula>
      <formula>4.5</formula>
    </cfRule>
    <cfRule type="cellIs" dxfId="13765" priority="15626" operator="between">
      <formula>2.001</formula>
      <formula>3</formula>
    </cfRule>
    <cfRule type="cellIs" dxfId="13764" priority="15627" operator="between">
      <formula>0</formula>
      <formula>2</formula>
    </cfRule>
  </conditionalFormatting>
  <conditionalFormatting sqref="N107">
    <cfRule type="cellIs" dxfId="13763" priority="15623" operator="between">
      <formula>6</formula>
      <formula>4.5</formula>
    </cfRule>
  </conditionalFormatting>
  <conditionalFormatting sqref="N107">
    <cfRule type="cellIs" dxfId="13762" priority="15622" operator="between">
      <formula>6</formula>
      <formula>4.495</formula>
    </cfRule>
  </conditionalFormatting>
  <conditionalFormatting sqref="N107">
    <cfRule type="cellIs" dxfId="13761" priority="15621" operator="between">
      <formula>4.5</formula>
      <formula>3.495</formula>
    </cfRule>
  </conditionalFormatting>
  <conditionalFormatting sqref="N107">
    <cfRule type="cellIs" dxfId="13760" priority="15619" operator="between">
      <formula>3.5</formula>
      <formula>2.495</formula>
    </cfRule>
    <cfRule type="cellIs" dxfId="13759" priority="15620" operator="between">
      <formula>3.5</formula>
      <formula>2.495</formula>
    </cfRule>
  </conditionalFormatting>
  <conditionalFormatting sqref="N107">
    <cfRule type="cellIs" dxfId="13758" priority="15618" operator="between">
      <formula>3.5</formula>
      <formula>2.495</formula>
    </cfRule>
  </conditionalFormatting>
  <conditionalFormatting sqref="N107">
    <cfRule type="cellIs" dxfId="13757" priority="15617" operator="between">
      <formula>3.5</formula>
      <formula>2.494</formula>
    </cfRule>
  </conditionalFormatting>
  <conditionalFormatting sqref="N107">
    <cfRule type="cellIs" dxfId="13756" priority="15616" operator="between">
      <formula>2.5</formula>
      <formula>0</formula>
    </cfRule>
  </conditionalFormatting>
  <conditionalFormatting sqref="N107">
    <cfRule type="cellIs" dxfId="13755" priority="15612" operator="between">
      <formula>4.501</formula>
      <formula>6</formula>
    </cfRule>
    <cfRule type="cellIs" dxfId="13754" priority="15613" operator="between">
      <formula>3.001</formula>
      <formula>4.5</formula>
    </cfRule>
    <cfRule type="cellIs" dxfId="13753" priority="15614" operator="between">
      <formula>2.001</formula>
      <formula>3</formula>
    </cfRule>
    <cfRule type="cellIs" dxfId="13752" priority="15615" operator="between">
      <formula>0</formula>
      <formula>2</formula>
    </cfRule>
  </conditionalFormatting>
  <conditionalFormatting sqref="N108">
    <cfRule type="cellIs" dxfId="13751" priority="15611" operator="between">
      <formula>6</formula>
      <formula>4.5</formula>
    </cfRule>
  </conditionalFormatting>
  <conditionalFormatting sqref="N108">
    <cfRule type="cellIs" dxfId="13750" priority="15610" operator="between">
      <formula>6</formula>
      <formula>4.495</formula>
    </cfRule>
  </conditionalFormatting>
  <conditionalFormatting sqref="N108">
    <cfRule type="cellIs" dxfId="13749" priority="15609" operator="between">
      <formula>4.5</formula>
      <formula>3.495</formula>
    </cfRule>
  </conditionalFormatting>
  <conditionalFormatting sqref="N108">
    <cfRule type="cellIs" dxfId="13748" priority="15607" operator="between">
      <formula>3.5</formula>
      <formula>2.495</formula>
    </cfRule>
    <cfRule type="cellIs" dxfId="13747" priority="15608" operator="between">
      <formula>3.5</formula>
      <formula>2.495</formula>
    </cfRule>
  </conditionalFormatting>
  <conditionalFormatting sqref="N108">
    <cfRule type="cellIs" dxfId="13746" priority="15606" operator="between">
      <formula>3.5</formula>
      <formula>2.495</formula>
    </cfRule>
  </conditionalFormatting>
  <conditionalFormatting sqref="N108">
    <cfRule type="cellIs" dxfId="13745" priority="15605" operator="between">
      <formula>3.5</formula>
      <formula>2.494</formula>
    </cfRule>
  </conditionalFormatting>
  <conditionalFormatting sqref="N108">
    <cfRule type="cellIs" dxfId="13744" priority="15604" operator="between">
      <formula>2.5</formula>
      <formula>0</formula>
    </cfRule>
  </conditionalFormatting>
  <conditionalFormatting sqref="N108">
    <cfRule type="cellIs" dxfId="13743" priority="15600" operator="between">
      <formula>4.501</formula>
      <formula>6</formula>
    </cfRule>
    <cfRule type="cellIs" dxfId="13742" priority="15601" operator="between">
      <formula>3.001</formula>
      <formula>4.5</formula>
    </cfRule>
    <cfRule type="cellIs" dxfId="13741" priority="15602" operator="between">
      <formula>2.001</formula>
      <formula>3</formula>
    </cfRule>
    <cfRule type="cellIs" dxfId="13740" priority="15603" operator="between">
      <formula>0</formula>
      <formula>2</formula>
    </cfRule>
  </conditionalFormatting>
  <conditionalFormatting sqref="N105">
    <cfRule type="cellIs" dxfId="13739" priority="15599" operator="between">
      <formula>6</formula>
      <formula>4.5</formula>
    </cfRule>
  </conditionalFormatting>
  <conditionalFormatting sqref="N105">
    <cfRule type="cellIs" dxfId="13738" priority="15598" operator="between">
      <formula>6</formula>
      <formula>4.495</formula>
    </cfRule>
  </conditionalFormatting>
  <conditionalFormatting sqref="N105">
    <cfRule type="cellIs" dxfId="13737" priority="15597" operator="between">
      <formula>4.5</formula>
      <formula>3.495</formula>
    </cfRule>
  </conditionalFormatting>
  <conditionalFormatting sqref="N105">
    <cfRule type="cellIs" dxfId="13736" priority="15595" operator="between">
      <formula>3.5</formula>
      <formula>2.495</formula>
    </cfRule>
    <cfRule type="cellIs" dxfId="13735" priority="15596" operator="between">
      <formula>3.5</formula>
      <formula>2.495</formula>
    </cfRule>
  </conditionalFormatting>
  <conditionalFormatting sqref="N105">
    <cfRule type="cellIs" dxfId="13734" priority="15594" operator="between">
      <formula>3.5</formula>
      <formula>2.495</formula>
    </cfRule>
  </conditionalFormatting>
  <conditionalFormatting sqref="N105">
    <cfRule type="cellIs" dxfId="13733" priority="15593" operator="between">
      <formula>3.5</formula>
      <formula>2.494</formula>
    </cfRule>
  </conditionalFormatting>
  <conditionalFormatting sqref="N105">
    <cfRule type="cellIs" dxfId="13732" priority="15592" operator="between">
      <formula>2.5</formula>
      <formula>0</formula>
    </cfRule>
  </conditionalFormatting>
  <conditionalFormatting sqref="N105">
    <cfRule type="cellIs" dxfId="13731" priority="15588" operator="between">
      <formula>4.501</formula>
      <formula>6</formula>
    </cfRule>
    <cfRule type="cellIs" dxfId="13730" priority="15589" operator="between">
      <formula>3.001</formula>
      <formula>4.5</formula>
    </cfRule>
    <cfRule type="cellIs" dxfId="13729" priority="15590" operator="between">
      <formula>2.001</formula>
      <formula>3</formula>
    </cfRule>
    <cfRule type="cellIs" dxfId="13728" priority="15591" operator="between">
      <formula>0</formula>
      <formula>2</formula>
    </cfRule>
  </conditionalFormatting>
  <conditionalFormatting sqref="N106">
    <cfRule type="cellIs" dxfId="13727" priority="15587" operator="between">
      <formula>6</formula>
      <formula>4.5</formula>
    </cfRule>
  </conditionalFormatting>
  <conditionalFormatting sqref="N106">
    <cfRule type="cellIs" dxfId="13726" priority="15586" operator="between">
      <formula>6</formula>
      <formula>4.495</formula>
    </cfRule>
  </conditionalFormatting>
  <conditionalFormatting sqref="N106">
    <cfRule type="cellIs" dxfId="13725" priority="15585" operator="between">
      <formula>4.5</formula>
      <formula>3.495</formula>
    </cfRule>
  </conditionalFormatting>
  <conditionalFormatting sqref="N106">
    <cfRule type="cellIs" dxfId="13724" priority="15583" operator="between">
      <formula>3.5</formula>
      <formula>2.495</formula>
    </cfRule>
    <cfRule type="cellIs" dxfId="13723" priority="15584" operator="between">
      <formula>3.5</formula>
      <formula>2.495</formula>
    </cfRule>
  </conditionalFormatting>
  <conditionalFormatting sqref="N106">
    <cfRule type="cellIs" dxfId="13722" priority="15582" operator="between">
      <formula>3.5</formula>
      <formula>2.495</formula>
    </cfRule>
  </conditionalFormatting>
  <conditionalFormatting sqref="N106">
    <cfRule type="cellIs" dxfId="13721" priority="15581" operator="between">
      <formula>3.5</formula>
      <formula>2.494</formula>
    </cfRule>
  </conditionalFormatting>
  <conditionalFormatting sqref="N106">
    <cfRule type="cellIs" dxfId="13720" priority="15580" operator="between">
      <formula>2.5</formula>
      <formula>0</formula>
    </cfRule>
  </conditionalFormatting>
  <conditionalFormatting sqref="N106">
    <cfRule type="cellIs" dxfId="13719" priority="15576" operator="between">
      <formula>4.501</formula>
      <formula>6</formula>
    </cfRule>
    <cfRule type="cellIs" dxfId="13718" priority="15577" operator="between">
      <formula>3.001</formula>
      <formula>4.5</formula>
    </cfRule>
    <cfRule type="cellIs" dxfId="13717" priority="15578" operator="between">
      <formula>2.001</formula>
      <formula>3</formula>
    </cfRule>
    <cfRule type="cellIs" dxfId="13716" priority="15579" operator="between">
      <formula>0</formula>
      <formula>2</formula>
    </cfRule>
  </conditionalFormatting>
  <conditionalFormatting sqref="N114">
    <cfRule type="cellIs" dxfId="13715" priority="15575" operator="between">
      <formula>6</formula>
      <formula>4.5</formula>
    </cfRule>
  </conditionalFormatting>
  <conditionalFormatting sqref="N114">
    <cfRule type="cellIs" dxfId="13714" priority="15574" operator="between">
      <formula>6</formula>
      <formula>4.495</formula>
    </cfRule>
  </conditionalFormatting>
  <conditionalFormatting sqref="N114">
    <cfRule type="cellIs" dxfId="13713" priority="15573" operator="between">
      <formula>4.5</formula>
      <formula>3.495</formula>
    </cfRule>
  </conditionalFormatting>
  <conditionalFormatting sqref="N114">
    <cfRule type="cellIs" dxfId="13712" priority="15571" operator="between">
      <formula>3.5</formula>
      <formula>2.495</formula>
    </cfRule>
    <cfRule type="cellIs" dxfId="13711" priority="15572" operator="between">
      <formula>3.5</formula>
      <formula>2.495</formula>
    </cfRule>
  </conditionalFormatting>
  <conditionalFormatting sqref="N114">
    <cfRule type="cellIs" dxfId="13710" priority="15570" operator="between">
      <formula>3.5</formula>
      <formula>2.495</formula>
    </cfRule>
  </conditionalFormatting>
  <conditionalFormatting sqref="N114">
    <cfRule type="cellIs" dxfId="13709" priority="15569" operator="between">
      <formula>3.5</formula>
      <formula>2.494</formula>
    </cfRule>
  </conditionalFormatting>
  <conditionalFormatting sqref="N114">
    <cfRule type="cellIs" dxfId="13708" priority="15568" operator="between">
      <formula>2.5</formula>
      <formula>0</formula>
    </cfRule>
  </conditionalFormatting>
  <conditionalFormatting sqref="N114">
    <cfRule type="cellIs" dxfId="13707" priority="15564" operator="between">
      <formula>4.501</formula>
      <formula>6</formula>
    </cfRule>
    <cfRule type="cellIs" dxfId="13706" priority="15565" operator="between">
      <formula>3.001</formula>
      <formula>4.5</formula>
    </cfRule>
    <cfRule type="cellIs" dxfId="13705" priority="15566" operator="between">
      <formula>2.001</formula>
      <formula>3</formula>
    </cfRule>
    <cfRule type="cellIs" dxfId="13704" priority="15567" operator="between">
      <formula>0</formula>
      <formula>2</formula>
    </cfRule>
  </conditionalFormatting>
  <conditionalFormatting sqref="N112">
    <cfRule type="cellIs" dxfId="13703" priority="15563" operator="between">
      <formula>6</formula>
      <formula>4.5</formula>
    </cfRule>
  </conditionalFormatting>
  <conditionalFormatting sqref="N112">
    <cfRule type="cellIs" dxfId="13702" priority="15562" operator="between">
      <formula>6</formula>
      <formula>4.495</formula>
    </cfRule>
  </conditionalFormatting>
  <conditionalFormatting sqref="N112">
    <cfRule type="cellIs" dxfId="13701" priority="15561" operator="between">
      <formula>4.5</formula>
      <formula>3.495</formula>
    </cfRule>
  </conditionalFormatting>
  <conditionalFormatting sqref="N112">
    <cfRule type="cellIs" dxfId="13700" priority="15559" operator="between">
      <formula>3.5</formula>
      <formula>2.495</formula>
    </cfRule>
    <cfRule type="cellIs" dxfId="13699" priority="15560" operator="between">
      <formula>3.5</formula>
      <formula>2.495</formula>
    </cfRule>
  </conditionalFormatting>
  <conditionalFormatting sqref="N112">
    <cfRule type="cellIs" dxfId="13698" priority="15558" operator="between">
      <formula>3.5</formula>
      <formula>2.495</formula>
    </cfRule>
  </conditionalFormatting>
  <conditionalFormatting sqref="N112">
    <cfRule type="cellIs" dxfId="13697" priority="15557" operator="between">
      <formula>3.5</formula>
      <formula>2.494</formula>
    </cfRule>
  </conditionalFormatting>
  <conditionalFormatting sqref="N112">
    <cfRule type="cellIs" dxfId="13696" priority="15556" operator="between">
      <formula>2.5</formula>
      <formula>0</formula>
    </cfRule>
  </conditionalFormatting>
  <conditionalFormatting sqref="N112">
    <cfRule type="cellIs" dxfId="13695" priority="15552" operator="between">
      <formula>4.501</formula>
      <formula>6</formula>
    </cfRule>
    <cfRule type="cellIs" dxfId="13694" priority="15553" operator="between">
      <formula>3.001</formula>
      <formula>4.5</formula>
    </cfRule>
    <cfRule type="cellIs" dxfId="13693" priority="15554" operator="between">
      <formula>2.001</formula>
      <formula>3</formula>
    </cfRule>
    <cfRule type="cellIs" dxfId="13692" priority="15555" operator="between">
      <formula>0</formula>
      <formula>2</formula>
    </cfRule>
  </conditionalFormatting>
  <conditionalFormatting sqref="N113">
    <cfRule type="cellIs" dxfId="13691" priority="15551" operator="between">
      <formula>6</formula>
      <formula>4.5</formula>
    </cfRule>
  </conditionalFormatting>
  <conditionalFormatting sqref="N113">
    <cfRule type="cellIs" dxfId="13690" priority="15550" operator="between">
      <formula>6</formula>
      <formula>4.495</formula>
    </cfRule>
  </conditionalFormatting>
  <conditionalFormatting sqref="N113">
    <cfRule type="cellIs" dxfId="13689" priority="15549" operator="between">
      <formula>4.5</formula>
      <formula>3.495</formula>
    </cfRule>
  </conditionalFormatting>
  <conditionalFormatting sqref="N113">
    <cfRule type="cellIs" dxfId="13688" priority="15547" operator="between">
      <formula>3.5</formula>
      <formula>2.495</formula>
    </cfRule>
    <cfRule type="cellIs" dxfId="13687" priority="15548" operator="between">
      <formula>3.5</formula>
      <formula>2.495</formula>
    </cfRule>
  </conditionalFormatting>
  <conditionalFormatting sqref="N113">
    <cfRule type="cellIs" dxfId="13686" priority="15546" operator="between">
      <formula>3.5</formula>
      <formula>2.495</formula>
    </cfRule>
  </conditionalFormatting>
  <conditionalFormatting sqref="N113">
    <cfRule type="cellIs" dxfId="13685" priority="15545" operator="between">
      <formula>3.5</formula>
      <formula>2.494</formula>
    </cfRule>
  </conditionalFormatting>
  <conditionalFormatting sqref="N113">
    <cfRule type="cellIs" dxfId="13684" priority="15544" operator="between">
      <formula>2.5</formula>
      <formula>0</formula>
    </cfRule>
  </conditionalFormatting>
  <conditionalFormatting sqref="N113">
    <cfRule type="cellIs" dxfId="13683" priority="15540" operator="between">
      <formula>4.501</formula>
      <formula>6</formula>
    </cfRule>
    <cfRule type="cellIs" dxfId="13682" priority="15541" operator="between">
      <formula>3.001</formula>
      <formula>4.5</formula>
    </cfRule>
    <cfRule type="cellIs" dxfId="13681" priority="15542" operator="between">
      <formula>2.001</formula>
      <formula>3</formula>
    </cfRule>
    <cfRule type="cellIs" dxfId="13680" priority="15543" operator="between">
      <formula>0</formula>
      <formula>2</formula>
    </cfRule>
  </conditionalFormatting>
  <conditionalFormatting sqref="N110">
    <cfRule type="cellIs" dxfId="13679" priority="15539" operator="between">
      <formula>6</formula>
      <formula>4.5</formula>
    </cfRule>
  </conditionalFormatting>
  <conditionalFormatting sqref="N110">
    <cfRule type="cellIs" dxfId="13678" priority="15538" operator="between">
      <formula>6</formula>
      <formula>4.495</formula>
    </cfRule>
  </conditionalFormatting>
  <conditionalFormatting sqref="N110">
    <cfRule type="cellIs" dxfId="13677" priority="15537" operator="between">
      <formula>4.5</formula>
      <formula>3.495</formula>
    </cfRule>
  </conditionalFormatting>
  <conditionalFormatting sqref="N110">
    <cfRule type="cellIs" dxfId="13676" priority="15535" operator="between">
      <formula>3.5</formula>
      <formula>2.495</formula>
    </cfRule>
    <cfRule type="cellIs" dxfId="13675" priority="15536" operator="between">
      <formula>3.5</formula>
      <formula>2.495</formula>
    </cfRule>
  </conditionalFormatting>
  <conditionalFormatting sqref="N110">
    <cfRule type="cellIs" dxfId="13674" priority="15534" operator="between">
      <formula>3.5</formula>
      <formula>2.495</formula>
    </cfRule>
  </conditionalFormatting>
  <conditionalFormatting sqref="N110">
    <cfRule type="cellIs" dxfId="13673" priority="15533" operator="between">
      <formula>3.5</formula>
      <formula>2.494</formula>
    </cfRule>
  </conditionalFormatting>
  <conditionalFormatting sqref="N110">
    <cfRule type="cellIs" dxfId="13672" priority="15532" operator="between">
      <formula>2.5</formula>
      <formula>0</formula>
    </cfRule>
  </conditionalFormatting>
  <conditionalFormatting sqref="N110">
    <cfRule type="cellIs" dxfId="13671" priority="15528" operator="between">
      <formula>4.501</formula>
      <formula>6</formula>
    </cfRule>
    <cfRule type="cellIs" dxfId="13670" priority="15529" operator="between">
      <formula>3.001</formula>
      <formula>4.5</formula>
    </cfRule>
    <cfRule type="cellIs" dxfId="13669" priority="15530" operator="between">
      <formula>2.001</formula>
      <formula>3</formula>
    </cfRule>
    <cfRule type="cellIs" dxfId="13668" priority="15531" operator="between">
      <formula>0</formula>
      <formula>2</formula>
    </cfRule>
  </conditionalFormatting>
  <conditionalFormatting sqref="N111">
    <cfRule type="cellIs" dxfId="13667" priority="15527" operator="between">
      <formula>6</formula>
      <formula>4.5</formula>
    </cfRule>
  </conditionalFormatting>
  <conditionalFormatting sqref="N111">
    <cfRule type="cellIs" dxfId="13666" priority="15526" operator="between">
      <formula>6</formula>
      <formula>4.495</formula>
    </cfRule>
  </conditionalFormatting>
  <conditionalFormatting sqref="N111">
    <cfRule type="cellIs" dxfId="13665" priority="15525" operator="between">
      <formula>4.5</formula>
      <formula>3.495</formula>
    </cfRule>
  </conditionalFormatting>
  <conditionalFormatting sqref="N111">
    <cfRule type="cellIs" dxfId="13664" priority="15523" operator="between">
      <formula>3.5</formula>
      <formula>2.495</formula>
    </cfRule>
    <cfRule type="cellIs" dxfId="13663" priority="15524" operator="between">
      <formula>3.5</formula>
      <formula>2.495</formula>
    </cfRule>
  </conditionalFormatting>
  <conditionalFormatting sqref="N111">
    <cfRule type="cellIs" dxfId="13662" priority="15522" operator="between">
      <formula>3.5</formula>
      <formula>2.495</formula>
    </cfRule>
  </conditionalFormatting>
  <conditionalFormatting sqref="N111">
    <cfRule type="cellIs" dxfId="13661" priority="15521" operator="between">
      <formula>3.5</formula>
      <formula>2.494</formula>
    </cfRule>
  </conditionalFormatting>
  <conditionalFormatting sqref="N111">
    <cfRule type="cellIs" dxfId="13660" priority="15520" operator="between">
      <formula>2.5</formula>
      <formula>0</formula>
    </cfRule>
  </conditionalFormatting>
  <conditionalFormatting sqref="N111">
    <cfRule type="cellIs" dxfId="13659" priority="15516" operator="between">
      <formula>4.501</formula>
      <formula>6</formula>
    </cfRule>
    <cfRule type="cellIs" dxfId="13658" priority="15517" operator="between">
      <formula>3.001</formula>
      <formula>4.5</formula>
    </cfRule>
    <cfRule type="cellIs" dxfId="13657" priority="15518" operator="between">
      <formula>2.001</formula>
      <formula>3</formula>
    </cfRule>
    <cfRule type="cellIs" dxfId="13656" priority="15519" operator="between">
      <formula>0</formula>
      <formula>2</formula>
    </cfRule>
  </conditionalFormatting>
  <conditionalFormatting sqref="N120">
    <cfRule type="cellIs" dxfId="13655" priority="15515" operator="between">
      <formula>6</formula>
      <formula>4.5</formula>
    </cfRule>
  </conditionalFormatting>
  <conditionalFormatting sqref="N120">
    <cfRule type="cellIs" dxfId="13654" priority="15514" operator="between">
      <formula>6</formula>
      <formula>4.495</formula>
    </cfRule>
  </conditionalFormatting>
  <conditionalFormatting sqref="N120">
    <cfRule type="cellIs" dxfId="13653" priority="15513" operator="between">
      <formula>4.5</formula>
      <formula>3.495</formula>
    </cfRule>
  </conditionalFormatting>
  <conditionalFormatting sqref="N120">
    <cfRule type="cellIs" dxfId="13652" priority="15511" operator="between">
      <formula>3.5</formula>
      <formula>2.495</formula>
    </cfRule>
    <cfRule type="cellIs" dxfId="13651" priority="15512" operator="between">
      <formula>3.5</formula>
      <formula>2.495</formula>
    </cfRule>
  </conditionalFormatting>
  <conditionalFormatting sqref="N120">
    <cfRule type="cellIs" dxfId="13650" priority="15510" operator="between">
      <formula>3.5</formula>
      <formula>2.495</formula>
    </cfRule>
  </conditionalFormatting>
  <conditionalFormatting sqref="N120">
    <cfRule type="cellIs" dxfId="13649" priority="15509" operator="between">
      <formula>3.5</formula>
      <formula>2.494</formula>
    </cfRule>
  </conditionalFormatting>
  <conditionalFormatting sqref="N120">
    <cfRule type="cellIs" dxfId="13648" priority="15508" operator="between">
      <formula>2.5</formula>
      <formula>0</formula>
    </cfRule>
  </conditionalFormatting>
  <conditionalFormatting sqref="N120">
    <cfRule type="cellIs" dxfId="13647" priority="15504" operator="between">
      <formula>4.501</formula>
      <formula>6</formula>
    </cfRule>
    <cfRule type="cellIs" dxfId="13646" priority="15505" operator="between">
      <formula>3.001</formula>
      <formula>4.5</formula>
    </cfRule>
    <cfRule type="cellIs" dxfId="13645" priority="15506" operator="between">
      <formula>2.001</formula>
      <formula>3</formula>
    </cfRule>
    <cfRule type="cellIs" dxfId="13644" priority="15507" operator="between">
      <formula>0</formula>
      <formula>2</formula>
    </cfRule>
  </conditionalFormatting>
  <conditionalFormatting sqref="N117">
    <cfRule type="cellIs" dxfId="13643" priority="15503" operator="between">
      <formula>6</formula>
      <formula>4.5</formula>
    </cfRule>
  </conditionalFormatting>
  <conditionalFormatting sqref="N117">
    <cfRule type="cellIs" dxfId="13642" priority="15502" operator="between">
      <formula>6</formula>
      <formula>4.495</formula>
    </cfRule>
  </conditionalFormatting>
  <conditionalFormatting sqref="N117">
    <cfRule type="cellIs" dxfId="13641" priority="15501" operator="between">
      <formula>4.5</formula>
      <formula>3.495</formula>
    </cfRule>
  </conditionalFormatting>
  <conditionalFormatting sqref="N117">
    <cfRule type="cellIs" dxfId="13640" priority="15499" operator="between">
      <formula>3.5</formula>
      <formula>2.495</formula>
    </cfRule>
    <cfRule type="cellIs" dxfId="13639" priority="15500" operator="between">
      <formula>3.5</formula>
      <formula>2.495</formula>
    </cfRule>
  </conditionalFormatting>
  <conditionalFormatting sqref="N117">
    <cfRule type="cellIs" dxfId="13638" priority="15498" operator="between">
      <formula>3.5</formula>
      <formula>2.495</formula>
    </cfRule>
  </conditionalFormatting>
  <conditionalFormatting sqref="N117">
    <cfRule type="cellIs" dxfId="13637" priority="15497" operator="between">
      <formula>3.5</formula>
      <formula>2.494</formula>
    </cfRule>
  </conditionalFormatting>
  <conditionalFormatting sqref="N117">
    <cfRule type="cellIs" dxfId="13636" priority="15496" operator="between">
      <formula>2.5</formula>
      <formula>0</formula>
    </cfRule>
  </conditionalFormatting>
  <conditionalFormatting sqref="N117">
    <cfRule type="cellIs" dxfId="13635" priority="15492" operator="between">
      <formula>4.501</formula>
      <formula>6</formula>
    </cfRule>
    <cfRule type="cellIs" dxfId="13634" priority="15493" operator="between">
      <formula>3.001</formula>
      <formula>4.5</formula>
    </cfRule>
    <cfRule type="cellIs" dxfId="13633" priority="15494" operator="between">
      <formula>2.001</formula>
      <formula>3</formula>
    </cfRule>
    <cfRule type="cellIs" dxfId="13632" priority="15495" operator="between">
      <formula>0</formula>
      <formula>2</formula>
    </cfRule>
  </conditionalFormatting>
  <conditionalFormatting sqref="N119">
    <cfRule type="cellIs" dxfId="13631" priority="15491" operator="between">
      <formula>6</formula>
      <formula>4.5</formula>
    </cfRule>
  </conditionalFormatting>
  <conditionalFormatting sqref="N119">
    <cfRule type="cellIs" dxfId="13630" priority="15490" operator="between">
      <formula>6</formula>
      <formula>4.495</formula>
    </cfRule>
  </conditionalFormatting>
  <conditionalFormatting sqref="N119">
    <cfRule type="cellIs" dxfId="13629" priority="15489" operator="between">
      <formula>4.5</formula>
      <formula>3.495</formula>
    </cfRule>
  </conditionalFormatting>
  <conditionalFormatting sqref="N119">
    <cfRule type="cellIs" dxfId="13628" priority="15487" operator="between">
      <formula>3.5</formula>
      <formula>2.495</formula>
    </cfRule>
    <cfRule type="cellIs" dxfId="13627" priority="15488" operator="between">
      <formula>3.5</formula>
      <formula>2.495</formula>
    </cfRule>
  </conditionalFormatting>
  <conditionalFormatting sqref="N119">
    <cfRule type="cellIs" dxfId="13626" priority="15486" operator="between">
      <formula>3.5</formula>
      <formula>2.495</formula>
    </cfRule>
  </conditionalFormatting>
  <conditionalFormatting sqref="N119">
    <cfRule type="cellIs" dxfId="13625" priority="15485" operator="between">
      <formula>3.5</formula>
      <formula>2.494</formula>
    </cfRule>
  </conditionalFormatting>
  <conditionalFormatting sqref="N119">
    <cfRule type="cellIs" dxfId="13624" priority="15484" operator="between">
      <formula>2.5</formula>
      <formula>0</formula>
    </cfRule>
  </conditionalFormatting>
  <conditionalFormatting sqref="N119">
    <cfRule type="cellIs" dxfId="13623" priority="15480" operator="between">
      <formula>4.501</formula>
      <formula>6</formula>
    </cfRule>
    <cfRule type="cellIs" dxfId="13622" priority="15481" operator="between">
      <formula>3.001</formula>
      <formula>4.5</formula>
    </cfRule>
    <cfRule type="cellIs" dxfId="13621" priority="15482" operator="between">
      <formula>2.001</formula>
      <formula>3</formula>
    </cfRule>
    <cfRule type="cellIs" dxfId="13620" priority="15483" operator="between">
      <formula>0</formula>
      <formula>2</formula>
    </cfRule>
  </conditionalFormatting>
  <conditionalFormatting sqref="N115">
    <cfRule type="cellIs" dxfId="13619" priority="15479" operator="between">
      <formula>6</formula>
      <formula>4.5</formula>
    </cfRule>
  </conditionalFormatting>
  <conditionalFormatting sqref="N115">
    <cfRule type="cellIs" dxfId="13618" priority="15478" operator="between">
      <formula>6</formula>
      <formula>4.495</formula>
    </cfRule>
  </conditionalFormatting>
  <conditionalFormatting sqref="N115">
    <cfRule type="cellIs" dxfId="13617" priority="15477" operator="between">
      <formula>4.5</formula>
      <formula>3.495</formula>
    </cfRule>
  </conditionalFormatting>
  <conditionalFormatting sqref="N115">
    <cfRule type="cellIs" dxfId="13616" priority="15475" operator="between">
      <formula>3.5</formula>
      <formula>2.495</formula>
    </cfRule>
    <cfRule type="cellIs" dxfId="13615" priority="15476" operator="between">
      <formula>3.5</formula>
      <formula>2.495</formula>
    </cfRule>
  </conditionalFormatting>
  <conditionalFormatting sqref="N115">
    <cfRule type="cellIs" dxfId="13614" priority="15474" operator="between">
      <formula>3.5</formula>
      <formula>2.495</formula>
    </cfRule>
  </conditionalFormatting>
  <conditionalFormatting sqref="N115">
    <cfRule type="cellIs" dxfId="13613" priority="15473" operator="between">
      <formula>3.5</formula>
      <formula>2.494</formula>
    </cfRule>
  </conditionalFormatting>
  <conditionalFormatting sqref="N115">
    <cfRule type="cellIs" dxfId="13612" priority="15472" operator="between">
      <formula>2.5</formula>
      <formula>0</formula>
    </cfRule>
  </conditionalFormatting>
  <conditionalFormatting sqref="N115">
    <cfRule type="cellIs" dxfId="13611" priority="15468" operator="between">
      <formula>4.501</formula>
      <formula>6</formula>
    </cfRule>
    <cfRule type="cellIs" dxfId="13610" priority="15469" operator="between">
      <formula>3.001</formula>
      <formula>4.5</formula>
    </cfRule>
    <cfRule type="cellIs" dxfId="13609" priority="15470" operator="between">
      <formula>2.001</formula>
      <formula>3</formula>
    </cfRule>
    <cfRule type="cellIs" dxfId="13608" priority="15471" operator="between">
      <formula>0</formula>
      <formula>2</formula>
    </cfRule>
  </conditionalFormatting>
  <conditionalFormatting sqref="N116">
    <cfRule type="cellIs" dxfId="13607" priority="15467" operator="between">
      <formula>6</formula>
      <formula>4.5</formula>
    </cfRule>
  </conditionalFormatting>
  <conditionalFormatting sqref="N116">
    <cfRule type="cellIs" dxfId="13606" priority="15466" operator="between">
      <formula>6</formula>
      <formula>4.495</formula>
    </cfRule>
  </conditionalFormatting>
  <conditionalFormatting sqref="N116">
    <cfRule type="cellIs" dxfId="13605" priority="15465" operator="between">
      <formula>4.5</formula>
      <formula>3.495</formula>
    </cfRule>
  </conditionalFormatting>
  <conditionalFormatting sqref="N116">
    <cfRule type="cellIs" dxfId="13604" priority="15463" operator="between">
      <formula>3.5</formula>
      <formula>2.495</formula>
    </cfRule>
    <cfRule type="cellIs" dxfId="13603" priority="15464" operator="between">
      <formula>3.5</formula>
      <formula>2.495</formula>
    </cfRule>
  </conditionalFormatting>
  <conditionalFormatting sqref="N116">
    <cfRule type="cellIs" dxfId="13602" priority="15462" operator="between">
      <formula>3.5</formula>
      <formula>2.495</formula>
    </cfRule>
  </conditionalFormatting>
  <conditionalFormatting sqref="N116">
    <cfRule type="cellIs" dxfId="13601" priority="15461" operator="between">
      <formula>3.5</formula>
      <formula>2.494</formula>
    </cfRule>
  </conditionalFormatting>
  <conditionalFormatting sqref="N116">
    <cfRule type="cellIs" dxfId="13600" priority="15460" operator="between">
      <formula>2.5</formula>
      <formula>0</formula>
    </cfRule>
  </conditionalFormatting>
  <conditionalFormatting sqref="N116">
    <cfRule type="cellIs" dxfId="13599" priority="15456" operator="between">
      <formula>4.501</formula>
      <formula>6</formula>
    </cfRule>
    <cfRule type="cellIs" dxfId="13598" priority="15457" operator="between">
      <formula>3.001</formula>
      <formula>4.5</formula>
    </cfRule>
    <cfRule type="cellIs" dxfId="13597" priority="15458" operator="between">
      <formula>2.001</formula>
      <formula>3</formula>
    </cfRule>
    <cfRule type="cellIs" dxfId="13596" priority="15459" operator="between">
      <formula>0</formula>
      <formula>2</formula>
    </cfRule>
  </conditionalFormatting>
  <conditionalFormatting sqref="N118">
    <cfRule type="cellIs" dxfId="13595" priority="15455" operator="between">
      <formula>6</formula>
      <formula>4.5</formula>
    </cfRule>
  </conditionalFormatting>
  <conditionalFormatting sqref="N118">
    <cfRule type="cellIs" dxfId="13594" priority="15454" operator="between">
      <formula>6</formula>
      <formula>4.495</formula>
    </cfRule>
  </conditionalFormatting>
  <conditionalFormatting sqref="N118">
    <cfRule type="cellIs" dxfId="13593" priority="15453" operator="between">
      <formula>4.5</formula>
      <formula>3.495</formula>
    </cfRule>
  </conditionalFormatting>
  <conditionalFormatting sqref="N118">
    <cfRule type="cellIs" dxfId="13592" priority="15451" operator="between">
      <formula>3.5</formula>
      <formula>2.495</formula>
    </cfRule>
    <cfRule type="cellIs" dxfId="13591" priority="15452" operator="between">
      <formula>3.5</formula>
      <formula>2.495</formula>
    </cfRule>
  </conditionalFormatting>
  <conditionalFormatting sqref="N118">
    <cfRule type="cellIs" dxfId="13590" priority="15450" operator="between">
      <formula>3.5</formula>
      <formula>2.495</formula>
    </cfRule>
  </conditionalFormatting>
  <conditionalFormatting sqref="N118">
    <cfRule type="cellIs" dxfId="13589" priority="15449" operator="between">
      <formula>3.5</formula>
      <formula>2.494</formula>
    </cfRule>
  </conditionalFormatting>
  <conditionalFormatting sqref="N118">
    <cfRule type="cellIs" dxfId="13588" priority="15448" operator="between">
      <formula>2.5</formula>
      <formula>0</formula>
    </cfRule>
  </conditionalFormatting>
  <conditionalFormatting sqref="N118">
    <cfRule type="cellIs" dxfId="13587" priority="15444" operator="between">
      <formula>4.501</formula>
      <formula>6</formula>
    </cfRule>
    <cfRule type="cellIs" dxfId="13586" priority="15445" operator="between">
      <formula>3.001</formula>
      <formula>4.5</formula>
    </cfRule>
    <cfRule type="cellIs" dxfId="13585" priority="15446" operator="between">
      <formula>2.001</formula>
      <formula>3</formula>
    </cfRule>
    <cfRule type="cellIs" dxfId="13584" priority="15447" operator="between">
      <formula>0</formula>
      <formula>2</formula>
    </cfRule>
  </conditionalFormatting>
  <conditionalFormatting sqref="N126">
    <cfRule type="cellIs" dxfId="13583" priority="15443" operator="between">
      <formula>6</formula>
      <formula>4.5</formula>
    </cfRule>
  </conditionalFormatting>
  <conditionalFormatting sqref="N126">
    <cfRule type="cellIs" dxfId="13582" priority="15442" operator="between">
      <formula>6</formula>
      <formula>4.495</formula>
    </cfRule>
  </conditionalFormatting>
  <conditionalFormatting sqref="N126">
    <cfRule type="cellIs" dxfId="13581" priority="15441" operator="between">
      <formula>4.5</formula>
      <formula>3.495</formula>
    </cfRule>
  </conditionalFormatting>
  <conditionalFormatting sqref="N126">
    <cfRule type="cellIs" dxfId="13580" priority="15439" operator="between">
      <formula>3.5</formula>
      <formula>2.495</formula>
    </cfRule>
    <cfRule type="cellIs" dxfId="13579" priority="15440" operator="between">
      <formula>3.5</formula>
      <formula>2.495</formula>
    </cfRule>
  </conditionalFormatting>
  <conditionalFormatting sqref="N126">
    <cfRule type="cellIs" dxfId="13578" priority="15438" operator="between">
      <formula>3.5</formula>
      <formula>2.495</formula>
    </cfRule>
  </conditionalFormatting>
  <conditionalFormatting sqref="N126">
    <cfRule type="cellIs" dxfId="13577" priority="15437" operator="between">
      <formula>3.5</formula>
      <formula>2.494</formula>
    </cfRule>
  </conditionalFormatting>
  <conditionalFormatting sqref="N126">
    <cfRule type="cellIs" dxfId="13576" priority="15436" operator="between">
      <formula>2.5</formula>
      <formula>0</formula>
    </cfRule>
  </conditionalFormatting>
  <conditionalFormatting sqref="N126">
    <cfRule type="cellIs" dxfId="13575" priority="15432" operator="between">
      <formula>4.501</formula>
      <formula>6</formula>
    </cfRule>
    <cfRule type="cellIs" dxfId="13574" priority="15433" operator="between">
      <formula>3.001</formula>
      <formula>4.5</formula>
    </cfRule>
    <cfRule type="cellIs" dxfId="13573" priority="15434" operator="between">
      <formula>2.001</formula>
      <formula>3</formula>
    </cfRule>
    <cfRule type="cellIs" dxfId="13572" priority="15435" operator="between">
      <formula>0</formula>
      <formula>2</formula>
    </cfRule>
  </conditionalFormatting>
  <conditionalFormatting sqref="N124">
    <cfRule type="cellIs" dxfId="13571" priority="15431" operator="between">
      <formula>6</formula>
      <formula>4.5</formula>
    </cfRule>
  </conditionalFormatting>
  <conditionalFormatting sqref="N124">
    <cfRule type="cellIs" dxfId="13570" priority="15430" operator="between">
      <formula>6</formula>
      <formula>4.495</formula>
    </cfRule>
  </conditionalFormatting>
  <conditionalFormatting sqref="N124">
    <cfRule type="cellIs" dxfId="13569" priority="15429" operator="between">
      <formula>4.5</formula>
      <formula>3.495</formula>
    </cfRule>
  </conditionalFormatting>
  <conditionalFormatting sqref="N124">
    <cfRule type="cellIs" dxfId="13568" priority="15427" operator="between">
      <formula>3.5</formula>
      <formula>2.495</formula>
    </cfRule>
    <cfRule type="cellIs" dxfId="13567" priority="15428" operator="between">
      <formula>3.5</formula>
      <formula>2.495</formula>
    </cfRule>
  </conditionalFormatting>
  <conditionalFormatting sqref="N124">
    <cfRule type="cellIs" dxfId="13566" priority="15426" operator="between">
      <formula>3.5</formula>
      <formula>2.495</formula>
    </cfRule>
  </conditionalFormatting>
  <conditionalFormatting sqref="N124">
    <cfRule type="cellIs" dxfId="13565" priority="15425" operator="between">
      <formula>3.5</formula>
      <formula>2.494</formula>
    </cfRule>
  </conditionalFormatting>
  <conditionalFormatting sqref="N124">
    <cfRule type="cellIs" dxfId="13564" priority="15424" operator="between">
      <formula>2.5</formula>
      <formula>0</formula>
    </cfRule>
  </conditionalFormatting>
  <conditionalFormatting sqref="N124">
    <cfRule type="cellIs" dxfId="13563" priority="15420" operator="between">
      <formula>4.501</formula>
      <formula>6</formula>
    </cfRule>
    <cfRule type="cellIs" dxfId="13562" priority="15421" operator="between">
      <formula>3.001</formula>
      <formula>4.5</formula>
    </cfRule>
    <cfRule type="cellIs" dxfId="13561" priority="15422" operator="between">
      <formula>2.001</formula>
      <formula>3</formula>
    </cfRule>
    <cfRule type="cellIs" dxfId="13560" priority="15423" operator="between">
      <formula>0</formula>
      <formula>2</formula>
    </cfRule>
  </conditionalFormatting>
  <conditionalFormatting sqref="N125">
    <cfRule type="cellIs" dxfId="13559" priority="15419" operator="between">
      <formula>6</formula>
      <formula>4.5</formula>
    </cfRule>
  </conditionalFormatting>
  <conditionalFormatting sqref="N125">
    <cfRule type="cellIs" dxfId="13558" priority="15418" operator="between">
      <formula>6</formula>
      <formula>4.495</formula>
    </cfRule>
  </conditionalFormatting>
  <conditionalFormatting sqref="N125">
    <cfRule type="cellIs" dxfId="13557" priority="15417" operator="between">
      <formula>4.5</formula>
      <formula>3.495</formula>
    </cfRule>
  </conditionalFormatting>
  <conditionalFormatting sqref="N125">
    <cfRule type="cellIs" dxfId="13556" priority="15415" operator="between">
      <formula>3.5</formula>
      <formula>2.495</formula>
    </cfRule>
    <cfRule type="cellIs" dxfId="13555" priority="15416" operator="between">
      <formula>3.5</formula>
      <formula>2.495</formula>
    </cfRule>
  </conditionalFormatting>
  <conditionalFormatting sqref="N125">
    <cfRule type="cellIs" dxfId="13554" priority="15414" operator="between">
      <formula>3.5</formula>
      <formula>2.495</formula>
    </cfRule>
  </conditionalFormatting>
  <conditionalFormatting sqref="N125">
    <cfRule type="cellIs" dxfId="13553" priority="15413" operator="between">
      <formula>3.5</formula>
      <formula>2.494</formula>
    </cfRule>
  </conditionalFormatting>
  <conditionalFormatting sqref="N125">
    <cfRule type="cellIs" dxfId="13552" priority="15412" operator="between">
      <formula>2.5</formula>
      <formula>0</formula>
    </cfRule>
  </conditionalFormatting>
  <conditionalFormatting sqref="N125">
    <cfRule type="cellIs" dxfId="13551" priority="15408" operator="between">
      <formula>4.501</formula>
      <formula>6</formula>
    </cfRule>
    <cfRule type="cellIs" dxfId="13550" priority="15409" operator="between">
      <formula>3.001</formula>
      <formula>4.5</formula>
    </cfRule>
    <cfRule type="cellIs" dxfId="13549" priority="15410" operator="between">
      <formula>2.001</formula>
      <formula>3</formula>
    </cfRule>
    <cfRule type="cellIs" dxfId="13548" priority="15411" operator="between">
      <formula>0</formula>
      <formula>2</formula>
    </cfRule>
  </conditionalFormatting>
  <conditionalFormatting sqref="N121">
    <cfRule type="cellIs" dxfId="13547" priority="15407" operator="between">
      <formula>6</formula>
      <formula>4.5</formula>
    </cfRule>
  </conditionalFormatting>
  <conditionalFormatting sqref="N121">
    <cfRule type="cellIs" dxfId="13546" priority="15406" operator="between">
      <formula>6</formula>
      <formula>4.495</formula>
    </cfRule>
  </conditionalFormatting>
  <conditionalFormatting sqref="N121">
    <cfRule type="cellIs" dxfId="13545" priority="15405" operator="between">
      <formula>4.5</formula>
      <formula>3.495</formula>
    </cfRule>
  </conditionalFormatting>
  <conditionalFormatting sqref="N121">
    <cfRule type="cellIs" dxfId="13544" priority="15403" operator="between">
      <formula>3.5</formula>
      <formula>2.495</formula>
    </cfRule>
    <cfRule type="cellIs" dxfId="13543" priority="15404" operator="between">
      <formula>3.5</formula>
      <formula>2.495</formula>
    </cfRule>
  </conditionalFormatting>
  <conditionalFormatting sqref="N121">
    <cfRule type="cellIs" dxfId="13542" priority="15402" operator="between">
      <formula>3.5</formula>
      <formula>2.495</formula>
    </cfRule>
  </conditionalFormatting>
  <conditionalFormatting sqref="N121">
    <cfRule type="cellIs" dxfId="13541" priority="15401" operator="between">
      <formula>3.5</formula>
      <formula>2.494</formula>
    </cfRule>
  </conditionalFormatting>
  <conditionalFormatting sqref="N121">
    <cfRule type="cellIs" dxfId="13540" priority="15400" operator="between">
      <formula>2.5</formula>
      <formula>0</formula>
    </cfRule>
  </conditionalFormatting>
  <conditionalFormatting sqref="N121">
    <cfRule type="cellIs" dxfId="13539" priority="15396" operator="between">
      <formula>4.501</formula>
      <formula>6</formula>
    </cfRule>
    <cfRule type="cellIs" dxfId="13538" priority="15397" operator="between">
      <formula>3.001</formula>
      <formula>4.5</formula>
    </cfRule>
    <cfRule type="cellIs" dxfId="13537" priority="15398" operator="between">
      <formula>2.001</formula>
      <formula>3</formula>
    </cfRule>
    <cfRule type="cellIs" dxfId="13536" priority="15399" operator="between">
      <formula>0</formula>
      <formula>2</formula>
    </cfRule>
  </conditionalFormatting>
  <conditionalFormatting sqref="N122">
    <cfRule type="cellIs" dxfId="13535" priority="15395" operator="between">
      <formula>6</formula>
      <formula>4.5</formula>
    </cfRule>
  </conditionalFormatting>
  <conditionalFormatting sqref="N122">
    <cfRule type="cellIs" dxfId="13534" priority="15394" operator="between">
      <formula>6</formula>
      <formula>4.495</formula>
    </cfRule>
  </conditionalFormatting>
  <conditionalFormatting sqref="N122">
    <cfRule type="cellIs" dxfId="13533" priority="15393" operator="between">
      <formula>4.5</formula>
      <formula>3.495</formula>
    </cfRule>
  </conditionalFormatting>
  <conditionalFormatting sqref="N122">
    <cfRule type="cellIs" dxfId="13532" priority="15391" operator="between">
      <formula>3.5</formula>
      <formula>2.495</formula>
    </cfRule>
    <cfRule type="cellIs" dxfId="13531" priority="15392" operator="between">
      <formula>3.5</formula>
      <formula>2.495</formula>
    </cfRule>
  </conditionalFormatting>
  <conditionalFormatting sqref="N122">
    <cfRule type="cellIs" dxfId="13530" priority="15390" operator="between">
      <formula>3.5</formula>
      <formula>2.495</formula>
    </cfRule>
  </conditionalFormatting>
  <conditionalFormatting sqref="N122">
    <cfRule type="cellIs" dxfId="13529" priority="15389" operator="between">
      <formula>3.5</formula>
      <formula>2.494</formula>
    </cfRule>
  </conditionalFormatting>
  <conditionalFormatting sqref="N122">
    <cfRule type="cellIs" dxfId="13528" priority="15388" operator="between">
      <formula>2.5</formula>
      <formula>0</formula>
    </cfRule>
  </conditionalFormatting>
  <conditionalFormatting sqref="N122">
    <cfRule type="cellIs" dxfId="13527" priority="15384" operator="between">
      <formula>4.501</formula>
      <formula>6</formula>
    </cfRule>
    <cfRule type="cellIs" dxfId="13526" priority="15385" operator="between">
      <formula>3.001</formula>
      <formula>4.5</formula>
    </cfRule>
    <cfRule type="cellIs" dxfId="13525" priority="15386" operator="between">
      <formula>2.001</formula>
      <formula>3</formula>
    </cfRule>
    <cfRule type="cellIs" dxfId="13524" priority="15387" operator="between">
      <formula>0</formula>
      <formula>2</formula>
    </cfRule>
  </conditionalFormatting>
  <conditionalFormatting sqref="N123">
    <cfRule type="cellIs" dxfId="13523" priority="15371" operator="between">
      <formula>6</formula>
      <formula>4.5</formula>
    </cfRule>
  </conditionalFormatting>
  <conditionalFormatting sqref="N123">
    <cfRule type="cellIs" dxfId="13522" priority="15370" operator="between">
      <formula>6</formula>
      <formula>4.495</formula>
    </cfRule>
  </conditionalFormatting>
  <conditionalFormatting sqref="N123">
    <cfRule type="cellIs" dxfId="13521" priority="15369" operator="between">
      <formula>4.5</formula>
      <formula>3.495</formula>
    </cfRule>
  </conditionalFormatting>
  <conditionalFormatting sqref="N123">
    <cfRule type="cellIs" dxfId="13520" priority="15367" operator="between">
      <formula>3.5</formula>
      <formula>2.495</formula>
    </cfRule>
    <cfRule type="cellIs" dxfId="13519" priority="15368" operator="between">
      <formula>3.5</formula>
      <formula>2.495</formula>
    </cfRule>
  </conditionalFormatting>
  <conditionalFormatting sqref="N123">
    <cfRule type="cellIs" dxfId="13518" priority="15366" operator="between">
      <formula>3.5</formula>
      <formula>2.495</formula>
    </cfRule>
  </conditionalFormatting>
  <conditionalFormatting sqref="N123">
    <cfRule type="cellIs" dxfId="13517" priority="15365" operator="between">
      <formula>3.5</formula>
      <formula>2.494</formula>
    </cfRule>
  </conditionalFormatting>
  <conditionalFormatting sqref="N123">
    <cfRule type="cellIs" dxfId="13516" priority="15364" operator="between">
      <formula>2.5</formula>
      <formula>0</formula>
    </cfRule>
  </conditionalFormatting>
  <conditionalFormatting sqref="N123">
    <cfRule type="cellIs" dxfId="13515" priority="15360" operator="between">
      <formula>4.501</formula>
      <formula>6</formula>
    </cfRule>
    <cfRule type="cellIs" dxfId="13514" priority="15361" operator="between">
      <formula>3.001</formula>
      <formula>4.5</formula>
    </cfRule>
    <cfRule type="cellIs" dxfId="13513" priority="15362" operator="between">
      <formula>2.001</formula>
      <formula>3</formula>
    </cfRule>
    <cfRule type="cellIs" dxfId="13512" priority="15363" operator="between">
      <formula>0</formula>
      <formula>2</formula>
    </cfRule>
  </conditionalFormatting>
  <conditionalFormatting sqref="N131">
    <cfRule type="cellIs" dxfId="13511" priority="15359" operator="between">
      <formula>6</formula>
      <formula>4.5</formula>
    </cfRule>
  </conditionalFormatting>
  <conditionalFormatting sqref="N131">
    <cfRule type="cellIs" dxfId="13510" priority="15358" operator="between">
      <formula>6</formula>
      <formula>4.495</formula>
    </cfRule>
  </conditionalFormatting>
  <conditionalFormatting sqref="N131">
    <cfRule type="cellIs" dxfId="13509" priority="15357" operator="between">
      <formula>4.5</formula>
      <formula>3.495</formula>
    </cfRule>
  </conditionalFormatting>
  <conditionalFormatting sqref="N131">
    <cfRule type="cellIs" dxfId="13508" priority="15355" operator="between">
      <formula>3.5</formula>
      <formula>2.495</formula>
    </cfRule>
    <cfRule type="cellIs" dxfId="13507" priority="15356" operator="between">
      <formula>3.5</formula>
      <formula>2.495</formula>
    </cfRule>
  </conditionalFormatting>
  <conditionalFormatting sqref="N131">
    <cfRule type="cellIs" dxfId="13506" priority="15354" operator="between">
      <formula>3.5</formula>
      <formula>2.495</formula>
    </cfRule>
  </conditionalFormatting>
  <conditionalFormatting sqref="N131">
    <cfRule type="cellIs" dxfId="13505" priority="15353" operator="between">
      <formula>3.5</formula>
      <formula>2.494</formula>
    </cfRule>
  </conditionalFormatting>
  <conditionalFormatting sqref="N131">
    <cfRule type="cellIs" dxfId="13504" priority="15352" operator="between">
      <formula>2.5</formula>
      <formula>0</formula>
    </cfRule>
  </conditionalFormatting>
  <conditionalFormatting sqref="N131">
    <cfRule type="cellIs" dxfId="13503" priority="15348" operator="between">
      <formula>4.501</formula>
      <formula>6</formula>
    </cfRule>
    <cfRule type="cellIs" dxfId="13502" priority="15349" operator="between">
      <formula>3.001</formula>
      <formula>4.5</formula>
    </cfRule>
    <cfRule type="cellIs" dxfId="13501" priority="15350" operator="between">
      <formula>2.001</formula>
      <formula>3</formula>
    </cfRule>
    <cfRule type="cellIs" dxfId="13500" priority="15351" operator="between">
      <formula>0</formula>
      <formula>2</formula>
    </cfRule>
  </conditionalFormatting>
  <conditionalFormatting sqref="N129">
    <cfRule type="cellIs" dxfId="13499" priority="15347" operator="between">
      <formula>6</formula>
      <formula>4.5</formula>
    </cfRule>
  </conditionalFormatting>
  <conditionalFormatting sqref="N129">
    <cfRule type="cellIs" dxfId="13498" priority="15346" operator="between">
      <formula>6</formula>
      <formula>4.495</formula>
    </cfRule>
  </conditionalFormatting>
  <conditionalFormatting sqref="N129">
    <cfRule type="cellIs" dxfId="13497" priority="15345" operator="between">
      <formula>4.5</formula>
      <formula>3.495</formula>
    </cfRule>
  </conditionalFormatting>
  <conditionalFormatting sqref="N129">
    <cfRule type="cellIs" dxfId="13496" priority="15343" operator="between">
      <formula>3.5</formula>
      <formula>2.495</formula>
    </cfRule>
    <cfRule type="cellIs" dxfId="13495" priority="15344" operator="between">
      <formula>3.5</formula>
      <formula>2.495</formula>
    </cfRule>
  </conditionalFormatting>
  <conditionalFormatting sqref="N129">
    <cfRule type="cellIs" dxfId="13494" priority="15342" operator="between">
      <formula>3.5</formula>
      <formula>2.495</formula>
    </cfRule>
  </conditionalFormatting>
  <conditionalFormatting sqref="N129">
    <cfRule type="cellIs" dxfId="13493" priority="15341" operator="between">
      <formula>3.5</formula>
      <formula>2.494</formula>
    </cfRule>
  </conditionalFormatting>
  <conditionalFormatting sqref="N129">
    <cfRule type="cellIs" dxfId="13492" priority="15340" operator="between">
      <formula>2.5</formula>
      <formula>0</formula>
    </cfRule>
  </conditionalFormatting>
  <conditionalFormatting sqref="N129">
    <cfRule type="cellIs" dxfId="13491" priority="15336" operator="between">
      <formula>4.501</formula>
      <formula>6</formula>
    </cfRule>
    <cfRule type="cellIs" dxfId="13490" priority="15337" operator="between">
      <formula>3.001</formula>
      <formula>4.5</formula>
    </cfRule>
    <cfRule type="cellIs" dxfId="13489" priority="15338" operator="between">
      <formula>2.001</formula>
      <formula>3</formula>
    </cfRule>
    <cfRule type="cellIs" dxfId="13488" priority="15339" operator="between">
      <formula>0</formula>
      <formula>2</formula>
    </cfRule>
  </conditionalFormatting>
  <conditionalFormatting sqref="N130">
    <cfRule type="cellIs" dxfId="13487" priority="15335" operator="between">
      <formula>6</formula>
      <formula>4.5</formula>
    </cfRule>
  </conditionalFormatting>
  <conditionalFormatting sqref="N130">
    <cfRule type="cellIs" dxfId="13486" priority="15334" operator="between">
      <formula>6</formula>
      <formula>4.495</formula>
    </cfRule>
  </conditionalFormatting>
  <conditionalFormatting sqref="N130">
    <cfRule type="cellIs" dxfId="13485" priority="15333" operator="between">
      <formula>4.5</formula>
      <formula>3.495</formula>
    </cfRule>
  </conditionalFormatting>
  <conditionalFormatting sqref="N130">
    <cfRule type="cellIs" dxfId="13484" priority="15331" operator="between">
      <formula>3.5</formula>
      <formula>2.495</formula>
    </cfRule>
    <cfRule type="cellIs" dxfId="13483" priority="15332" operator="between">
      <formula>3.5</formula>
      <formula>2.495</formula>
    </cfRule>
  </conditionalFormatting>
  <conditionalFormatting sqref="N130">
    <cfRule type="cellIs" dxfId="13482" priority="15330" operator="between">
      <formula>3.5</formula>
      <formula>2.495</formula>
    </cfRule>
  </conditionalFormatting>
  <conditionalFormatting sqref="N130">
    <cfRule type="cellIs" dxfId="13481" priority="15329" operator="between">
      <formula>3.5</formula>
      <formula>2.494</formula>
    </cfRule>
  </conditionalFormatting>
  <conditionalFormatting sqref="N130">
    <cfRule type="cellIs" dxfId="13480" priority="15328" operator="between">
      <formula>2.5</formula>
      <formula>0</formula>
    </cfRule>
  </conditionalFormatting>
  <conditionalFormatting sqref="N130">
    <cfRule type="cellIs" dxfId="13479" priority="15324" operator="between">
      <formula>4.501</formula>
      <formula>6</formula>
    </cfRule>
    <cfRule type="cellIs" dxfId="13478" priority="15325" operator="between">
      <formula>3.001</formula>
      <formula>4.5</formula>
    </cfRule>
    <cfRule type="cellIs" dxfId="13477" priority="15326" operator="between">
      <formula>2.001</formula>
      <formula>3</formula>
    </cfRule>
    <cfRule type="cellIs" dxfId="13476" priority="15327" operator="between">
      <formula>0</formula>
      <formula>2</formula>
    </cfRule>
  </conditionalFormatting>
  <conditionalFormatting sqref="N127">
    <cfRule type="cellIs" dxfId="13475" priority="15323" operator="between">
      <formula>6</formula>
      <formula>4.5</formula>
    </cfRule>
  </conditionalFormatting>
  <conditionalFormatting sqref="N127">
    <cfRule type="cellIs" dxfId="13474" priority="15322" operator="between">
      <formula>6</formula>
      <formula>4.495</formula>
    </cfRule>
  </conditionalFormatting>
  <conditionalFormatting sqref="N127">
    <cfRule type="cellIs" dxfId="13473" priority="15321" operator="between">
      <formula>4.5</formula>
      <formula>3.495</formula>
    </cfRule>
  </conditionalFormatting>
  <conditionalFormatting sqref="N127">
    <cfRule type="cellIs" dxfId="13472" priority="15319" operator="between">
      <formula>3.5</formula>
      <formula>2.495</formula>
    </cfRule>
    <cfRule type="cellIs" dxfId="13471" priority="15320" operator="between">
      <formula>3.5</formula>
      <formula>2.495</formula>
    </cfRule>
  </conditionalFormatting>
  <conditionalFormatting sqref="N127">
    <cfRule type="cellIs" dxfId="13470" priority="15318" operator="between">
      <formula>3.5</formula>
      <formula>2.495</formula>
    </cfRule>
  </conditionalFormatting>
  <conditionalFormatting sqref="N127">
    <cfRule type="cellIs" dxfId="13469" priority="15317" operator="between">
      <formula>3.5</formula>
      <formula>2.494</formula>
    </cfRule>
  </conditionalFormatting>
  <conditionalFormatting sqref="N127">
    <cfRule type="cellIs" dxfId="13468" priority="15316" operator="between">
      <formula>2.5</formula>
      <formula>0</formula>
    </cfRule>
  </conditionalFormatting>
  <conditionalFormatting sqref="N127">
    <cfRule type="cellIs" dxfId="13467" priority="15312" operator="between">
      <formula>4.501</formula>
      <formula>6</formula>
    </cfRule>
    <cfRule type="cellIs" dxfId="13466" priority="15313" operator="between">
      <formula>3.001</formula>
      <formula>4.5</formula>
    </cfRule>
    <cfRule type="cellIs" dxfId="13465" priority="15314" operator="between">
      <formula>2.001</formula>
      <formula>3</formula>
    </cfRule>
    <cfRule type="cellIs" dxfId="13464" priority="15315" operator="between">
      <formula>0</formula>
      <formula>2</formula>
    </cfRule>
  </conditionalFormatting>
  <conditionalFormatting sqref="N128">
    <cfRule type="cellIs" dxfId="13463" priority="15299" operator="between">
      <formula>6</formula>
      <formula>4.5</formula>
    </cfRule>
  </conditionalFormatting>
  <conditionalFormatting sqref="N128">
    <cfRule type="cellIs" dxfId="13462" priority="15298" operator="between">
      <formula>6</formula>
      <formula>4.495</formula>
    </cfRule>
  </conditionalFormatting>
  <conditionalFormatting sqref="N128">
    <cfRule type="cellIs" dxfId="13461" priority="15297" operator="between">
      <formula>4.5</formula>
      <formula>3.495</formula>
    </cfRule>
  </conditionalFormatting>
  <conditionalFormatting sqref="N128">
    <cfRule type="cellIs" dxfId="13460" priority="15295" operator="between">
      <formula>3.5</formula>
      <formula>2.495</formula>
    </cfRule>
    <cfRule type="cellIs" dxfId="13459" priority="15296" operator="between">
      <formula>3.5</formula>
      <formula>2.495</formula>
    </cfRule>
  </conditionalFormatting>
  <conditionalFormatting sqref="N128">
    <cfRule type="cellIs" dxfId="13458" priority="15294" operator="between">
      <formula>3.5</formula>
      <formula>2.495</formula>
    </cfRule>
  </conditionalFormatting>
  <conditionalFormatting sqref="N128">
    <cfRule type="cellIs" dxfId="13457" priority="15293" operator="between">
      <formula>3.5</formula>
      <formula>2.494</formula>
    </cfRule>
  </conditionalFormatting>
  <conditionalFormatting sqref="N128">
    <cfRule type="cellIs" dxfId="13456" priority="15292" operator="between">
      <formula>2.5</formula>
      <formula>0</formula>
    </cfRule>
  </conditionalFormatting>
  <conditionalFormatting sqref="N128">
    <cfRule type="cellIs" dxfId="13455" priority="15288" operator="between">
      <formula>4.501</formula>
      <formula>6</formula>
    </cfRule>
    <cfRule type="cellIs" dxfId="13454" priority="15289" operator="between">
      <formula>3.001</formula>
      <formula>4.5</formula>
    </cfRule>
    <cfRule type="cellIs" dxfId="13453" priority="15290" operator="between">
      <formula>2.001</formula>
      <formula>3</formula>
    </cfRule>
    <cfRule type="cellIs" dxfId="13452" priority="15291" operator="between">
      <formula>0</formula>
      <formula>2</formula>
    </cfRule>
  </conditionalFormatting>
  <conditionalFormatting sqref="N137">
    <cfRule type="cellIs" dxfId="13451" priority="15275" operator="between">
      <formula>6</formula>
      <formula>4.5</formula>
    </cfRule>
  </conditionalFormatting>
  <conditionalFormatting sqref="N137">
    <cfRule type="cellIs" dxfId="13450" priority="15274" operator="between">
      <formula>6</formula>
      <formula>4.495</formula>
    </cfRule>
  </conditionalFormatting>
  <conditionalFormatting sqref="N137">
    <cfRule type="cellIs" dxfId="13449" priority="15273" operator="between">
      <formula>4.5</formula>
      <formula>3.495</formula>
    </cfRule>
  </conditionalFormatting>
  <conditionalFormatting sqref="N137">
    <cfRule type="cellIs" dxfId="13448" priority="15271" operator="between">
      <formula>3.5</formula>
      <formula>2.495</formula>
    </cfRule>
    <cfRule type="cellIs" dxfId="13447" priority="15272" operator="between">
      <formula>3.5</formula>
      <formula>2.495</formula>
    </cfRule>
  </conditionalFormatting>
  <conditionalFormatting sqref="N137">
    <cfRule type="cellIs" dxfId="13446" priority="15270" operator="between">
      <formula>3.5</formula>
      <formula>2.495</formula>
    </cfRule>
  </conditionalFormatting>
  <conditionalFormatting sqref="N137">
    <cfRule type="cellIs" dxfId="13445" priority="15269" operator="between">
      <formula>3.5</formula>
      <formula>2.494</formula>
    </cfRule>
  </conditionalFormatting>
  <conditionalFormatting sqref="N137">
    <cfRule type="cellIs" dxfId="13444" priority="15268" operator="between">
      <formula>2.5</formula>
      <formula>0</formula>
    </cfRule>
  </conditionalFormatting>
  <conditionalFormatting sqref="N137">
    <cfRule type="cellIs" dxfId="13443" priority="15264" operator="between">
      <formula>4.501</formula>
      <formula>6</formula>
    </cfRule>
    <cfRule type="cellIs" dxfId="13442" priority="15265" operator="between">
      <formula>3.001</formula>
      <formula>4.5</formula>
    </cfRule>
    <cfRule type="cellIs" dxfId="13441" priority="15266" operator="between">
      <formula>2.001</formula>
      <formula>3</formula>
    </cfRule>
    <cfRule type="cellIs" dxfId="13440" priority="15267" operator="between">
      <formula>0</formula>
      <formula>2</formula>
    </cfRule>
  </conditionalFormatting>
  <conditionalFormatting sqref="N135">
    <cfRule type="cellIs" dxfId="13439" priority="15263" operator="between">
      <formula>6</formula>
      <formula>4.5</formula>
    </cfRule>
  </conditionalFormatting>
  <conditionalFormatting sqref="N135">
    <cfRule type="cellIs" dxfId="13438" priority="15262" operator="between">
      <formula>6</formula>
      <formula>4.495</formula>
    </cfRule>
  </conditionalFormatting>
  <conditionalFormatting sqref="N135">
    <cfRule type="cellIs" dxfId="13437" priority="15261" operator="between">
      <formula>4.5</formula>
      <formula>3.495</formula>
    </cfRule>
  </conditionalFormatting>
  <conditionalFormatting sqref="N135">
    <cfRule type="cellIs" dxfId="13436" priority="15259" operator="between">
      <formula>3.5</formula>
      <formula>2.495</formula>
    </cfRule>
    <cfRule type="cellIs" dxfId="13435" priority="15260" operator="between">
      <formula>3.5</formula>
      <formula>2.495</formula>
    </cfRule>
  </conditionalFormatting>
  <conditionalFormatting sqref="N135">
    <cfRule type="cellIs" dxfId="13434" priority="15258" operator="between">
      <formula>3.5</formula>
      <formula>2.495</formula>
    </cfRule>
  </conditionalFormatting>
  <conditionalFormatting sqref="N135">
    <cfRule type="cellIs" dxfId="13433" priority="15257" operator="between">
      <formula>3.5</formula>
      <formula>2.494</formula>
    </cfRule>
  </conditionalFormatting>
  <conditionalFormatting sqref="N135">
    <cfRule type="cellIs" dxfId="13432" priority="15256" operator="between">
      <formula>2.5</formula>
      <formula>0</formula>
    </cfRule>
  </conditionalFormatting>
  <conditionalFormatting sqref="N135">
    <cfRule type="cellIs" dxfId="13431" priority="15252" operator="between">
      <formula>4.501</formula>
      <formula>6</formula>
    </cfRule>
    <cfRule type="cellIs" dxfId="13430" priority="15253" operator="between">
      <formula>3.001</formula>
      <formula>4.5</formula>
    </cfRule>
    <cfRule type="cellIs" dxfId="13429" priority="15254" operator="between">
      <formula>2.001</formula>
      <formula>3</formula>
    </cfRule>
    <cfRule type="cellIs" dxfId="13428" priority="15255" operator="between">
      <formula>0</formula>
      <formula>2</formula>
    </cfRule>
  </conditionalFormatting>
  <conditionalFormatting sqref="N136">
    <cfRule type="cellIs" dxfId="13427" priority="15251" operator="between">
      <formula>6</formula>
      <formula>4.5</formula>
    </cfRule>
  </conditionalFormatting>
  <conditionalFormatting sqref="N136">
    <cfRule type="cellIs" dxfId="13426" priority="15250" operator="between">
      <formula>6</formula>
      <formula>4.495</formula>
    </cfRule>
  </conditionalFormatting>
  <conditionalFormatting sqref="N136">
    <cfRule type="cellIs" dxfId="13425" priority="15249" operator="between">
      <formula>4.5</formula>
      <formula>3.495</formula>
    </cfRule>
  </conditionalFormatting>
  <conditionalFormatting sqref="N136">
    <cfRule type="cellIs" dxfId="13424" priority="15247" operator="between">
      <formula>3.5</formula>
      <formula>2.495</formula>
    </cfRule>
    <cfRule type="cellIs" dxfId="13423" priority="15248" operator="between">
      <formula>3.5</formula>
      <formula>2.495</formula>
    </cfRule>
  </conditionalFormatting>
  <conditionalFormatting sqref="N136">
    <cfRule type="cellIs" dxfId="13422" priority="15246" operator="between">
      <formula>3.5</formula>
      <formula>2.495</formula>
    </cfRule>
  </conditionalFormatting>
  <conditionalFormatting sqref="N136">
    <cfRule type="cellIs" dxfId="13421" priority="15245" operator="between">
      <formula>3.5</formula>
      <formula>2.494</formula>
    </cfRule>
  </conditionalFormatting>
  <conditionalFormatting sqref="N136">
    <cfRule type="cellIs" dxfId="13420" priority="15244" operator="between">
      <formula>2.5</formula>
      <formula>0</formula>
    </cfRule>
  </conditionalFormatting>
  <conditionalFormatting sqref="N136">
    <cfRule type="cellIs" dxfId="13419" priority="15240" operator="between">
      <formula>4.501</formula>
      <formula>6</formula>
    </cfRule>
    <cfRule type="cellIs" dxfId="13418" priority="15241" operator="between">
      <formula>3.001</formula>
      <formula>4.5</formula>
    </cfRule>
    <cfRule type="cellIs" dxfId="13417" priority="15242" operator="between">
      <formula>2.001</formula>
      <formula>3</formula>
    </cfRule>
    <cfRule type="cellIs" dxfId="13416" priority="15243" operator="between">
      <formula>0</formula>
      <formula>2</formula>
    </cfRule>
  </conditionalFormatting>
  <conditionalFormatting sqref="N132">
    <cfRule type="cellIs" dxfId="13415" priority="15239" operator="between">
      <formula>6</formula>
      <formula>4.5</formula>
    </cfRule>
  </conditionalFormatting>
  <conditionalFormatting sqref="N132">
    <cfRule type="cellIs" dxfId="13414" priority="15238" operator="between">
      <formula>6</formula>
      <formula>4.495</formula>
    </cfRule>
  </conditionalFormatting>
  <conditionalFormatting sqref="N132">
    <cfRule type="cellIs" dxfId="13413" priority="15237" operator="between">
      <formula>4.5</formula>
      <formula>3.495</formula>
    </cfRule>
  </conditionalFormatting>
  <conditionalFormatting sqref="N132">
    <cfRule type="cellIs" dxfId="13412" priority="15235" operator="between">
      <formula>3.5</formula>
      <formula>2.495</formula>
    </cfRule>
    <cfRule type="cellIs" dxfId="13411" priority="15236" operator="between">
      <formula>3.5</formula>
      <formula>2.495</formula>
    </cfRule>
  </conditionalFormatting>
  <conditionalFormatting sqref="N132">
    <cfRule type="cellIs" dxfId="13410" priority="15234" operator="between">
      <formula>3.5</formula>
      <formula>2.495</formula>
    </cfRule>
  </conditionalFormatting>
  <conditionalFormatting sqref="N132">
    <cfRule type="cellIs" dxfId="13409" priority="15233" operator="between">
      <formula>3.5</formula>
      <formula>2.494</formula>
    </cfRule>
  </conditionalFormatting>
  <conditionalFormatting sqref="N132">
    <cfRule type="cellIs" dxfId="13408" priority="15232" operator="between">
      <formula>2.5</formula>
      <formula>0</formula>
    </cfRule>
  </conditionalFormatting>
  <conditionalFormatting sqref="N132">
    <cfRule type="cellIs" dxfId="13407" priority="15228" operator="between">
      <formula>4.501</formula>
      <formula>6</formula>
    </cfRule>
    <cfRule type="cellIs" dxfId="13406" priority="15229" operator="between">
      <formula>3.001</formula>
      <formula>4.5</formula>
    </cfRule>
    <cfRule type="cellIs" dxfId="13405" priority="15230" operator="between">
      <formula>2.001</formula>
      <formula>3</formula>
    </cfRule>
    <cfRule type="cellIs" dxfId="13404" priority="15231" operator="between">
      <formula>0</formula>
      <formula>2</formula>
    </cfRule>
  </conditionalFormatting>
  <conditionalFormatting sqref="N134">
    <cfRule type="cellIs" dxfId="13403" priority="15227" operator="between">
      <formula>6</formula>
      <formula>4.5</formula>
    </cfRule>
  </conditionalFormatting>
  <conditionalFormatting sqref="N134">
    <cfRule type="cellIs" dxfId="13402" priority="15226" operator="between">
      <formula>6</formula>
      <formula>4.495</formula>
    </cfRule>
  </conditionalFormatting>
  <conditionalFormatting sqref="N134">
    <cfRule type="cellIs" dxfId="13401" priority="15225" operator="between">
      <formula>4.5</formula>
      <formula>3.495</formula>
    </cfRule>
  </conditionalFormatting>
  <conditionalFormatting sqref="N134">
    <cfRule type="cellIs" dxfId="13400" priority="15223" operator="between">
      <formula>3.5</formula>
      <formula>2.495</formula>
    </cfRule>
    <cfRule type="cellIs" dxfId="13399" priority="15224" operator="between">
      <formula>3.5</formula>
      <formula>2.495</formula>
    </cfRule>
  </conditionalFormatting>
  <conditionalFormatting sqref="N134">
    <cfRule type="cellIs" dxfId="13398" priority="15222" operator="between">
      <formula>3.5</formula>
      <formula>2.495</formula>
    </cfRule>
  </conditionalFormatting>
  <conditionalFormatting sqref="N134">
    <cfRule type="cellIs" dxfId="13397" priority="15221" operator="between">
      <formula>3.5</formula>
      <formula>2.494</formula>
    </cfRule>
  </conditionalFormatting>
  <conditionalFormatting sqref="N134">
    <cfRule type="cellIs" dxfId="13396" priority="15220" operator="between">
      <formula>2.5</formula>
      <formula>0</formula>
    </cfRule>
  </conditionalFormatting>
  <conditionalFormatting sqref="N134">
    <cfRule type="cellIs" dxfId="13395" priority="15216" operator="between">
      <formula>4.501</formula>
      <formula>6</formula>
    </cfRule>
    <cfRule type="cellIs" dxfId="13394" priority="15217" operator="between">
      <formula>3.001</formula>
      <formula>4.5</formula>
    </cfRule>
    <cfRule type="cellIs" dxfId="13393" priority="15218" operator="between">
      <formula>2.001</formula>
      <formula>3</formula>
    </cfRule>
    <cfRule type="cellIs" dxfId="13392" priority="15219" operator="between">
      <formula>0</formula>
      <formula>2</formula>
    </cfRule>
  </conditionalFormatting>
  <conditionalFormatting sqref="N133">
    <cfRule type="cellIs" dxfId="13391" priority="15215" operator="between">
      <formula>6</formula>
      <formula>4.5</formula>
    </cfRule>
  </conditionalFormatting>
  <conditionalFormatting sqref="N133">
    <cfRule type="cellIs" dxfId="13390" priority="15214" operator="between">
      <formula>6</formula>
      <formula>4.495</formula>
    </cfRule>
  </conditionalFormatting>
  <conditionalFormatting sqref="N133">
    <cfRule type="cellIs" dxfId="13389" priority="15213" operator="between">
      <formula>4.5</formula>
      <formula>3.495</formula>
    </cfRule>
  </conditionalFormatting>
  <conditionalFormatting sqref="N133">
    <cfRule type="cellIs" dxfId="13388" priority="15211" operator="between">
      <formula>3.5</formula>
      <formula>2.495</formula>
    </cfRule>
    <cfRule type="cellIs" dxfId="13387" priority="15212" operator="between">
      <formula>3.5</formula>
      <formula>2.495</formula>
    </cfRule>
  </conditionalFormatting>
  <conditionalFormatting sqref="N133">
    <cfRule type="cellIs" dxfId="13386" priority="15210" operator="between">
      <formula>3.5</formula>
      <formula>2.495</formula>
    </cfRule>
  </conditionalFormatting>
  <conditionalFormatting sqref="N133">
    <cfRule type="cellIs" dxfId="13385" priority="15209" operator="between">
      <formula>3.5</formula>
      <formula>2.494</formula>
    </cfRule>
  </conditionalFormatting>
  <conditionalFormatting sqref="N133">
    <cfRule type="cellIs" dxfId="13384" priority="15208" operator="between">
      <formula>2.5</formula>
      <formula>0</formula>
    </cfRule>
  </conditionalFormatting>
  <conditionalFormatting sqref="N133">
    <cfRule type="cellIs" dxfId="13383" priority="15204" operator="between">
      <formula>4.501</formula>
      <formula>6</formula>
    </cfRule>
    <cfRule type="cellIs" dxfId="13382" priority="15205" operator="between">
      <formula>3.001</formula>
      <formula>4.5</formula>
    </cfRule>
    <cfRule type="cellIs" dxfId="13381" priority="15206" operator="between">
      <formula>2.001</formula>
      <formula>3</formula>
    </cfRule>
    <cfRule type="cellIs" dxfId="13380" priority="15207" operator="between">
      <formula>0</formula>
      <formula>2</formula>
    </cfRule>
  </conditionalFormatting>
  <conditionalFormatting sqref="N143">
    <cfRule type="cellIs" dxfId="13379" priority="15203" operator="between">
      <formula>6</formula>
      <formula>4.5</formula>
    </cfRule>
  </conditionalFormatting>
  <conditionalFormatting sqref="N143">
    <cfRule type="cellIs" dxfId="13378" priority="15202" operator="between">
      <formula>6</formula>
      <formula>4.495</formula>
    </cfRule>
  </conditionalFormatting>
  <conditionalFormatting sqref="N143">
    <cfRule type="cellIs" dxfId="13377" priority="15201" operator="between">
      <formula>4.5</formula>
      <formula>3.495</formula>
    </cfRule>
  </conditionalFormatting>
  <conditionalFormatting sqref="N143">
    <cfRule type="cellIs" dxfId="13376" priority="15199" operator="between">
      <formula>3.5</formula>
      <formula>2.495</formula>
    </cfRule>
    <cfRule type="cellIs" dxfId="13375" priority="15200" operator="between">
      <formula>3.5</formula>
      <formula>2.495</formula>
    </cfRule>
  </conditionalFormatting>
  <conditionalFormatting sqref="N143">
    <cfRule type="cellIs" dxfId="13374" priority="15198" operator="between">
      <formula>3.5</formula>
      <formula>2.495</formula>
    </cfRule>
  </conditionalFormatting>
  <conditionalFormatting sqref="N143">
    <cfRule type="cellIs" dxfId="13373" priority="15197" operator="between">
      <formula>3.5</formula>
      <formula>2.494</formula>
    </cfRule>
  </conditionalFormatting>
  <conditionalFormatting sqref="N143">
    <cfRule type="cellIs" dxfId="13372" priority="15196" operator="between">
      <formula>2.5</formula>
      <formula>0</formula>
    </cfRule>
  </conditionalFormatting>
  <conditionalFormatting sqref="N143">
    <cfRule type="cellIs" dxfId="13371" priority="15192" operator="between">
      <formula>4.501</formula>
      <formula>6</formula>
    </cfRule>
    <cfRule type="cellIs" dxfId="13370" priority="15193" operator="between">
      <formula>3.001</formula>
      <formula>4.5</formula>
    </cfRule>
    <cfRule type="cellIs" dxfId="13369" priority="15194" operator="between">
      <formula>2.001</formula>
      <formula>3</formula>
    </cfRule>
    <cfRule type="cellIs" dxfId="13368" priority="15195" operator="between">
      <formula>0</formula>
      <formula>2</formula>
    </cfRule>
  </conditionalFormatting>
  <conditionalFormatting sqref="N141">
    <cfRule type="cellIs" dxfId="13367" priority="15191" operator="between">
      <formula>6</formula>
      <formula>4.5</formula>
    </cfRule>
  </conditionalFormatting>
  <conditionalFormatting sqref="N141">
    <cfRule type="cellIs" dxfId="13366" priority="15190" operator="between">
      <formula>6</formula>
      <formula>4.495</formula>
    </cfRule>
  </conditionalFormatting>
  <conditionalFormatting sqref="N141">
    <cfRule type="cellIs" dxfId="13365" priority="15189" operator="between">
      <formula>4.5</formula>
      <formula>3.495</formula>
    </cfRule>
  </conditionalFormatting>
  <conditionalFormatting sqref="N141">
    <cfRule type="cellIs" dxfId="13364" priority="15187" operator="between">
      <formula>3.5</formula>
      <formula>2.495</formula>
    </cfRule>
    <cfRule type="cellIs" dxfId="13363" priority="15188" operator="between">
      <formula>3.5</formula>
      <formula>2.495</formula>
    </cfRule>
  </conditionalFormatting>
  <conditionalFormatting sqref="N141">
    <cfRule type="cellIs" dxfId="13362" priority="15186" operator="between">
      <formula>3.5</formula>
      <formula>2.495</formula>
    </cfRule>
  </conditionalFormatting>
  <conditionalFormatting sqref="N141">
    <cfRule type="cellIs" dxfId="13361" priority="15185" operator="between">
      <formula>3.5</formula>
      <formula>2.494</formula>
    </cfRule>
  </conditionalFormatting>
  <conditionalFormatting sqref="N141">
    <cfRule type="cellIs" dxfId="13360" priority="15184" operator="between">
      <formula>2.5</formula>
      <formula>0</formula>
    </cfRule>
  </conditionalFormatting>
  <conditionalFormatting sqref="N141">
    <cfRule type="cellIs" dxfId="13359" priority="15180" operator="between">
      <formula>4.501</formula>
      <formula>6</formula>
    </cfRule>
    <cfRule type="cellIs" dxfId="13358" priority="15181" operator="between">
      <formula>3.001</formula>
      <formula>4.5</formula>
    </cfRule>
    <cfRule type="cellIs" dxfId="13357" priority="15182" operator="between">
      <formula>2.001</formula>
      <formula>3</formula>
    </cfRule>
    <cfRule type="cellIs" dxfId="13356" priority="15183" operator="between">
      <formula>0</formula>
      <formula>2</formula>
    </cfRule>
  </conditionalFormatting>
  <conditionalFormatting sqref="N142">
    <cfRule type="cellIs" dxfId="13355" priority="15179" operator="between">
      <formula>6</formula>
      <formula>4.5</formula>
    </cfRule>
  </conditionalFormatting>
  <conditionalFormatting sqref="N142">
    <cfRule type="cellIs" dxfId="13354" priority="15178" operator="between">
      <formula>6</formula>
      <formula>4.495</formula>
    </cfRule>
  </conditionalFormatting>
  <conditionalFormatting sqref="N142">
    <cfRule type="cellIs" dxfId="13353" priority="15177" operator="between">
      <formula>4.5</formula>
      <formula>3.495</formula>
    </cfRule>
  </conditionalFormatting>
  <conditionalFormatting sqref="N142">
    <cfRule type="cellIs" dxfId="13352" priority="15175" operator="between">
      <formula>3.5</formula>
      <formula>2.495</formula>
    </cfRule>
    <cfRule type="cellIs" dxfId="13351" priority="15176" operator="between">
      <formula>3.5</formula>
      <formula>2.495</formula>
    </cfRule>
  </conditionalFormatting>
  <conditionalFormatting sqref="N142">
    <cfRule type="cellIs" dxfId="13350" priority="15174" operator="between">
      <formula>3.5</formula>
      <formula>2.495</formula>
    </cfRule>
  </conditionalFormatting>
  <conditionalFormatting sqref="N142">
    <cfRule type="cellIs" dxfId="13349" priority="15173" operator="between">
      <formula>3.5</formula>
      <formula>2.494</formula>
    </cfRule>
  </conditionalFormatting>
  <conditionalFormatting sqref="N142">
    <cfRule type="cellIs" dxfId="13348" priority="15172" operator="between">
      <formula>2.5</formula>
      <formula>0</formula>
    </cfRule>
  </conditionalFormatting>
  <conditionalFormatting sqref="N142">
    <cfRule type="cellIs" dxfId="13347" priority="15168" operator="between">
      <formula>4.501</formula>
      <formula>6</formula>
    </cfRule>
    <cfRule type="cellIs" dxfId="13346" priority="15169" operator="between">
      <formula>3.001</formula>
      <formula>4.5</formula>
    </cfRule>
    <cfRule type="cellIs" dxfId="13345" priority="15170" operator="between">
      <formula>2.001</formula>
      <formula>3</formula>
    </cfRule>
    <cfRule type="cellIs" dxfId="13344" priority="15171" operator="between">
      <formula>0</formula>
      <formula>2</formula>
    </cfRule>
  </conditionalFormatting>
  <conditionalFormatting sqref="N138">
    <cfRule type="cellIs" dxfId="13343" priority="15167" operator="between">
      <formula>6</formula>
      <formula>4.5</formula>
    </cfRule>
  </conditionalFormatting>
  <conditionalFormatting sqref="N138">
    <cfRule type="cellIs" dxfId="13342" priority="15166" operator="between">
      <formula>6</formula>
      <formula>4.495</formula>
    </cfRule>
  </conditionalFormatting>
  <conditionalFormatting sqref="N138">
    <cfRule type="cellIs" dxfId="13341" priority="15165" operator="between">
      <formula>4.5</formula>
      <formula>3.495</formula>
    </cfRule>
  </conditionalFormatting>
  <conditionalFormatting sqref="N138">
    <cfRule type="cellIs" dxfId="13340" priority="15163" operator="between">
      <formula>3.5</formula>
      <formula>2.495</formula>
    </cfRule>
    <cfRule type="cellIs" dxfId="13339" priority="15164" operator="between">
      <formula>3.5</formula>
      <formula>2.495</formula>
    </cfRule>
  </conditionalFormatting>
  <conditionalFormatting sqref="N138">
    <cfRule type="cellIs" dxfId="13338" priority="15162" operator="between">
      <formula>3.5</formula>
      <formula>2.495</formula>
    </cfRule>
  </conditionalFormatting>
  <conditionalFormatting sqref="N138">
    <cfRule type="cellIs" dxfId="13337" priority="15161" operator="between">
      <formula>3.5</formula>
      <formula>2.494</formula>
    </cfRule>
  </conditionalFormatting>
  <conditionalFormatting sqref="N138">
    <cfRule type="cellIs" dxfId="13336" priority="15160" operator="between">
      <formula>2.5</formula>
      <formula>0</formula>
    </cfRule>
  </conditionalFormatting>
  <conditionalFormatting sqref="N138">
    <cfRule type="cellIs" dxfId="13335" priority="15156" operator="between">
      <formula>4.501</formula>
      <formula>6</formula>
    </cfRule>
    <cfRule type="cellIs" dxfId="13334" priority="15157" operator="between">
      <formula>3.001</formula>
      <formula>4.5</formula>
    </cfRule>
    <cfRule type="cellIs" dxfId="13333" priority="15158" operator="between">
      <formula>2.001</formula>
      <formula>3</formula>
    </cfRule>
    <cfRule type="cellIs" dxfId="13332" priority="15159" operator="between">
      <formula>0</formula>
      <formula>2</formula>
    </cfRule>
  </conditionalFormatting>
  <conditionalFormatting sqref="N140">
    <cfRule type="cellIs" dxfId="13331" priority="15155" operator="between">
      <formula>6</formula>
      <formula>4.5</formula>
    </cfRule>
  </conditionalFormatting>
  <conditionalFormatting sqref="N140">
    <cfRule type="cellIs" dxfId="13330" priority="15154" operator="between">
      <formula>6</formula>
      <formula>4.495</formula>
    </cfRule>
  </conditionalFormatting>
  <conditionalFormatting sqref="N140">
    <cfRule type="cellIs" dxfId="13329" priority="15153" operator="between">
      <formula>4.5</formula>
      <formula>3.495</formula>
    </cfRule>
  </conditionalFormatting>
  <conditionalFormatting sqref="N140">
    <cfRule type="cellIs" dxfId="13328" priority="15151" operator="between">
      <formula>3.5</formula>
      <formula>2.495</formula>
    </cfRule>
    <cfRule type="cellIs" dxfId="13327" priority="15152" operator="between">
      <formula>3.5</formula>
      <formula>2.495</formula>
    </cfRule>
  </conditionalFormatting>
  <conditionalFormatting sqref="N140">
    <cfRule type="cellIs" dxfId="13326" priority="15150" operator="between">
      <formula>3.5</formula>
      <formula>2.495</formula>
    </cfRule>
  </conditionalFormatting>
  <conditionalFormatting sqref="N140">
    <cfRule type="cellIs" dxfId="13325" priority="15149" operator="between">
      <formula>3.5</formula>
      <formula>2.494</formula>
    </cfRule>
  </conditionalFormatting>
  <conditionalFormatting sqref="N140">
    <cfRule type="cellIs" dxfId="13324" priority="15148" operator="between">
      <formula>2.5</formula>
      <formula>0</formula>
    </cfRule>
  </conditionalFormatting>
  <conditionalFormatting sqref="N140">
    <cfRule type="cellIs" dxfId="13323" priority="15144" operator="between">
      <formula>4.501</formula>
      <formula>6</formula>
    </cfRule>
    <cfRule type="cellIs" dxfId="13322" priority="15145" operator="between">
      <formula>3.001</formula>
      <formula>4.5</formula>
    </cfRule>
    <cfRule type="cellIs" dxfId="13321" priority="15146" operator="between">
      <formula>2.001</formula>
      <formula>3</formula>
    </cfRule>
    <cfRule type="cellIs" dxfId="13320" priority="15147" operator="between">
      <formula>0</formula>
      <formula>2</formula>
    </cfRule>
  </conditionalFormatting>
  <conditionalFormatting sqref="N139">
    <cfRule type="cellIs" dxfId="13319" priority="15143" operator="between">
      <formula>6</formula>
      <formula>4.5</formula>
    </cfRule>
  </conditionalFormatting>
  <conditionalFormatting sqref="N139">
    <cfRule type="cellIs" dxfId="13318" priority="15142" operator="between">
      <formula>6</formula>
      <formula>4.495</formula>
    </cfRule>
  </conditionalFormatting>
  <conditionalFormatting sqref="N139">
    <cfRule type="cellIs" dxfId="13317" priority="15141" operator="between">
      <formula>4.5</formula>
      <formula>3.495</formula>
    </cfRule>
  </conditionalFormatting>
  <conditionalFormatting sqref="N139">
    <cfRule type="cellIs" dxfId="13316" priority="15139" operator="between">
      <formula>3.5</formula>
      <formula>2.495</formula>
    </cfRule>
    <cfRule type="cellIs" dxfId="13315" priority="15140" operator="between">
      <formula>3.5</formula>
      <formula>2.495</formula>
    </cfRule>
  </conditionalFormatting>
  <conditionalFormatting sqref="N139">
    <cfRule type="cellIs" dxfId="13314" priority="15138" operator="between">
      <formula>3.5</formula>
      <formula>2.495</formula>
    </cfRule>
  </conditionalFormatting>
  <conditionalFormatting sqref="N139">
    <cfRule type="cellIs" dxfId="13313" priority="15137" operator="between">
      <formula>3.5</formula>
      <formula>2.494</formula>
    </cfRule>
  </conditionalFormatting>
  <conditionalFormatting sqref="N139">
    <cfRule type="cellIs" dxfId="13312" priority="15136" operator="between">
      <formula>2.5</formula>
      <formula>0</formula>
    </cfRule>
  </conditionalFormatting>
  <conditionalFormatting sqref="N139">
    <cfRule type="cellIs" dxfId="13311" priority="15132" operator="between">
      <formula>4.501</formula>
      <formula>6</formula>
    </cfRule>
    <cfRule type="cellIs" dxfId="13310" priority="15133" operator="between">
      <formula>3.001</formula>
      <formula>4.5</formula>
    </cfRule>
    <cfRule type="cellIs" dxfId="13309" priority="15134" operator="between">
      <formula>2.001</formula>
      <formula>3</formula>
    </cfRule>
    <cfRule type="cellIs" dxfId="13308" priority="15135" operator="between">
      <formula>0</formula>
      <formula>2</formula>
    </cfRule>
  </conditionalFormatting>
  <conditionalFormatting sqref="N145">
    <cfRule type="cellIs" dxfId="13307" priority="15059" operator="between">
      <formula>6</formula>
      <formula>4.5</formula>
    </cfRule>
  </conditionalFormatting>
  <conditionalFormatting sqref="N145">
    <cfRule type="cellIs" dxfId="13306" priority="15058" operator="between">
      <formula>6</formula>
      <formula>4.495</formula>
    </cfRule>
  </conditionalFormatting>
  <conditionalFormatting sqref="N145">
    <cfRule type="cellIs" dxfId="13305" priority="15057" operator="between">
      <formula>4.5</formula>
      <formula>3.495</formula>
    </cfRule>
  </conditionalFormatting>
  <conditionalFormatting sqref="N145">
    <cfRule type="cellIs" dxfId="13304" priority="15055" operator="between">
      <formula>3.5</formula>
      <formula>2.495</formula>
    </cfRule>
    <cfRule type="cellIs" dxfId="13303" priority="15056" operator="between">
      <formula>3.5</formula>
      <formula>2.495</formula>
    </cfRule>
  </conditionalFormatting>
  <conditionalFormatting sqref="N145">
    <cfRule type="cellIs" dxfId="13302" priority="15054" operator="between">
      <formula>3.5</formula>
      <formula>2.495</formula>
    </cfRule>
  </conditionalFormatting>
  <conditionalFormatting sqref="N145">
    <cfRule type="cellIs" dxfId="13301" priority="15053" operator="between">
      <formula>3.5</formula>
      <formula>2.494</formula>
    </cfRule>
  </conditionalFormatting>
  <conditionalFormatting sqref="N145">
    <cfRule type="cellIs" dxfId="13300" priority="15052" operator="between">
      <formula>2.5</formula>
      <formula>0</formula>
    </cfRule>
  </conditionalFormatting>
  <conditionalFormatting sqref="N145">
    <cfRule type="cellIs" dxfId="13299" priority="15048" operator="between">
      <formula>4.501</formula>
      <formula>6</formula>
    </cfRule>
    <cfRule type="cellIs" dxfId="13298" priority="15049" operator="between">
      <formula>3.001</formula>
      <formula>4.5</formula>
    </cfRule>
    <cfRule type="cellIs" dxfId="13297" priority="15050" operator="between">
      <formula>2.001</formula>
      <formula>3</formula>
    </cfRule>
    <cfRule type="cellIs" dxfId="13296" priority="15051" operator="between">
      <formula>0</formula>
      <formula>2</formula>
    </cfRule>
  </conditionalFormatting>
  <conditionalFormatting sqref="N150">
    <cfRule type="cellIs" dxfId="13295" priority="15119" operator="between">
      <formula>6</formula>
      <formula>4.5</formula>
    </cfRule>
  </conditionalFormatting>
  <conditionalFormatting sqref="N150">
    <cfRule type="cellIs" dxfId="13294" priority="15118" operator="between">
      <formula>6</formula>
      <formula>4.495</formula>
    </cfRule>
  </conditionalFormatting>
  <conditionalFormatting sqref="N150">
    <cfRule type="cellIs" dxfId="13293" priority="15117" operator="between">
      <formula>4.5</formula>
      <formula>3.495</formula>
    </cfRule>
  </conditionalFormatting>
  <conditionalFormatting sqref="N150">
    <cfRule type="cellIs" dxfId="13292" priority="15115" operator="between">
      <formula>3.5</formula>
      <formula>2.495</formula>
    </cfRule>
    <cfRule type="cellIs" dxfId="13291" priority="15116" operator="between">
      <formula>3.5</formula>
      <formula>2.495</formula>
    </cfRule>
  </conditionalFormatting>
  <conditionalFormatting sqref="N150">
    <cfRule type="cellIs" dxfId="13290" priority="15114" operator="between">
      <formula>3.5</formula>
      <formula>2.495</formula>
    </cfRule>
  </conditionalFormatting>
  <conditionalFormatting sqref="N150">
    <cfRule type="cellIs" dxfId="13289" priority="15113" operator="between">
      <formula>3.5</formula>
      <formula>2.494</formula>
    </cfRule>
  </conditionalFormatting>
  <conditionalFormatting sqref="N150">
    <cfRule type="cellIs" dxfId="13288" priority="15112" operator="between">
      <formula>2.5</formula>
      <formula>0</formula>
    </cfRule>
  </conditionalFormatting>
  <conditionalFormatting sqref="N150">
    <cfRule type="cellIs" dxfId="13287" priority="15108" operator="between">
      <formula>4.501</formula>
      <formula>6</formula>
    </cfRule>
    <cfRule type="cellIs" dxfId="13286" priority="15109" operator="between">
      <formula>3.001</formula>
      <formula>4.5</formula>
    </cfRule>
    <cfRule type="cellIs" dxfId="13285" priority="15110" operator="between">
      <formula>2.001</formula>
      <formula>3</formula>
    </cfRule>
    <cfRule type="cellIs" dxfId="13284" priority="15111" operator="between">
      <formula>0</formula>
      <formula>2</formula>
    </cfRule>
  </conditionalFormatting>
  <conditionalFormatting sqref="N148">
    <cfRule type="cellIs" dxfId="13283" priority="15107" operator="between">
      <formula>6</formula>
      <formula>4.5</formula>
    </cfRule>
  </conditionalFormatting>
  <conditionalFormatting sqref="N148">
    <cfRule type="cellIs" dxfId="13282" priority="15106" operator="between">
      <formula>6</formula>
      <formula>4.495</formula>
    </cfRule>
  </conditionalFormatting>
  <conditionalFormatting sqref="N148">
    <cfRule type="cellIs" dxfId="13281" priority="15105" operator="between">
      <formula>4.5</formula>
      <formula>3.495</formula>
    </cfRule>
  </conditionalFormatting>
  <conditionalFormatting sqref="N148">
    <cfRule type="cellIs" dxfId="13280" priority="15103" operator="between">
      <formula>3.5</formula>
      <formula>2.495</formula>
    </cfRule>
    <cfRule type="cellIs" dxfId="13279" priority="15104" operator="between">
      <formula>3.5</formula>
      <formula>2.495</formula>
    </cfRule>
  </conditionalFormatting>
  <conditionalFormatting sqref="N148">
    <cfRule type="cellIs" dxfId="13278" priority="15102" operator="between">
      <formula>3.5</formula>
      <formula>2.495</formula>
    </cfRule>
  </conditionalFormatting>
  <conditionalFormatting sqref="N148">
    <cfRule type="cellIs" dxfId="13277" priority="15101" operator="between">
      <formula>3.5</formula>
      <formula>2.494</formula>
    </cfRule>
  </conditionalFormatting>
  <conditionalFormatting sqref="N148">
    <cfRule type="cellIs" dxfId="13276" priority="15100" operator="between">
      <formula>2.5</formula>
      <formula>0</formula>
    </cfRule>
  </conditionalFormatting>
  <conditionalFormatting sqref="N148">
    <cfRule type="cellIs" dxfId="13275" priority="15096" operator="between">
      <formula>4.501</formula>
      <formula>6</formula>
    </cfRule>
    <cfRule type="cellIs" dxfId="13274" priority="15097" operator="between">
      <formula>3.001</formula>
      <formula>4.5</formula>
    </cfRule>
    <cfRule type="cellIs" dxfId="13273" priority="15098" operator="between">
      <formula>2.001</formula>
      <formula>3</formula>
    </cfRule>
    <cfRule type="cellIs" dxfId="13272" priority="15099" operator="between">
      <formula>0</formula>
      <formula>2</formula>
    </cfRule>
  </conditionalFormatting>
  <conditionalFormatting sqref="N149">
    <cfRule type="cellIs" dxfId="13271" priority="15095" operator="between">
      <formula>6</formula>
      <formula>4.5</formula>
    </cfRule>
  </conditionalFormatting>
  <conditionalFormatting sqref="N149">
    <cfRule type="cellIs" dxfId="13270" priority="15094" operator="between">
      <formula>6</formula>
      <formula>4.495</formula>
    </cfRule>
  </conditionalFormatting>
  <conditionalFormatting sqref="N149">
    <cfRule type="cellIs" dxfId="13269" priority="15093" operator="between">
      <formula>4.5</formula>
      <formula>3.495</formula>
    </cfRule>
  </conditionalFormatting>
  <conditionalFormatting sqref="N149">
    <cfRule type="cellIs" dxfId="13268" priority="15091" operator="between">
      <formula>3.5</formula>
      <formula>2.495</formula>
    </cfRule>
    <cfRule type="cellIs" dxfId="13267" priority="15092" operator="between">
      <formula>3.5</formula>
      <formula>2.495</formula>
    </cfRule>
  </conditionalFormatting>
  <conditionalFormatting sqref="N149">
    <cfRule type="cellIs" dxfId="13266" priority="15090" operator="between">
      <formula>3.5</formula>
      <formula>2.495</formula>
    </cfRule>
  </conditionalFormatting>
  <conditionalFormatting sqref="N149">
    <cfRule type="cellIs" dxfId="13265" priority="15089" operator="between">
      <formula>3.5</formula>
      <formula>2.494</formula>
    </cfRule>
  </conditionalFormatting>
  <conditionalFormatting sqref="N149">
    <cfRule type="cellIs" dxfId="13264" priority="15088" operator="between">
      <formula>2.5</formula>
      <formula>0</formula>
    </cfRule>
  </conditionalFormatting>
  <conditionalFormatting sqref="N149">
    <cfRule type="cellIs" dxfId="13263" priority="15084" operator="between">
      <formula>4.501</formula>
      <formula>6</formula>
    </cfRule>
    <cfRule type="cellIs" dxfId="13262" priority="15085" operator="between">
      <formula>3.001</formula>
      <formula>4.5</formula>
    </cfRule>
    <cfRule type="cellIs" dxfId="13261" priority="15086" operator="between">
      <formula>2.001</formula>
      <formula>3</formula>
    </cfRule>
    <cfRule type="cellIs" dxfId="13260" priority="15087" operator="between">
      <formula>0</formula>
      <formula>2</formula>
    </cfRule>
  </conditionalFormatting>
  <conditionalFormatting sqref="N144">
    <cfRule type="cellIs" dxfId="13259" priority="15083" operator="between">
      <formula>6</formula>
      <formula>4.5</formula>
    </cfRule>
  </conditionalFormatting>
  <conditionalFormatting sqref="N144">
    <cfRule type="cellIs" dxfId="13258" priority="15082" operator="between">
      <formula>6</formula>
      <formula>4.495</formula>
    </cfRule>
  </conditionalFormatting>
  <conditionalFormatting sqref="N144">
    <cfRule type="cellIs" dxfId="13257" priority="15081" operator="between">
      <formula>4.5</formula>
      <formula>3.495</formula>
    </cfRule>
  </conditionalFormatting>
  <conditionalFormatting sqref="N144">
    <cfRule type="cellIs" dxfId="13256" priority="15079" operator="between">
      <formula>3.5</formula>
      <formula>2.495</formula>
    </cfRule>
    <cfRule type="cellIs" dxfId="13255" priority="15080" operator="between">
      <formula>3.5</formula>
      <formula>2.495</formula>
    </cfRule>
  </conditionalFormatting>
  <conditionalFormatting sqref="N144">
    <cfRule type="cellIs" dxfId="13254" priority="15078" operator="between">
      <formula>3.5</formula>
      <formula>2.495</formula>
    </cfRule>
  </conditionalFormatting>
  <conditionalFormatting sqref="N144">
    <cfRule type="cellIs" dxfId="13253" priority="15077" operator="between">
      <formula>3.5</formula>
      <formula>2.494</formula>
    </cfRule>
  </conditionalFormatting>
  <conditionalFormatting sqref="N144">
    <cfRule type="cellIs" dxfId="13252" priority="15076" operator="between">
      <formula>2.5</formula>
      <formula>0</formula>
    </cfRule>
  </conditionalFormatting>
  <conditionalFormatting sqref="N144">
    <cfRule type="cellIs" dxfId="13251" priority="15072" operator="between">
      <formula>4.501</formula>
      <formula>6</formula>
    </cfRule>
    <cfRule type="cellIs" dxfId="13250" priority="15073" operator="between">
      <formula>3.001</formula>
      <formula>4.5</formula>
    </cfRule>
    <cfRule type="cellIs" dxfId="13249" priority="15074" operator="between">
      <formula>2.001</formula>
      <formula>3</formula>
    </cfRule>
    <cfRule type="cellIs" dxfId="13248" priority="15075" operator="between">
      <formula>0</formula>
      <formula>2</formula>
    </cfRule>
  </conditionalFormatting>
  <conditionalFormatting sqref="N147">
    <cfRule type="cellIs" dxfId="13247" priority="15071" operator="between">
      <formula>6</formula>
      <formula>4.5</formula>
    </cfRule>
  </conditionalFormatting>
  <conditionalFormatting sqref="N147">
    <cfRule type="cellIs" dxfId="13246" priority="15070" operator="between">
      <formula>6</formula>
      <formula>4.495</formula>
    </cfRule>
  </conditionalFormatting>
  <conditionalFormatting sqref="N147">
    <cfRule type="cellIs" dxfId="13245" priority="15069" operator="between">
      <formula>4.5</formula>
      <formula>3.495</formula>
    </cfRule>
  </conditionalFormatting>
  <conditionalFormatting sqref="N147">
    <cfRule type="cellIs" dxfId="13244" priority="15067" operator="between">
      <formula>3.5</formula>
      <formula>2.495</formula>
    </cfRule>
    <cfRule type="cellIs" dxfId="13243" priority="15068" operator="between">
      <formula>3.5</formula>
      <formula>2.495</formula>
    </cfRule>
  </conditionalFormatting>
  <conditionalFormatting sqref="N147">
    <cfRule type="cellIs" dxfId="13242" priority="15066" operator="between">
      <formula>3.5</formula>
      <formula>2.495</formula>
    </cfRule>
  </conditionalFormatting>
  <conditionalFormatting sqref="N147">
    <cfRule type="cellIs" dxfId="13241" priority="15065" operator="between">
      <formula>3.5</formula>
      <formula>2.494</formula>
    </cfRule>
  </conditionalFormatting>
  <conditionalFormatting sqref="N147">
    <cfRule type="cellIs" dxfId="13240" priority="15064" operator="between">
      <formula>2.5</formula>
      <formula>0</formula>
    </cfRule>
  </conditionalFormatting>
  <conditionalFormatting sqref="N147">
    <cfRule type="cellIs" dxfId="13239" priority="15060" operator="between">
      <formula>4.501</formula>
      <formula>6</formula>
    </cfRule>
    <cfRule type="cellIs" dxfId="13238" priority="15061" operator="between">
      <formula>3.001</formula>
      <formula>4.5</formula>
    </cfRule>
    <cfRule type="cellIs" dxfId="13237" priority="15062" operator="between">
      <formula>2.001</formula>
      <formula>3</formula>
    </cfRule>
    <cfRule type="cellIs" dxfId="13236" priority="15063" operator="between">
      <formula>0</formula>
      <formula>2</formula>
    </cfRule>
  </conditionalFormatting>
  <conditionalFormatting sqref="N146">
    <cfRule type="cellIs" dxfId="13235" priority="15047" operator="between">
      <formula>6</formula>
      <formula>4.5</formula>
    </cfRule>
  </conditionalFormatting>
  <conditionalFormatting sqref="N146">
    <cfRule type="cellIs" dxfId="13234" priority="15046" operator="between">
      <formula>6</formula>
      <formula>4.495</formula>
    </cfRule>
  </conditionalFormatting>
  <conditionalFormatting sqref="N146">
    <cfRule type="cellIs" dxfId="13233" priority="15045" operator="between">
      <formula>4.5</formula>
      <formula>3.495</formula>
    </cfRule>
  </conditionalFormatting>
  <conditionalFormatting sqref="N146">
    <cfRule type="cellIs" dxfId="13232" priority="15043" operator="between">
      <formula>3.5</formula>
      <formula>2.495</formula>
    </cfRule>
    <cfRule type="cellIs" dxfId="13231" priority="15044" operator="between">
      <formula>3.5</formula>
      <formula>2.495</formula>
    </cfRule>
  </conditionalFormatting>
  <conditionalFormatting sqref="N146">
    <cfRule type="cellIs" dxfId="13230" priority="15042" operator="between">
      <formula>3.5</formula>
      <formula>2.495</formula>
    </cfRule>
  </conditionalFormatting>
  <conditionalFormatting sqref="N146">
    <cfRule type="cellIs" dxfId="13229" priority="15041" operator="between">
      <formula>3.5</formula>
      <formula>2.494</formula>
    </cfRule>
  </conditionalFormatting>
  <conditionalFormatting sqref="N146">
    <cfRule type="cellIs" dxfId="13228" priority="15040" operator="between">
      <formula>2.5</formula>
      <formula>0</formula>
    </cfRule>
  </conditionalFormatting>
  <conditionalFormatting sqref="N146">
    <cfRule type="cellIs" dxfId="13227" priority="15036" operator="between">
      <formula>4.501</formula>
      <formula>6</formula>
    </cfRule>
    <cfRule type="cellIs" dxfId="13226" priority="15037" operator="between">
      <formula>3.001</formula>
      <formula>4.5</formula>
    </cfRule>
    <cfRule type="cellIs" dxfId="13225" priority="15038" operator="between">
      <formula>2.001</formula>
      <formula>3</formula>
    </cfRule>
    <cfRule type="cellIs" dxfId="13224" priority="15039" operator="between">
      <formula>0</formula>
      <formula>2</formula>
    </cfRule>
  </conditionalFormatting>
  <conditionalFormatting sqref="N152">
    <cfRule type="cellIs" dxfId="13223" priority="14975" operator="between">
      <formula>6</formula>
      <formula>4.5</formula>
    </cfRule>
  </conditionalFormatting>
  <conditionalFormatting sqref="N152">
    <cfRule type="cellIs" dxfId="13222" priority="14974" operator="between">
      <formula>6</formula>
      <formula>4.495</formula>
    </cfRule>
  </conditionalFormatting>
  <conditionalFormatting sqref="N152">
    <cfRule type="cellIs" dxfId="13221" priority="14973" operator="between">
      <formula>4.5</formula>
      <formula>3.495</formula>
    </cfRule>
  </conditionalFormatting>
  <conditionalFormatting sqref="N152">
    <cfRule type="cellIs" dxfId="13220" priority="14971" operator="between">
      <formula>3.5</formula>
      <formula>2.495</formula>
    </cfRule>
    <cfRule type="cellIs" dxfId="13219" priority="14972" operator="between">
      <formula>3.5</formula>
      <formula>2.495</formula>
    </cfRule>
  </conditionalFormatting>
  <conditionalFormatting sqref="N152">
    <cfRule type="cellIs" dxfId="13218" priority="14970" operator="between">
      <formula>3.5</formula>
      <formula>2.495</formula>
    </cfRule>
  </conditionalFormatting>
  <conditionalFormatting sqref="N152">
    <cfRule type="cellIs" dxfId="13217" priority="14969" operator="between">
      <formula>3.5</formula>
      <formula>2.494</formula>
    </cfRule>
  </conditionalFormatting>
  <conditionalFormatting sqref="N152">
    <cfRule type="cellIs" dxfId="13216" priority="14968" operator="between">
      <formula>2.5</formula>
      <formula>0</formula>
    </cfRule>
  </conditionalFormatting>
  <conditionalFormatting sqref="N152">
    <cfRule type="cellIs" dxfId="13215" priority="14964" operator="between">
      <formula>4.501</formula>
      <formula>6</formula>
    </cfRule>
    <cfRule type="cellIs" dxfId="13214" priority="14965" operator="between">
      <formula>3.001</formula>
      <formula>4.5</formula>
    </cfRule>
    <cfRule type="cellIs" dxfId="13213" priority="14966" operator="between">
      <formula>2.001</formula>
      <formula>3</formula>
    </cfRule>
    <cfRule type="cellIs" dxfId="13212" priority="14967" operator="between">
      <formula>0</formula>
      <formula>2</formula>
    </cfRule>
  </conditionalFormatting>
  <conditionalFormatting sqref="N157">
    <cfRule type="cellIs" dxfId="13211" priority="15035" operator="between">
      <formula>6</formula>
      <formula>4.5</formula>
    </cfRule>
  </conditionalFormatting>
  <conditionalFormatting sqref="N157">
    <cfRule type="cellIs" dxfId="13210" priority="15034" operator="between">
      <formula>6</formula>
      <formula>4.495</formula>
    </cfRule>
  </conditionalFormatting>
  <conditionalFormatting sqref="N157">
    <cfRule type="cellIs" dxfId="13209" priority="15033" operator="between">
      <formula>4.5</formula>
      <formula>3.495</formula>
    </cfRule>
  </conditionalFormatting>
  <conditionalFormatting sqref="N157">
    <cfRule type="cellIs" dxfId="13208" priority="15031" operator="between">
      <formula>3.5</formula>
      <formula>2.495</formula>
    </cfRule>
    <cfRule type="cellIs" dxfId="13207" priority="15032" operator="between">
      <formula>3.5</formula>
      <formula>2.495</formula>
    </cfRule>
  </conditionalFormatting>
  <conditionalFormatting sqref="N157">
    <cfRule type="cellIs" dxfId="13206" priority="15030" operator="between">
      <formula>3.5</formula>
      <formula>2.495</formula>
    </cfRule>
  </conditionalFormatting>
  <conditionalFormatting sqref="N157">
    <cfRule type="cellIs" dxfId="13205" priority="15029" operator="between">
      <formula>3.5</formula>
      <formula>2.494</formula>
    </cfRule>
  </conditionalFormatting>
  <conditionalFormatting sqref="N157">
    <cfRule type="cellIs" dxfId="13204" priority="15028" operator="between">
      <formula>2.5</formula>
      <formula>0</formula>
    </cfRule>
  </conditionalFormatting>
  <conditionalFormatting sqref="N157">
    <cfRule type="cellIs" dxfId="13203" priority="15024" operator="between">
      <formula>4.501</formula>
      <formula>6</formula>
    </cfRule>
    <cfRule type="cellIs" dxfId="13202" priority="15025" operator="between">
      <formula>3.001</formula>
      <formula>4.5</formula>
    </cfRule>
    <cfRule type="cellIs" dxfId="13201" priority="15026" operator="between">
      <formula>2.001</formula>
      <formula>3</formula>
    </cfRule>
    <cfRule type="cellIs" dxfId="13200" priority="15027" operator="between">
      <formula>0</formula>
      <formula>2</formula>
    </cfRule>
  </conditionalFormatting>
  <conditionalFormatting sqref="N155">
    <cfRule type="cellIs" dxfId="13199" priority="15023" operator="between">
      <formula>6</formula>
      <formula>4.5</formula>
    </cfRule>
  </conditionalFormatting>
  <conditionalFormatting sqref="N155">
    <cfRule type="cellIs" dxfId="13198" priority="15022" operator="between">
      <formula>6</formula>
      <formula>4.495</formula>
    </cfRule>
  </conditionalFormatting>
  <conditionalFormatting sqref="N155">
    <cfRule type="cellIs" dxfId="13197" priority="15021" operator="between">
      <formula>4.5</formula>
      <formula>3.495</formula>
    </cfRule>
  </conditionalFormatting>
  <conditionalFormatting sqref="N155">
    <cfRule type="cellIs" dxfId="13196" priority="15019" operator="between">
      <formula>3.5</formula>
      <formula>2.495</formula>
    </cfRule>
    <cfRule type="cellIs" dxfId="13195" priority="15020" operator="between">
      <formula>3.5</formula>
      <formula>2.495</formula>
    </cfRule>
  </conditionalFormatting>
  <conditionalFormatting sqref="N155">
    <cfRule type="cellIs" dxfId="13194" priority="15018" operator="between">
      <formula>3.5</formula>
      <formula>2.495</formula>
    </cfRule>
  </conditionalFormatting>
  <conditionalFormatting sqref="N155">
    <cfRule type="cellIs" dxfId="13193" priority="15017" operator="between">
      <formula>3.5</formula>
      <formula>2.494</formula>
    </cfRule>
  </conditionalFormatting>
  <conditionalFormatting sqref="N155">
    <cfRule type="cellIs" dxfId="13192" priority="15016" operator="between">
      <formula>2.5</formula>
      <formula>0</formula>
    </cfRule>
  </conditionalFormatting>
  <conditionalFormatting sqref="N155">
    <cfRule type="cellIs" dxfId="13191" priority="15012" operator="between">
      <formula>4.501</formula>
      <formula>6</formula>
    </cfRule>
    <cfRule type="cellIs" dxfId="13190" priority="15013" operator="between">
      <formula>3.001</formula>
      <formula>4.5</formula>
    </cfRule>
    <cfRule type="cellIs" dxfId="13189" priority="15014" operator="between">
      <formula>2.001</formula>
      <formula>3</formula>
    </cfRule>
    <cfRule type="cellIs" dxfId="13188" priority="15015" operator="between">
      <formula>0</formula>
      <formula>2</formula>
    </cfRule>
  </conditionalFormatting>
  <conditionalFormatting sqref="N156">
    <cfRule type="cellIs" dxfId="13187" priority="15011" operator="between">
      <formula>6</formula>
      <formula>4.5</formula>
    </cfRule>
  </conditionalFormatting>
  <conditionalFormatting sqref="N156">
    <cfRule type="cellIs" dxfId="13186" priority="15010" operator="between">
      <formula>6</formula>
      <formula>4.495</formula>
    </cfRule>
  </conditionalFormatting>
  <conditionalFormatting sqref="N156">
    <cfRule type="cellIs" dxfId="13185" priority="15009" operator="between">
      <formula>4.5</formula>
      <formula>3.495</formula>
    </cfRule>
  </conditionalFormatting>
  <conditionalFormatting sqref="N156">
    <cfRule type="cellIs" dxfId="13184" priority="15007" operator="between">
      <formula>3.5</formula>
      <formula>2.495</formula>
    </cfRule>
    <cfRule type="cellIs" dxfId="13183" priority="15008" operator="between">
      <formula>3.5</formula>
      <formula>2.495</formula>
    </cfRule>
  </conditionalFormatting>
  <conditionalFormatting sqref="N156">
    <cfRule type="cellIs" dxfId="13182" priority="15006" operator="between">
      <formula>3.5</formula>
      <formula>2.495</formula>
    </cfRule>
  </conditionalFormatting>
  <conditionalFormatting sqref="N156">
    <cfRule type="cellIs" dxfId="13181" priority="15005" operator="between">
      <formula>3.5</formula>
      <formula>2.494</formula>
    </cfRule>
  </conditionalFormatting>
  <conditionalFormatting sqref="N156">
    <cfRule type="cellIs" dxfId="13180" priority="15004" operator="between">
      <formula>2.5</formula>
      <formula>0</formula>
    </cfRule>
  </conditionalFormatting>
  <conditionalFormatting sqref="N156">
    <cfRule type="cellIs" dxfId="13179" priority="15000" operator="between">
      <formula>4.501</formula>
      <formula>6</formula>
    </cfRule>
    <cfRule type="cellIs" dxfId="13178" priority="15001" operator="between">
      <formula>3.001</formula>
      <formula>4.5</formula>
    </cfRule>
    <cfRule type="cellIs" dxfId="13177" priority="15002" operator="between">
      <formula>2.001</formula>
      <formula>3</formula>
    </cfRule>
    <cfRule type="cellIs" dxfId="13176" priority="15003" operator="between">
      <formula>0</formula>
      <formula>2</formula>
    </cfRule>
  </conditionalFormatting>
  <conditionalFormatting sqref="N151">
    <cfRule type="cellIs" dxfId="13175" priority="14999" operator="between">
      <formula>6</formula>
      <formula>4.5</formula>
    </cfRule>
  </conditionalFormatting>
  <conditionalFormatting sqref="N151">
    <cfRule type="cellIs" dxfId="13174" priority="14998" operator="between">
      <formula>6</formula>
      <formula>4.495</formula>
    </cfRule>
  </conditionalFormatting>
  <conditionalFormatting sqref="N151">
    <cfRule type="cellIs" dxfId="13173" priority="14997" operator="between">
      <formula>4.5</formula>
      <formula>3.495</formula>
    </cfRule>
  </conditionalFormatting>
  <conditionalFormatting sqref="N151">
    <cfRule type="cellIs" dxfId="13172" priority="14995" operator="between">
      <formula>3.5</formula>
      <formula>2.495</formula>
    </cfRule>
    <cfRule type="cellIs" dxfId="13171" priority="14996" operator="between">
      <formula>3.5</formula>
      <formula>2.495</formula>
    </cfRule>
  </conditionalFormatting>
  <conditionalFormatting sqref="N151">
    <cfRule type="cellIs" dxfId="13170" priority="14994" operator="between">
      <formula>3.5</formula>
      <formula>2.495</formula>
    </cfRule>
  </conditionalFormatting>
  <conditionalFormatting sqref="N151">
    <cfRule type="cellIs" dxfId="13169" priority="14993" operator="between">
      <formula>3.5</formula>
      <formula>2.494</formula>
    </cfRule>
  </conditionalFormatting>
  <conditionalFormatting sqref="N151">
    <cfRule type="cellIs" dxfId="13168" priority="14992" operator="between">
      <formula>2.5</formula>
      <formula>0</formula>
    </cfRule>
  </conditionalFormatting>
  <conditionalFormatting sqref="N151">
    <cfRule type="cellIs" dxfId="13167" priority="14988" operator="between">
      <formula>4.501</formula>
      <formula>6</formula>
    </cfRule>
    <cfRule type="cellIs" dxfId="13166" priority="14989" operator="between">
      <formula>3.001</formula>
      <formula>4.5</formula>
    </cfRule>
    <cfRule type="cellIs" dxfId="13165" priority="14990" operator="between">
      <formula>2.001</formula>
      <formula>3</formula>
    </cfRule>
    <cfRule type="cellIs" dxfId="13164" priority="14991" operator="between">
      <formula>0</formula>
      <formula>2</formula>
    </cfRule>
  </conditionalFormatting>
  <conditionalFormatting sqref="N154">
    <cfRule type="cellIs" dxfId="13163" priority="14987" operator="between">
      <formula>6</formula>
      <formula>4.5</formula>
    </cfRule>
  </conditionalFormatting>
  <conditionalFormatting sqref="N154">
    <cfRule type="cellIs" dxfId="13162" priority="14986" operator="between">
      <formula>6</formula>
      <formula>4.495</formula>
    </cfRule>
  </conditionalFormatting>
  <conditionalFormatting sqref="N154">
    <cfRule type="cellIs" dxfId="13161" priority="14985" operator="between">
      <formula>4.5</formula>
      <formula>3.495</formula>
    </cfRule>
  </conditionalFormatting>
  <conditionalFormatting sqref="N154">
    <cfRule type="cellIs" dxfId="13160" priority="14983" operator="between">
      <formula>3.5</formula>
      <formula>2.495</formula>
    </cfRule>
    <cfRule type="cellIs" dxfId="13159" priority="14984" operator="between">
      <formula>3.5</formula>
      <formula>2.495</formula>
    </cfRule>
  </conditionalFormatting>
  <conditionalFormatting sqref="N154">
    <cfRule type="cellIs" dxfId="13158" priority="14982" operator="between">
      <formula>3.5</formula>
      <formula>2.495</formula>
    </cfRule>
  </conditionalFormatting>
  <conditionalFormatting sqref="N154">
    <cfRule type="cellIs" dxfId="13157" priority="14981" operator="between">
      <formula>3.5</formula>
      <formula>2.494</formula>
    </cfRule>
  </conditionalFormatting>
  <conditionalFormatting sqref="N154">
    <cfRule type="cellIs" dxfId="13156" priority="14980" operator="between">
      <formula>2.5</formula>
      <formula>0</formula>
    </cfRule>
  </conditionalFormatting>
  <conditionalFormatting sqref="N154">
    <cfRule type="cellIs" dxfId="13155" priority="14976" operator="between">
      <formula>4.501</formula>
      <formula>6</formula>
    </cfRule>
    <cfRule type="cellIs" dxfId="13154" priority="14977" operator="between">
      <formula>3.001</formula>
      <formula>4.5</formula>
    </cfRule>
    <cfRule type="cellIs" dxfId="13153" priority="14978" operator="between">
      <formula>2.001</formula>
      <formula>3</formula>
    </cfRule>
    <cfRule type="cellIs" dxfId="13152" priority="14979" operator="between">
      <formula>0</formula>
      <formula>2</formula>
    </cfRule>
  </conditionalFormatting>
  <conditionalFormatting sqref="N153">
    <cfRule type="cellIs" dxfId="13151" priority="14963" operator="between">
      <formula>6</formula>
      <formula>4.5</formula>
    </cfRule>
  </conditionalFormatting>
  <conditionalFormatting sqref="N153">
    <cfRule type="cellIs" dxfId="13150" priority="14962" operator="between">
      <formula>6</formula>
      <formula>4.495</formula>
    </cfRule>
  </conditionalFormatting>
  <conditionalFormatting sqref="N153">
    <cfRule type="cellIs" dxfId="13149" priority="14961" operator="between">
      <formula>4.5</formula>
      <formula>3.495</formula>
    </cfRule>
  </conditionalFormatting>
  <conditionalFormatting sqref="N153">
    <cfRule type="cellIs" dxfId="13148" priority="14959" operator="between">
      <formula>3.5</formula>
      <formula>2.495</formula>
    </cfRule>
    <cfRule type="cellIs" dxfId="13147" priority="14960" operator="between">
      <formula>3.5</formula>
      <formula>2.495</formula>
    </cfRule>
  </conditionalFormatting>
  <conditionalFormatting sqref="N153">
    <cfRule type="cellIs" dxfId="13146" priority="14958" operator="between">
      <formula>3.5</formula>
      <formula>2.495</formula>
    </cfRule>
  </conditionalFormatting>
  <conditionalFormatting sqref="N153">
    <cfRule type="cellIs" dxfId="13145" priority="14957" operator="between">
      <formula>3.5</formula>
      <formula>2.494</formula>
    </cfRule>
  </conditionalFormatting>
  <conditionalFormatting sqref="N153">
    <cfRule type="cellIs" dxfId="13144" priority="14956" operator="between">
      <formula>2.5</formula>
      <formula>0</formula>
    </cfRule>
  </conditionalFormatting>
  <conditionalFormatting sqref="N153">
    <cfRule type="cellIs" dxfId="13143" priority="14952" operator="between">
      <formula>4.501</formula>
      <formula>6</formula>
    </cfRule>
    <cfRule type="cellIs" dxfId="13142" priority="14953" operator="between">
      <formula>3.001</formula>
      <formula>4.5</formula>
    </cfRule>
    <cfRule type="cellIs" dxfId="13141" priority="14954" operator="between">
      <formula>2.001</formula>
      <formula>3</formula>
    </cfRule>
    <cfRule type="cellIs" dxfId="13140" priority="14955" operator="between">
      <formula>0</formula>
      <formula>2</formula>
    </cfRule>
  </conditionalFormatting>
  <conditionalFormatting sqref="N159">
    <cfRule type="cellIs" dxfId="13139" priority="14891" operator="between">
      <formula>6</formula>
      <formula>4.5</formula>
    </cfRule>
  </conditionalFormatting>
  <conditionalFormatting sqref="N159">
    <cfRule type="cellIs" dxfId="13138" priority="14890" operator="between">
      <formula>6</formula>
      <formula>4.495</formula>
    </cfRule>
  </conditionalFormatting>
  <conditionalFormatting sqref="N159">
    <cfRule type="cellIs" dxfId="13137" priority="14889" operator="between">
      <formula>4.5</formula>
      <formula>3.495</formula>
    </cfRule>
  </conditionalFormatting>
  <conditionalFormatting sqref="N159">
    <cfRule type="cellIs" dxfId="13136" priority="14887" operator="between">
      <formula>3.5</formula>
      <formula>2.495</formula>
    </cfRule>
    <cfRule type="cellIs" dxfId="13135" priority="14888" operator="between">
      <formula>3.5</formula>
      <formula>2.495</formula>
    </cfRule>
  </conditionalFormatting>
  <conditionalFormatting sqref="N159">
    <cfRule type="cellIs" dxfId="13134" priority="14886" operator="between">
      <formula>3.5</formula>
      <formula>2.495</formula>
    </cfRule>
  </conditionalFormatting>
  <conditionalFormatting sqref="N159">
    <cfRule type="cellIs" dxfId="13133" priority="14885" operator="between">
      <formula>3.5</formula>
      <formula>2.494</formula>
    </cfRule>
  </conditionalFormatting>
  <conditionalFormatting sqref="N159">
    <cfRule type="cellIs" dxfId="13132" priority="14884" operator="between">
      <formula>2.5</formula>
      <formula>0</formula>
    </cfRule>
  </conditionalFormatting>
  <conditionalFormatting sqref="N159">
    <cfRule type="cellIs" dxfId="13131" priority="14880" operator="between">
      <formula>4.501</formula>
      <formula>6</formula>
    </cfRule>
    <cfRule type="cellIs" dxfId="13130" priority="14881" operator="between">
      <formula>3.001</formula>
      <formula>4.5</formula>
    </cfRule>
    <cfRule type="cellIs" dxfId="13129" priority="14882" operator="between">
      <formula>2.001</formula>
      <formula>3</formula>
    </cfRule>
    <cfRule type="cellIs" dxfId="13128" priority="14883" operator="between">
      <formula>0</formula>
      <formula>2</formula>
    </cfRule>
  </conditionalFormatting>
  <conditionalFormatting sqref="N166">
    <cfRule type="cellIs" dxfId="13127" priority="14951" operator="between">
      <formula>6</formula>
      <formula>4.5</formula>
    </cfRule>
  </conditionalFormatting>
  <conditionalFormatting sqref="N166">
    <cfRule type="cellIs" dxfId="13126" priority="14950" operator="between">
      <formula>6</formula>
      <formula>4.495</formula>
    </cfRule>
  </conditionalFormatting>
  <conditionalFormatting sqref="N166">
    <cfRule type="cellIs" dxfId="13125" priority="14949" operator="between">
      <formula>4.5</formula>
      <formula>3.495</formula>
    </cfRule>
  </conditionalFormatting>
  <conditionalFormatting sqref="N166">
    <cfRule type="cellIs" dxfId="13124" priority="14947" operator="between">
      <formula>3.5</formula>
      <formula>2.495</formula>
    </cfRule>
    <cfRule type="cellIs" dxfId="13123" priority="14948" operator="between">
      <formula>3.5</formula>
      <formula>2.495</formula>
    </cfRule>
  </conditionalFormatting>
  <conditionalFormatting sqref="N166">
    <cfRule type="cellIs" dxfId="13122" priority="14946" operator="between">
      <formula>3.5</formula>
      <formula>2.495</formula>
    </cfRule>
  </conditionalFormatting>
  <conditionalFormatting sqref="N166">
    <cfRule type="cellIs" dxfId="13121" priority="14945" operator="between">
      <formula>3.5</formula>
      <formula>2.494</formula>
    </cfRule>
  </conditionalFormatting>
  <conditionalFormatting sqref="N166">
    <cfRule type="cellIs" dxfId="13120" priority="14944" operator="between">
      <formula>2.5</formula>
      <formula>0</formula>
    </cfRule>
  </conditionalFormatting>
  <conditionalFormatting sqref="N166">
    <cfRule type="cellIs" dxfId="13119" priority="14940" operator="between">
      <formula>4.501</formula>
      <formula>6</formula>
    </cfRule>
    <cfRule type="cellIs" dxfId="13118" priority="14941" operator="between">
      <formula>3.001</formula>
      <formula>4.5</formula>
    </cfRule>
    <cfRule type="cellIs" dxfId="13117" priority="14942" operator="between">
      <formula>2.001</formula>
      <formula>3</formula>
    </cfRule>
    <cfRule type="cellIs" dxfId="13116" priority="14943" operator="between">
      <formula>0</formula>
      <formula>2</formula>
    </cfRule>
  </conditionalFormatting>
  <conditionalFormatting sqref="N163">
    <cfRule type="cellIs" dxfId="13115" priority="14939" operator="between">
      <formula>6</formula>
      <formula>4.5</formula>
    </cfRule>
  </conditionalFormatting>
  <conditionalFormatting sqref="N163">
    <cfRule type="cellIs" dxfId="13114" priority="14938" operator="between">
      <formula>6</formula>
      <formula>4.495</formula>
    </cfRule>
  </conditionalFormatting>
  <conditionalFormatting sqref="N163">
    <cfRule type="cellIs" dxfId="13113" priority="14937" operator="between">
      <formula>4.5</formula>
      <formula>3.495</formula>
    </cfRule>
  </conditionalFormatting>
  <conditionalFormatting sqref="N163">
    <cfRule type="cellIs" dxfId="13112" priority="14935" operator="between">
      <formula>3.5</formula>
      <formula>2.495</formula>
    </cfRule>
    <cfRule type="cellIs" dxfId="13111" priority="14936" operator="between">
      <formula>3.5</formula>
      <formula>2.495</formula>
    </cfRule>
  </conditionalFormatting>
  <conditionalFormatting sqref="N163">
    <cfRule type="cellIs" dxfId="13110" priority="14934" operator="between">
      <formula>3.5</formula>
      <formula>2.495</formula>
    </cfRule>
  </conditionalFormatting>
  <conditionalFormatting sqref="N163">
    <cfRule type="cellIs" dxfId="13109" priority="14933" operator="between">
      <formula>3.5</formula>
      <formula>2.494</formula>
    </cfRule>
  </conditionalFormatting>
  <conditionalFormatting sqref="N163">
    <cfRule type="cellIs" dxfId="13108" priority="14932" operator="between">
      <formula>2.5</formula>
      <formula>0</formula>
    </cfRule>
  </conditionalFormatting>
  <conditionalFormatting sqref="N163">
    <cfRule type="cellIs" dxfId="13107" priority="14928" operator="between">
      <formula>4.501</formula>
      <formula>6</formula>
    </cfRule>
    <cfRule type="cellIs" dxfId="13106" priority="14929" operator="between">
      <formula>3.001</formula>
      <formula>4.5</formula>
    </cfRule>
    <cfRule type="cellIs" dxfId="13105" priority="14930" operator="between">
      <formula>2.001</formula>
      <formula>3</formula>
    </cfRule>
    <cfRule type="cellIs" dxfId="13104" priority="14931" operator="between">
      <formula>0</formula>
      <formula>2</formula>
    </cfRule>
  </conditionalFormatting>
  <conditionalFormatting sqref="N165">
    <cfRule type="cellIs" dxfId="13103" priority="14927" operator="between">
      <formula>6</formula>
      <formula>4.5</formula>
    </cfRule>
  </conditionalFormatting>
  <conditionalFormatting sqref="N165">
    <cfRule type="cellIs" dxfId="13102" priority="14926" operator="between">
      <formula>6</formula>
      <formula>4.495</formula>
    </cfRule>
  </conditionalFormatting>
  <conditionalFormatting sqref="N165">
    <cfRule type="cellIs" dxfId="13101" priority="14925" operator="between">
      <formula>4.5</formula>
      <formula>3.495</formula>
    </cfRule>
  </conditionalFormatting>
  <conditionalFormatting sqref="N165">
    <cfRule type="cellIs" dxfId="13100" priority="14923" operator="between">
      <formula>3.5</formula>
      <formula>2.495</formula>
    </cfRule>
    <cfRule type="cellIs" dxfId="13099" priority="14924" operator="between">
      <formula>3.5</formula>
      <formula>2.495</formula>
    </cfRule>
  </conditionalFormatting>
  <conditionalFormatting sqref="N165">
    <cfRule type="cellIs" dxfId="13098" priority="14922" operator="between">
      <formula>3.5</formula>
      <formula>2.495</formula>
    </cfRule>
  </conditionalFormatting>
  <conditionalFormatting sqref="N165">
    <cfRule type="cellIs" dxfId="13097" priority="14921" operator="between">
      <formula>3.5</formula>
      <formula>2.494</formula>
    </cfRule>
  </conditionalFormatting>
  <conditionalFormatting sqref="N165">
    <cfRule type="cellIs" dxfId="13096" priority="14920" operator="between">
      <formula>2.5</formula>
      <formula>0</formula>
    </cfRule>
  </conditionalFormatting>
  <conditionalFormatting sqref="N165">
    <cfRule type="cellIs" dxfId="13095" priority="14916" operator="between">
      <formula>4.501</formula>
      <formula>6</formula>
    </cfRule>
    <cfRule type="cellIs" dxfId="13094" priority="14917" operator="between">
      <formula>3.001</formula>
      <formula>4.5</formula>
    </cfRule>
    <cfRule type="cellIs" dxfId="13093" priority="14918" operator="between">
      <formula>2.001</formula>
      <formula>3</formula>
    </cfRule>
    <cfRule type="cellIs" dxfId="13092" priority="14919" operator="between">
      <formula>0</formula>
      <formula>2</formula>
    </cfRule>
  </conditionalFormatting>
  <conditionalFormatting sqref="N158">
    <cfRule type="cellIs" dxfId="13091" priority="14915" operator="between">
      <formula>6</formula>
      <formula>4.5</formula>
    </cfRule>
  </conditionalFormatting>
  <conditionalFormatting sqref="N158">
    <cfRule type="cellIs" dxfId="13090" priority="14914" operator="between">
      <formula>6</formula>
      <formula>4.495</formula>
    </cfRule>
  </conditionalFormatting>
  <conditionalFormatting sqref="N158">
    <cfRule type="cellIs" dxfId="13089" priority="14913" operator="between">
      <formula>4.5</formula>
      <formula>3.495</formula>
    </cfRule>
  </conditionalFormatting>
  <conditionalFormatting sqref="N158">
    <cfRule type="cellIs" dxfId="13088" priority="14911" operator="between">
      <formula>3.5</formula>
      <formula>2.495</formula>
    </cfRule>
    <cfRule type="cellIs" dxfId="13087" priority="14912" operator="between">
      <formula>3.5</formula>
      <formula>2.495</formula>
    </cfRule>
  </conditionalFormatting>
  <conditionalFormatting sqref="N158">
    <cfRule type="cellIs" dxfId="13086" priority="14910" operator="between">
      <formula>3.5</formula>
      <formula>2.495</formula>
    </cfRule>
  </conditionalFormatting>
  <conditionalFormatting sqref="N158">
    <cfRule type="cellIs" dxfId="13085" priority="14909" operator="between">
      <formula>3.5</formula>
      <formula>2.494</formula>
    </cfRule>
  </conditionalFormatting>
  <conditionalFormatting sqref="N158">
    <cfRule type="cellIs" dxfId="13084" priority="14908" operator="between">
      <formula>2.5</formula>
      <formula>0</formula>
    </cfRule>
  </conditionalFormatting>
  <conditionalFormatting sqref="N158">
    <cfRule type="cellIs" dxfId="13083" priority="14904" operator="between">
      <formula>4.501</formula>
      <formula>6</formula>
    </cfRule>
    <cfRule type="cellIs" dxfId="13082" priority="14905" operator="between">
      <formula>3.001</formula>
      <formula>4.5</formula>
    </cfRule>
    <cfRule type="cellIs" dxfId="13081" priority="14906" operator="between">
      <formula>2.001</formula>
      <formula>3</formula>
    </cfRule>
    <cfRule type="cellIs" dxfId="13080" priority="14907" operator="between">
      <formula>0</formula>
      <formula>2</formula>
    </cfRule>
  </conditionalFormatting>
  <conditionalFormatting sqref="N162">
    <cfRule type="cellIs" dxfId="13079" priority="14903" operator="between">
      <formula>6</formula>
      <formula>4.5</formula>
    </cfRule>
  </conditionalFormatting>
  <conditionalFormatting sqref="N162">
    <cfRule type="cellIs" dxfId="13078" priority="14902" operator="between">
      <formula>6</formula>
      <formula>4.495</formula>
    </cfRule>
  </conditionalFormatting>
  <conditionalFormatting sqref="N162">
    <cfRule type="cellIs" dxfId="13077" priority="14901" operator="between">
      <formula>4.5</formula>
      <formula>3.495</formula>
    </cfRule>
  </conditionalFormatting>
  <conditionalFormatting sqref="N162">
    <cfRule type="cellIs" dxfId="13076" priority="14899" operator="between">
      <formula>3.5</formula>
      <formula>2.495</formula>
    </cfRule>
    <cfRule type="cellIs" dxfId="13075" priority="14900" operator="between">
      <formula>3.5</formula>
      <formula>2.495</formula>
    </cfRule>
  </conditionalFormatting>
  <conditionalFormatting sqref="N162">
    <cfRule type="cellIs" dxfId="13074" priority="14898" operator="between">
      <formula>3.5</formula>
      <formula>2.495</formula>
    </cfRule>
  </conditionalFormatting>
  <conditionalFormatting sqref="N162">
    <cfRule type="cellIs" dxfId="13073" priority="14897" operator="between">
      <formula>3.5</formula>
      <formula>2.494</formula>
    </cfRule>
  </conditionalFormatting>
  <conditionalFormatting sqref="N162">
    <cfRule type="cellIs" dxfId="13072" priority="14896" operator="between">
      <formula>2.5</formula>
      <formula>0</formula>
    </cfRule>
  </conditionalFormatting>
  <conditionalFormatting sqref="N162">
    <cfRule type="cellIs" dxfId="13071" priority="14892" operator="between">
      <formula>4.501</formula>
      <formula>6</formula>
    </cfRule>
    <cfRule type="cellIs" dxfId="13070" priority="14893" operator="between">
      <formula>3.001</formula>
      <formula>4.5</formula>
    </cfRule>
    <cfRule type="cellIs" dxfId="13069" priority="14894" operator="between">
      <formula>2.001</formula>
      <formula>3</formula>
    </cfRule>
    <cfRule type="cellIs" dxfId="13068" priority="14895" operator="between">
      <formula>0</formula>
      <formula>2</formula>
    </cfRule>
  </conditionalFormatting>
  <conditionalFormatting sqref="N161">
    <cfRule type="cellIs" dxfId="13067" priority="14879" operator="between">
      <formula>6</formula>
      <formula>4.5</formula>
    </cfRule>
  </conditionalFormatting>
  <conditionalFormatting sqref="N161">
    <cfRule type="cellIs" dxfId="13066" priority="14878" operator="between">
      <formula>6</formula>
      <formula>4.495</formula>
    </cfRule>
  </conditionalFormatting>
  <conditionalFormatting sqref="N161">
    <cfRule type="cellIs" dxfId="13065" priority="14877" operator="between">
      <formula>4.5</formula>
      <formula>3.495</formula>
    </cfRule>
  </conditionalFormatting>
  <conditionalFormatting sqref="N161">
    <cfRule type="cellIs" dxfId="13064" priority="14875" operator="between">
      <formula>3.5</formula>
      <formula>2.495</formula>
    </cfRule>
    <cfRule type="cellIs" dxfId="13063" priority="14876" operator="between">
      <formula>3.5</formula>
      <formula>2.495</formula>
    </cfRule>
  </conditionalFormatting>
  <conditionalFormatting sqref="N161">
    <cfRule type="cellIs" dxfId="13062" priority="14874" operator="between">
      <formula>3.5</formula>
      <formula>2.495</formula>
    </cfRule>
  </conditionalFormatting>
  <conditionalFormatting sqref="N161">
    <cfRule type="cellIs" dxfId="13061" priority="14873" operator="between">
      <formula>3.5</formula>
      <formula>2.494</formula>
    </cfRule>
  </conditionalFormatting>
  <conditionalFormatting sqref="N161">
    <cfRule type="cellIs" dxfId="13060" priority="14872" operator="between">
      <formula>2.5</formula>
      <formula>0</formula>
    </cfRule>
  </conditionalFormatting>
  <conditionalFormatting sqref="N161">
    <cfRule type="cellIs" dxfId="13059" priority="14868" operator="between">
      <formula>4.501</formula>
      <formula>6</formula>
    </cfRule>
    <cfRule type="cellIs" dxfId="13058" priority="14869" operator="between">
      <formula>3.001</formula>
      <formula>4.5</formula>
    </cfRule>
    <cfRule type="cellIs" dxfId="13057" priority="14870" operator="between">
      <formula>2.001</formula>
      <formula>3</formula>
    </cfRule>
    <cfRule type="cellIs" dxfId="13056" priority="14871" operator="between">
      <formula>0</formula>
      <formula>2</formula>
    </cfRule>
  </conditionalFormatting>
  <conditionalFormatting sqref="N164">
    <cfRule type="cellIs" dxfId="13055" priority="14867" operator="between">
      <formula>6</formula>
      <formula>4.5</formula>
    </cfRule>
  </conditionalFormatting>
  <conditionalFormatting sqref="N164">
    <cfRule type="cellIs" dxfId="13054" priority="14866" operator="between">
      <formula>6</formula>
      <formula>4.495</formula>
    </cfRule>
  </conditionalFormatting>
  <conditionalFormatting sqref="N164">
    <cfRule type="cellIs" dxfId="13053" priority="14865" operator="between">
      <formula>4.5</formula>
      <formula>3.495</formula>
    </cfRule>
  </conditionalFormatting>
  <conditionalFormatting sqref="N164">
    <cfRule type="cellIs" dxfId="13052" priority="14863" operator="between">
      <formula>3.5</formula>
      <formula>2.495</formula>
    </cfRule>
    <cfRule type="cellIs" dxfId="13051" priority="14864" operator="between">
      <formula>3.5</formula>
      <formula>2.495</formula>
    </cfRule>
  </conditionalFormatting>
  <conditionalFormatting sqref="N164">
    <cfRule type="cellIs" dxfId="13050" priority="14862" operator="between">
      <formula>3.5</formula>
      <formula>2.495</formula>
    </cfRule>
  </conditionalFormatting>
  <conditionalFormatting sqref="N164">
    <cfRule type="cellIs" dxfId="13049" priority="14861" operator="between">
      <formula>3.5</formula>
      <formula>2.494</formula>
    </cfRule>
  </conditionalFormatting>
  <conditionalFormatting sqref="N164">
    <cfRule type="cellIs" dxfId="13048" priority="14860" operator="between">
      <formula>2.5</formula>
      <formula>0</formula>
    </cfRule>
  </conditionalFormatting>
  <conditionalFormatting sqref="N164">
    <cfRule type="cellIs" dxfId="13047" priority="14856" operator="between">
      <formula>4.501</formula>
      <formula>6</formula>
    </cfRule>
    <cfRule type="cellIs" dxfId="13046" priority="14857" operator="between">
      <formula>3.001</formula>
      <formula>4.5</formula>
    </cfRule>
    <cfRule type="cellIs" dxfId="13045" priority="14858" operator="between">
      <formula>2.001</formula>
      <formula>3</formula>
    </cfRule>
    <cfRule type="cellIs" dxfId="13044" priority="14859" operator="between">
      <formula>0</formula>
      <formula>2</formula>
    </cfRule>
  </conditionalFormatting>
  <conditionalFormatting sqref="N160">
    <cfRule type="cellIs" dxfId="13043" priority="14855" operator="between">
      <formula>6</formula>
      <formula>4.5</formula>
    </cfRule>
  </conditionalFormatting>
  <conditionalFormatting sqref="N160">
    <cfRule type="cellIs" dxfId="13042" priority="14854" operator="between">
      <formula>6</formula>
      <formula>4.495</formula>
    </cfRule>
  </conditionalFormatting>
  <conditionalFormatting sqref="N160">
    <cfRule type="cellIs" dxfId="13041" priority="14853" operator="between">
      <formula>4.5</formula>
      <formula>3.495</formula>
    </cfRule>
  </conditionalFormatting>
  <conditionalFormatting sqref="N160">
    <cfRule type="cellIs" dxfId="13040" priority="14851" operator="between">
      <formula>3.5</formula>
      <formula>2.495</formula>
    </cfRule>
    <cfRule type="cellIs" dxfId="13039" priority="14852" operator="between">
      <formula>3.5</formula>
      <formula>2.495</formula>
    </cfRule>
  </conditionalFormatting>
  <conditionalFormatting sqref="N160">
    <cfRule type="cellIs" dxfId="13038" priority="14850" operator="between">
      <formula>3.5</formula>
      <formula>2.495</formula>
    </cfRule>
  </conditionalFormatting>
  <conditionalFormatting sqref="N160">
    <cfRule type="cellIs" dxfId="13037" priority="14849" operator="between">
      <formula>3.5</formula>
      <formula>2.494</formula>
    </cfRule>
  </conditionalFormatting>
  <conditionalFormatting sqref="N160">
    <cfRule type="cellIs" dxfId="13036" priority="14848" operator="between">
      <formula>2.5</formula>
      <formula>0</formula>
    </cfRule>
  </conditionalFormatting>
  <conditionalFormatting sqref="N160">
    <cfRule type="cellIs" dxfId="13035" priority="14844" operator="between">
      <formula>4.501</formula>
      <formula>6</formula>
    </cfRule>
    <cfRule type="cellIs" dxfId="13034" priority="14845" operator="between">
      <formula>3.001</formula>
      <formula>4.5</formula>
    </cfRule>
    <cfRule type="cellIs" dxfId="13033" priority="14846" operator="between">
      <formula>2.001</formula>
      <formula>3</formula>
    </cfRule>
    <cfRule type="cellIs" dxfId="13032" priority="14847" operator="between">
      <formula>0</formula>
      <formula>2</formula>
    </cfRule>
  </conditionalFormatting>
  <conditionalFormatting sqref="N168">
    <cfRule type="cellIs" dxfId="13031" priority="14783" operator="between">
      <formula>6</formula>
      <formula>4.5</formula>
    </cfRule>
  </conditionalFormatting>
  <conditionalFormatting sqref="N168">
    <cfRule type="cellIs" dxfId="13030" priority="14782" operator="between">
      <formula>6</formula>
      <formula>4.495</formula>
    </cfRule>
  </conditionalFormatting>
  <conditionalFormatting sqref="N168">
    <cfRule type="cellIs" dxfId="13029" priority="14781" operator="between">
      <formula>4.5</formula>
      <formula>3.495</formula>
    </cfRule>
  </conditionalFormatting>
  <conditionalFormatting sqref="N168">
    <cfRule type="cellIs" dxfId="13028" priority="14779" operator="between">
      <formula>3.5</formula>
      <formula>2.495</formula>
    </cfRule>
    <cfRule type="cellIs" dxfId="13027" priority="14780" operator="between">
      <formula>3.5</formula>
      <formula>2.495</formula>
    </cfRule>
  </conditionalFormatting>
  <conditionalFormatting sqref="N168">
    <cfRule type="cellIs" dxfId="13026" priority="14778" operator="between">
      <formula>3.5</formula>
      <formula>2.495</formula>
    </cfRule>
  </conditionalFormatting>
  <conditionalFormatting sqref="N168">
    <cfRule type="cellIs" dxfId="13025" priority="14777" operator="between">
      <formula>3.5</formula>
      <formula>2.494</formula>
    </cfRule>
  </conditionalFormatting>
  <conditionalFormatting sqref="N168">
    <cfRule type="cellIs" dxfId="13024" priority="14776" operator="between">
      <formula>2.5</formula>
      <formula>0</formula>
    </cfRule>
  </conditionalFormatting>
  <conditionalFormatting sqref="N168">
    <cfRule type="cellIs" dxfId="13023" priority="14772" operator="between">
      <formula>4.501</formula>
      <formula>6</formula>
    </cfRule>
    <cfRule type="cellIs" dxfId="13022" priority="14773" operator="between">
      <formula>3.001</formula>
      <formula>4.5</formula>
    </cfRule>
    <cfRule type="cellIs" dxfId="13021" priority="14774" operator="between">
      <formula>2.001</formula>
      <formula>3</formula>
    </cfRule>
    <cfRule type="cellIs" dxfId="13020" priority="14775" operator="between">
      <formula>0</formula>
      <formula>2</formula>
    </cfRule>
  </conditionalFormatting>
  <conditionalFormatting sqref="N175">
    <cfRule type="cellIs" dxfId="13019" priority="14843" operator="between">
      <formula>6</formula>
      <formula>4.5</formula>
    </cfRule>
  </conditionalFormatting>
  <conditionalFormatting sqref="N175">
    <cfRule type="cellIs" dxfId="13018" priority="14842" operator="between">
      <formula>6</formula>
      <formula>4.495</formula>
    </cfRule>
  </conditionalFormatting>
  <conditionalFormatting sqref="N175">
    <cfRule type="cellIs" dxfId="13017" priority="14841" operator="between">
      <formula>4.5</formula>
      <formula>3.495</formula>
    </cfRule>
  </conditionalFormatting>
  <conditionalFormatting sqref="N175">
    <cfRule type="cellIs" dxfId="13016" priority="14839" operator="between">
      <formula>3.5</formula>
      <formula>2.495</formula>
    </cfRule>
    <cfRule type="cellIs" dxfId="13015" priority="14840" operator="between">
      <formula>3.5</formula>
      <formula>2.495</formula>
    </cfRule>
  </conditionalFormatting>
  <conditionalFormatting sqref="N175">
    <cfRule type="cellIs" dxfId="13014" priority="14838" operator="between">
      <formula>3.5</formula>
      <formula>2.495</formula>
    </cfRule>
  </conditionalFormatting>
  <conditionalFormatting sqref="N175">
    <cfRule type="cellIs" dxfId="13013" priority="14837" operator="between">
      <formula>3.5</formula>
      <formula>2.494</formula>
    </cfRule>
  </conditionalFormatting>
  <conditionalFormatting sqref="N175">
    <cfRule type="cellIs" dxfId="13012" priority="14836" operator="between">
      <formula>2.5</formula>
      <formula>0</formula>
    </cfRule>
  </conditionalFormatting>
  <conditionalFormatting sqref="N175">
    <cfRule type="cellIs" dxfId="13011" priority="14832" operator="between">
      <formula>4.501</formula>
      <formula>6</formula>
    </cfRule>
    <cfRule type="cellIs" dxfId="13010" priority="14833" operator="between">
      <formula>3.001</formula>
      <formula>4.5</formula>
    </cfRule>
    <cfRule type="cellIs" dxfId="13009" priority="14834" operator="between">
      <formula>2.001</formula>
      <formula>3</formula>
    </cfRule>
    <cfRule type="cellIs" dxfId="13008" priority="14835" operator="between">
      <formula>0</formula>
      <formula>2</formula>
    </cfRule>
  </conditionalFormatting>
  <conditionalFormatting sqref="N172">
    <cfRule type="cellIs" dxfId="13007" priority="14831" operator="between">
      <formula>6</formula>
      <formula>4.5</formula>
    </cfRule>
  </conditionalFormatting>
  <conditionalFormatting sqref="N172">
    <cfRule type="cellIs" dxfId="13006" priority="14830" operator="between">
      <formula>6</formula>
      <formula>4.495</formula>
    </cfRule>
  </conditionalFormatting>
  <conditionalFormatting sqref="N172">
    <cfRule type="cellIs" dxfId="13005" priority="14829" operator="between">
      <formula>4.5</formula>
      <formula>3.495</formula>
    </cfRule>
  </conditionalFormatting>
  <conditionalFormatting sqref="N172">
    <cfRule type="cellIs" dxfId="13004" priority="14827" operator="between">
      <formula>3.5</formula>
      <formula>2.495</formula>
    </cfRule>
    <cfRule type="cellIs" dxfId="13003" priority="14828" operator="between">
      <formula>3.5</formula>
      <formula>2.495</formula>
    </cfRule>
  </conditionalFormatting>
  <conditionalFormatting sqref="N172">
    <cfRule type="cellIs" dxfId="13002" priority="14826" operator="between">
      <formula>3.5</formula>
      <formula>2.495</formula>
    </cfRule>
  </conditionalFormatting>
  <conditionalFormatting sqref="N172">
    <cfRule type="cellIs" dxfId="13001" priority="14825" operator="between">
      <formula>3.5</formula>
      <formula>2.494</formula>
    </cfRule>
  </conditionalFormatting>
  <conditionalFormatting sqref="N172">
    <cfRule type="cellIs" dxfId="13000" priority="14824" operator="between">
      <formula>2.5</formula>
      <formula>0</formula>
    </cfRule>
  </conditionalFormatting>
  <conditionalFormatting sqref="N172">
    <cfRule type="cellIs" dxfId="12999" priority="14820" operator="between">
      <formula>4.501</formula>
      <formula>6</formula>
    </cfRule>
    <cfRule type="cellIs" dxfId="12998" priority="14821" operator="between">
      <formula>3.001</formula>
      <formula>4.5</formula>
    </cfRule>
    <cfRule type="cellIs" dxfId="12997" priority="14822" operator="between">
      <formula>2.001</formula>
      <formula>3</formula>
    </cfRule>
    <cfRule type="cellIs" dxfId="12996" priority="14823" operator="between">
      <formula>0</formula>
      <formula>2</formula>
    </cfRule>
  </conditionalFormatting>
  <conditionalFormatting sqref="N174">
    <cfRule type="cellIs" dxfId="12995" priority="14819" operator="between">
      <formula>6</formula>
      <formula>4.5</formula>
    </cfRule>
  </conditionalFormatting>
  <conditionalFormatting sqref="N174">
    <cfRule type="cellIs" dxfId="12994" priority="14818" operator="between">
      <formula>6</formula>
      <formula>4.495</formula>
    </cfRule>
  </conditionalFormatting>
  <conditionalFormatting sqref="N174">
    <cfRule type="cellIs" dxfId="12993" priority="14817" operator="between">
      <formula>4.5</formula>
      <formula>3.495</formula>
    </cfRule>
  </conditionalFormatting>
  <conditionalFormatting sqref="N174">
    <cfRule type="cellIs" dxfId="12992" priority="14815" operator="between">
      <formula>3.5</formula>
      <formula>2.495</formula>
    </cfRule>
    <cfRule type="cellIs" dxfId="12991" priority="14816" operator="between">
      <formula>3.5</formula>
      <formula>2.495</formula>
    </cfRule>
  </conditionalFormatting>
  <conditionalFormatting sqref="N174">
    <cfRule type="cellIs" dxfId="12990" priority="14814" operator="between">
      <formula>3.5</formula>
      <formula>2.495</formula>
    </cfRule>
  </conditionalFormatting>
  <conditionalFormatting sqref="N174">
    <cfRule type="cellIs" dxfId="12989" priority="14813" operator="between">
      <formula>3.5</formula>
      <formula>2.494</formula>
    </cfRule>
  </conditionalFormatting>
  <conditionalFormatting sqref="N174">
    <cfRule type="cellIs" dxfId="12988" priority="14812" operator="between">
      <formula>2.5</formula>
      <formula>0</formula>
    </cfRule>
  </conditionalFormatting>
  <conditionalFormatting sqref="N174">
    <cfRule type="cellIs" dxfId="12987" priority="14808" operator="between">
      <formula>4.501</formula>
      <formula>6</formula>
    </cfRule>
    <cfRule type="cellIs" dxfId="12986" priority="14809" operator="between">
      <formula>3.001</formula>
      <formula>4.5</formula>
    </cfRule>
    <cfRule type="cellIs" dxfId="12985" priority="14810" operator="between">
      <formula>2.001</formula>
      <formula>3</formula>
    </cfRule>
    <cfRule type="cellIs" dxfId="12984" priority="14811" operator="between">
      <formula>0</formula>
      <formula>2</formula>
    </cfRule>
  </conditionalFormatting>
  <conditionalFormatting sqref="N167">
    <cfRule type="cellIs" dxfId="12983" priority="14807" operator="between">
      <formula>6</formula>
      <formula>4.5</formula>
    </cfRule>
  </conditionalFormatting>
  <conditionalFormatting sqref="N167">
    <cfRule type="cellIs" dxfId="12982" priority="14806" operator="between">
      <formula>6</formula>
      <formula>4.495</formula>
    </cfRule>
  </conditionalFormatting>
  <conditionalFormatting sqref="N167">
    <cfRule type="cellIs" dxfId="12981" priority="14805" operator="between">
      <formula>4.5</formula>
      <formula>3.495</formula>
    </cfRule>
  </conditionalFormatting>
  <conditionalFormatting sqref="N167">
    <cfRule type="cellIs" dxfId="12980" priority="14803" operator="between">
      <formula>3.5</formula>
      <formula>2.495</formula>
    </cfRule>
    <cfRule type="cellIs" dxfId="12979" priority="14804" operator="between">
      <formula>3.5</formula>
      <formula>2.495</formula>
    </cfRule>
  </conditionalFormatting>
  <conditionalFormatting sqref="N167">
    <cfRule type="cellIs" dxfId="12978" priority="14802" operator="between">
      <formula>3.5</formula>
      <formula>2.495</formula>
    </cfRule>
  </conditionalFormatting>
  <conditionalFormatting sqref="N167">
    <cfRule type="cellIs" dxfId="12977" priority="14801" operator="between">
      <formula>3.5</formula>
      <formula>2.494</formula>
    </cfRule>
  </conditionalFormatting>
  <conditionalFormatting sqref="N167">
    <cfRule type="cellIs" dxfId="12976" priority="14800" operator="between">
      <formula>2.5</formula>
      <formula>0</formula>
    </cfRule>
  </conditionalFormatting>
  <conditionalFormatting sqref="N167">
    <cfRule type="cellIs" dxfId="12975" priority="14796" operator="between">
      <formula>4.501</formula>
      <formula>6</formula>
    </cfRule>
    <cfRule type="cellIs" dxfId="12974" priority="14797" operator="between">
      <formula>3.001</formula>
      <formula>4.5</formula>
    </cfRule>
    <cfRule type="cellIs" dxfId="12973" priority="14798" operator="between">
      <formula>2.001</formula>
      <formula>3</formula>
    </cfRule>
    <cfRule type="cellIs" dxfId="12972" priority="14799" operator="between">
      <formula>0</formula>
      <formula>2</formula>
    </cfRule>
  </conditionalFormatting>
  <conditionalFormatting sqref="N171">
    <cfRule type="cellIs" dxfId="12971" priority="14795" operator="between">
      <formula>6</formula>
      <formula>4.5</formula>
    </cfRule>
  </conditionalFormatting>
  <conditionalFormatting sqref="N171">
    <cfRule type="cellIs" dxfId="12970" priority="14794" operator="between">
      <formula>6</formula>
      <formula>4.495</formula>
    </cfRule>
  </conditionalFormatting>
  <conditionalFormatting sqref="N171">
    <cfRule type="cellIs" dxfId="12969" priority="14793" operator="between">
      <formula>4.5</formula>
      <formula>3.495</formula>
    </cfRule>
  </conditionalFormatting>
  <conditionalFormatting sqref="N171">
    <cfRule type="cellIs" dxfId="12968" priority="14791" operator="between">
      <formula>3.5</formula>
      <formula>2.495</formula>
    </cfRule>
    <cfRule type="cellIs" dxfId="12967" priority="14792" operator="between">
      <formula>3.5</formula>
      <formula>2.495</formula>
    </cfRule>
  </conditionalFormatting>
  <conditionalFormatting sqref="N171">
    <cfRule type="cellIs" dxfId="12966" priority="14790" operator="between">
      <formula>3.5</formula>
      <formula>2.495</formula>
    </cfRule>
  </conditionalFormatting>
  <conditionalFormatting sqref="N171">
    <cfRule type="cellIs" dxfId="12965" priority="14789" operator="between">
      <formula>3.5</formula>
      <formula>2.494</formula>
    </cfRule>
  </conditionalFormatting>
  <conditionalFormatting sqref="N171">
    <cfRule type="cellIs" dxfId="12964" priority="14788" operator="between">
      <formula>2.5</formula>
      <formula>0</formula>
    </cfRule>
  </conditionalFormatting>
  <conditionalFormatting sqref="N171">
    <cfRule type="cellIs" dxfId="12963" priority="14784" operator="between">
      <formula>4.501</formula>
      <formula>6</formula>
    </cfRule>
    <cfRule type="cellIs" dxfId="12962" priority="14785" operator="between">
      <formula>3.001</formula>
      <formula>4.5</formula>
    </cfRule>
    <cfRule type="cellIs" dxfId="12961" priority="14786" operator="between">
      <formula>2.001</formula>
      <formula>3</formula>
    </cfRule>
    <cfRule type="cellIs" dxfId="12960" priority="14787" operator="between">
      <formula>0</formula>
      <formula>2</formula>
    </cfRule>
  </conditionalFormatting>
  <conditionalFormatting sqref="N170">
    <cfRule type="cellIs" dxfId="12959" priority="14771" operator="between">
      <formula>6</formula>
      <formula>4.5</formula>
    </cfRule>
  </conditionalFormatting>
  <conditionalFormatting sqref="N170">
    <cfRule type="cellIs" dxfId="12958" priority="14770" operator="between">
      <formula>6</formula>
      <formula>4.495</formula>
    </cfRule>
  </conditionalFormatting>
  <conditionalFormatting sqref="N170">
    <cfRule type="cellIs" dxfId="12957" priority="14769" operator="between">
      <formula>4.5</formula>
      <formula>3.495</formula>
    </cfRule>
  </conditionalFormatting>
  <conditionalFormatting sqref="N170">
    <cfRule type="cellIs" dxfId="12956" priority="14767" operator="between">
      <formula>3.5</formula>
      <formula>2.495</formula>
    </cfRule>
    <cfRule type="cellIs" dxfId="12955" priority="14768" operator="between">
      <formula>3.5</formula>
      <formula>2.495</formula>
    </cfRule>
  </conditionalFormatting>
  <conditionalFormatting sqref="N170">
    <cfRule type="cellIs" dxfId="12954" priority="14766" operator="between">
      <formula>3.5</formula>
      <formula>2.495</formula>
    </cfRule>
  </conditionalFormatting>
  <conditionalFormatting sqref="N170">
    <cfRule type="cellIs" dxfId="12953" priority="14765" operator="between">
      <formula>3.5</formula>
      <formula>2.494</formula>
    </cfRule>
  </conditionalFormatting>
  <conditionalFormatting sqref="N170">
    <cfRule type="cellIs" dxfId="12952" priority="14764" operator="between">
      <formula>2.5</formula>
      <formula>0</formula>
    </cfRule>
  </conditionalFormatting>
  <conditionalFormatting sqref="N170">
    <cfRule type="cellIs" dxfId="12951" priority="14760" operator="between">
      <formula>4.501</formula>
      <formula>6</formula>
    </cfRule>
    <cfRule type="cellIs" dxfId="12950" priority="14761" operator="between">
      <formula>3.001</formula>
      <formula>4.5</formula>
    </cfRule>
    <cfRule type="cellIs" dxfId="12949" priority="14762" operator="between">
      <formula>2.001</formula>
      <formula>3</formula>
    </cfRule>
    <cfRule type="cellIs" dxfId="12948" priority="14763" operator="between">
      <formula>0</formula>
      <formula>2</formula>
    </cfRule>
  </conditionalFormatting>
  <conditionalFormatting sqref="N173">
    <cfRule type="cellIs" dxfId="12947" priority="14759" operator="between">
      <formula>6</formula>
      <formula>4.5</formula>
    </cfRule>
  </conditionalFormatting>
  <conditionalFormatting sqref="N173">
    <cfRule type="cellIs" dxfId="12946" priority="14758" operator="between">
      <formula>6</formula>
      <formula>4.495</formula>
    </cfRule>
  </conditionalFormatting>
  <conditionalFormatting sqref="N173">
    <cfRule type="cellIs" dxfId="12945" priority="14757" operator="between">
      <formula>4.5</formula>
      <formula>3.495</formula>
    </cfRule>
  </conditionalFormatting>
  <conditionalFormatting sqref="N173">
    <cfRule type="cellIs" dxfId="12944" priority="14755" operator="between">
      <formula>3.5</formula>
      <formula>2.495</formula>
    </cfRule>
    <cfRule type="cellIs" dxfId="12943" priority="14756" operator="between">
      <formula>3.5</formula>
      <formula>2.495</formula>
    </cfRule>
  </conditionalFormatting>
  <conditionalFormatting sqref="N173">
    <cfRule type="cellIs" dxfId="12942" priority="14754" operator="between">
      <formula>3.5</formula>
      <formula>2.495</formula>
    </cfRule>
  </conditionalFormatting>
  <conditionalFormatting sqref="N173">
    <cfRule type="cellIs" dxfId="12941" priority="14753" operator="between">
      <formula>3.5</formula>
      <formula>2.494</formula>
    </cfRule>
  </conditionalFormatting>
  <conditionalFormatting sqref="N173">
    <cfRule type="cellIs" dxfId="12940" priority="14752" operator="between">
      <formula>2.5</formula>
      <formula>0</formula>
    </cfRule>
  </conditionalFormatting>
  <conditionalFormatting sqref="N173">
    <cfRule type="cellIs" dxfId="12939" priority="14748" operator="between">
      <formula>4.501</formula>
      <formula>6</formula>
    </cfRule>
    <cfRule type="cellIs" dxfId="12938" priority="14749" operator="between">
      <formula>3.001</formula>
      <formula>4.5</formula>
    </cfRule>
    <cfRule type="cellIs" dxfId="12937" priority="14750" operator="between">
      <formula>2.001</formula>
      <formula>3</formula>
    </cfRule>
    <cfRule type="cellIs" dxfId="12936" priority="14751" operator="between">
      <formula>0</formula>
      <formula>2</formula>
    </cfRule>
  </conditionalFormatting>
  <conditionalFormatting sqref="N169">
    <cfRule type="cellIs" dxfId="12935" priority="14747" operator="between">
      <formula>6</formula>
      <formula>4.5</formula>
    </cfRule>
  </conditionalFormatting>
  <conditionalFormatting sqref="N169">
    <cfRule type="cellIs" dxfId="12934" priority="14746" operator="between">
      <formula>6</formula>
      <formula>4.495</formula>
    </cfRule>
  </conditionalFormatting>
  <conditionalFormatting sqref="N169">
    <cfRule type="cellIs" dxfId="12933" priority="14745" operator="between">
      <formula>4.5</formula>
      <formula>3.495</formula>
    </cfRule>
  </conditionalFormatting>
  <conditionalFormatting sqref="N169">
    <cfRule type="cellIs" dxfId="12932" priority="14743" operator="between">
      <formula>3.5</formula>
      <formula>2.495</formula>
    </cfRule>
    <cfRule type="cellIs" dxfId="12931" priority="14744" operator="between">
      <formula>3.5</formula>
      <formula>2.495</formula>
    </cfRule>
  </conditionalFormatting>
  <conditionalFormatting sqref="N169">
    <cfRule type="cellIs" dxfId="12930" priority="14742" operator="between">
      <formula>3.5</formula>
      <formula>2.495</formula>
    </cfRule>
  </conditionalFormatting>
  <conditionalFormatting sqref="N169">
    <cfRule type="cellIs" dxfId="12929" priority="14741" operator="between">
      <formula>3.5</formula>
      <formula>2.494</formula>
    </cfRule>
  </conditionalFormatting>
  <conditionalFormatting sqref="N169">
    <cfRule type="cellIs" dxfId="12928" priority="14740" operator="between">
      <formula>2.5</formula>
      <formula>0</formula>
    </cfRule>
  </conditionalFormatting>
  <conditionalFormatting sqref="N169">
    <cfRule type="cellIs" dxfId="12927" priority="14736" operator="between">
      <formula>4.501</formula>
      <formula>6</formula>
    </cfRule>
    <cfRule type="cellIs" dxfId="12926" priority="14737" operator="between">
      <formula>3.001</formula>
      <formula>4.5</formula>
    </cfRule>
    <cfRule type="cellIs" dxfId="12925" priority="14738" operator="between">
      <formula>2.001</formula>
      <formula>3</formula>
    </cfRule>
    <cfRule type="cellIs" dxfId="12924" priority="14739" operator="between">
      <formula>0</formula>
      <formula>2</formula>
    </cfRule>
  </conditionalFormatting>
  <conditionalFormatting sqref="N177">
    <cfRule type="cellIs" dxfId="12923" priority="14675" operator="between">
      <formula>6</formula>
      <formula>4.5</formula>
    </cfRule>
  </conditionalFormatting>
  <conditionalFormatting sqref="N177">
    <cfRule type="cellIs" dxfId="12922" priority="14674" operator="between">
      <formula>6</formula>
      <formula>4.495</formula>
    </cfRule>
  </conditionalFormatting>
  <conditionalFormatting sqref="N177">
    <cfRule type="cellIs" dxfId="12921" priority="14673" operator="between">
      <formula>4.5</formula>
      <formula>3.495</formula>
    </cfRule>
  </conditionalFormatting>
  <conditionalFormatting sqref="N177">
    <cfRule type="cellIs" dxfId="12920" priority="14671" operator="between">
      <formula>3.5</formula>
      <formula>2.495</formula>
    </cfRule>
    <cfRule type="cellIs" dxfId="12919" priority="14672" operator="between">
      <formula>3.5</formula>
      <formula>2.495</formula>
    </cfRule>
  </conditionalFormatting>
  <conditionalFormatting sqref="N177">
    <cfRule type="cellIs" dxfId="12918" priority="14670" operator="between">
      <formula>3.5</formula>
      <formula>2.495</formula>
    </cfRule>
  </conditionalFormatting>
  <conditionalFormatting sqref="N177">
    <cfRule type="cellIs" dxfId="12917" priority="14669" operator="between">
      <formula>3.5</formula>
      <formula>2.494</formula>
    </cfRule>
  </conditionalFormatting>
  <conditionalFormatting sqref="N177">
    <cfRule type="cellIs" dxfId="12916" priority="14668" operator="between">
      <formula>2.5</formula>
      <formula>0</formula>
    </cfRule>
  </conditionalFormatting>
  <conditionalFormatting sqref="N177">
    <cfRule type="cellIs" dxfId="12915" priority="14664" operator="between">
      <formula>4.501</formula>
      <formula>6</formula>
    </cfRule>
    <cfRule type="cellIs" dxfId="12914" priority="14665" operator="between">
      <formula>3.001</formula>
      <formula>4.5</formula>
    </cfRule>
    <cfRule type="cellIs" dxfId="12913" priority="14666" operator="between">
      <formula>2.001</formula>
      <formula>3</formula>
    </cfRule>
    <cfRule type="cellIs" dxfId="12912" priority="14667" operator="between">
      <formula>0</formula>
      <formula>2</formula>
    </cfRule>
  </conditionalFormatting>
  <conditionalFormatting sqref="N183">
    <cfRule type="cellIs" dxfId="12911" priority="14735" operator="between">
      <formula>6</formula>
      <formula>4.5</formula>
    </cfRule>
  </conditionalFormatting>
  <conditionalFormatting sqref="N183">
    <cfRule type="cellIs" dxfId="12910" priority="14734" operator="between">
      <formula>6</formula>
      <formula>4.495</formula>
    </cfRule>
  </conditionalFormatting>
  <conditionalFormatting sqref="N183">
    <cfRule type="cellIs" dxfId="12909" priority="14733" operator="between">
      <formula>4.5</formula>
      <formula>3.495</formula>
    </cfRule>
  </conditionalFormatting>
  <conditionalFormatting sqref="N183">
    <cfRule type="cellIs" dxfId="12908" priority="14731" operator="between">
      <formula>3.5</formula>
      <formula>2.495</formula>
    </cfRule>
    <cfRule type="cellIs" dxfId="12907" priority="14732" operator="between">
      <formula>3.5</formula>
      <formula>2.495</formula>
    </cfRule>
  </conditionalFormatting>
  <conditionalFormatting sqref="N183">
    <cfRule type="cellIs" dxfId="12906" priority="14730" operator="between">
      <formula>3.5</formula>
      <formula>2.495</formula>
    </cfRule>
  </conditionalFormatting>
  <conditionalFormatting sqref="N183">
    <cfRule type="cellIs" dxfId="12905" priority="14729" operator="between">
      <formula>3.5</formula>
      <formula>2.494</formula>
    </cfRule>
  </conditionalFormatting>
  <conditionalFormatting sqref="N183">
    <cfRule type="cellIs" dxfId="12904" priority="14728" operator="between">
      <formula>2.5</formula>
      <formula>0</formula>
    </cfRule>
  </conditionalFormatting>
  <conditionalFormatting sqref="N183">
    <cfRule type="cellIs" dxfId="12903" priority="14724" operator="between">
      <formula>4.501</formula>
      <formula>6</formula>
    </cfRule>
    <cfRule type="cellIs" dxfId="12902" priority="14725" operator="between">
      <formula>3.001</formula>
      <formula>4.5</formula>
    </cfRule>
    <cfRule type="cellIs" dxfId="12901" priority="14726" operator="between">
      <formula>2.001</formula>
      <formula>3</formula>
    </cfRule>
    <cfRule type="cellIs" dxfId="12900" priority="14727" operator="between">
      <formula>0</formula>
      <formula>2</formula>
    </cfRule>
  </conditionalFormatting>
  <conditionalFormatting sqref="N181">
    <cfRule type="cellIs" dxfId="12899" priority="14723" operator="between">
      <formula>6</formula>
      <formula>4.5</formula>
    </cfRule>
  </conditionalFormatting>
  <conditionalFormatting sqref="N181">
    <cfRule type="cellIs" dxfId="12898" priority="14722" operator="between">
      <formula>6</formula>
      <formula>4.495</formula>
    </cfRule>
  </conditionalFormatting>
  <conditionalFormatting sqref="N181">
    <cfRule type="cellIs" dxfId="12897" priority="14721" operator="between">
      <formula>4.5</formula>
      <formula>3.495</formula>
    </cfRule>
  </conditionalFormatting>
  <conditionalFormatting sqref="N181">
    <cfRule type="cellIs" dxfId="12896" priority="14719" operator="between">
      <formula>3.5</formula>
      <formula>2.495</formula>
    </cfRule>
    <cfRule type="cellIs" dxfId="12895" priority="14720" operator="between">
      <formula>3.5</formula>
      <formula>2.495</formula>
    </cfRule>
  </conditionalFormatting>
  <conditionalFormatting sqref="N181">
    <cfRule type="cellIs" dxfId="12894" priority="14718" operator="between">
      <formula>3.5</formula>
      <formula>2.495</formula>
    </cfRule>
  </conditionalFormatting>
  <conditionalFormatting sqref="N181">
    <cfRule type="cellIs" dxfId="12893" priority="14717" operator="between">
      <formula>3.5</formula>
      <formula>2.494</formula>
    </cfRule>
  </conditionalFormatting>
  <conditionalFormatting sqref="N181">
    <cfRule type="cellIs" dxfId="12892" priority="14716" operator="between">
      <formula>2.5</formula>
      <formula>0</formula>
    </cfRule>
  </conditionalFormatting>
  <conditionalFormatting sqref="N181">
    <cfRule type="cellIs" dxfId="12891" priority="14712" operator="between">
      <formula>4.501</formula>
      <formula>6</formula>
    </cfRule>
    <cfRule type="cellIs" dxfId="12890" priority="14713" operator="between">
      <formula>3.001</formula>
      <formula>4.5</formula>
    </cfRule>
    <cfRule type="cellIs" dxfId="12889" priority="14714" operator="between">
      <formula>2.001</formula>
      <formula>3</formula>
    </cfRule>
    <cfRule type="cellIs" dxfId="12888" priority="14715" operator="between">
      <formula>0</formula>
      <formula>2</formula>
    </cfRule>
  </conditionalFormatting>
  <conditionalFormatting sqref="N182">
    <cfRule type="cellIs" dxfId="12887" priority="14711" operator="between">
      <formula>6</formula>
      <formula>4.5</formula>
    </cfRule>
  </conditionalFormatting>
  <conditionalFormatting sqref="N182">
    <cfRule type="cellIs" dxfId="12886" priority="14710" operator="between">
      <formula>6</formula>
      <formula>4.495</formula>
    </cfRule>
  </conditionalFormatting>
  <conditionalFormatting sqref="N182">
    <cfRule type="cellIs" dxfId="12885" priority="14709" operator="between">
      <formula>4.5</formula>
      <formula>3.495</formula>
    </cfRule>
  </conditionalFormatting>
  <conditionalFormatting sqref="N182">
    <cfRule type="cellIs" dxfId="12884" priority="14707" operator="between">
      <formula>3.5</formula>
      <formula>2.495</formula>
    </cfRule>
    <cfRule type="cellIs" dxfId="12883" priority="14708" operator="between">
      <formula>3.5</formula>
      <formula>2.495</formula>
    </cfRule>
  </conditionalFormatting>
  <conditionalFormatting sqref="N182">
    <cfRule type="cellIs" dxfId="12882" priority="14706" operator="between">
      <formula>3.5</formula>
      <formula>2.495</formula>
    </cfRule>
  </conditionalFormatting>
  <conditionalFormatting sqref="N182">
    <cfRule type="cellIs" dxfId="12881" priority="14705" operator="between">
      <formula>3.5</formula>
      <formula>2.494</formula>
    </cfRule>
  </conditionalFormatting>
  <conditionalFormatting sqref="N182">
    <cfRule type="cellIs" dxfId="12880" priority="14704" operator="between">
      <formula>2.5</formula>
      <formula>0</formula>
    </cfRule>
  </conditionalFormatting>
  <conditionalFormatting sqref="N182">
    <cfRule type="cellIs" dxfId="12879" priority="14700" operator="between">
      <formula>4.501</formula>
      <formula>6</formula>
    </cfRule>
    <cfRule type="cellIs" dxfId="12878" priority="14701" operator="between">
      <formula>3.001</formula>
      <formula>4.5</formula>
    </cfRule>
    <cfRule type="cellIs" dxfId="12877" priority="14702" operator="between">
      <formula>2.001</formula>
      <formula>3</formula>
    </cfRule>
    <cfRule type="cellIs" dxfId="12876" priority="14703" operator="between">
      <formula>0</formula>
      <formula>2</formula>
    </cfRule>
  </conditionalFormatting>
  <conditionalFormatting sqref="N176">
    <cfRule type="cellIs" dxfId="12875" priority="14699" operator="between">
      <formula>6</formula>
      <formula>4.5</formula>
    </cfRule>
  </conditionalFormatting>
  <conditionalFormatting sqref="N176">
    <cfRule type="cellIs" dxfId="12874" priority="14698" operator="between">
      <formula>6</formula>
      <formula>4.495</formula>
    </cfRule>
  </conditionalFormatting>
  <conditionalFormatting sqref="N176">
    <cfRule type="cellIs" dxfId="12873" priority="14697" operator="between">
      <formula>4.5</formula>
      <formula>3.495</formula>
    </cfRule>
  </conditionalFormatting>
  <conditionalFormatting sqref="N176">
    <cfRule type="cellIs" dxfId="12872" priority="14695" operator="between">
      <formula>3.5</formula>
      <formula>2.495</formula>
    </cfRule>
    <cfRule type="cellIs" dxfId="12871" priority="14696" operator="between">
      <formula>3.5</formula>
      <formula>2.495</formula>
    </cfRule>
  </conditionalFormatting>
  <conditionalFormatting sqref="N176">
    <cfRule type="cellIs" dxfId="12870" priority="14694" operator="between">
      <formula>3.5</formula>
      <formula>2.495</formula>
    </cfRule>
  </conditionalFormatting>
  <conditionalFormatting sqref="N176">
    <cfRule type="cellIs" dxfId="12869" priority="14693" operator="between">
      <formula>3.5</formula>
      <formula>2.494</formula>
    </cfRule>
  </conditionalFormatting>
  <conditionalFormatting sqref="N176">
    <cfRule type="cellIs" dxfId="12868" priority="14692" operator="between">
      <formula>2.5</formula>
      <formula>0</formula>
    </cfRule>
  </conditionalFormatting>
  <conditionalFormatting sqref="N176">
    <cfRule type="cellIs" dxfId="12867" priority="14688" operator="between">
      <formula>4.501</formula>
      <formula>6</formula>
    </cfRule>
    <cfRule type="cellIs" dxfId="12866" priority="14689" operator="between">
      <formula>3.001</formula>
      <formula>4.5</formula>
    </cfRule>
    <cfRule type="cellIs" dxfId="12865" priority="14690" operator="between">
      <formula>2.001</formula>
      <formula>3</formula>
    </cfRule>
    <cfRule type="cellIs" dxfId="12864" priority="14691" operator="between">
      <formula>0</formula>
      <formula>2</formula>
    </cfRule>
  </conditionalFormatting>
  <conditionalFormatting sqref="N180">
    <cfRule type="cellIs" dxfId="12863" priority="14687" operator="between">
      <formula>6</formula>
      <formula>4.5</formula>
    </cfRule>
  </conditionalFormatting>
  <conditionalFormatting sqref="N180">
    <cfRule type="cellIs" dxfId="12862" priority="14686" operator="between">
      <formula>6</formula>
      <formula>4.495</formula>
    </cfRule>
  </conditionalFormatting>
  <conditionalFormatting sqref="N180">
    <cfRule type="cellIs" dxfId="12861" priority="14685" operator="between">
      <formula>4.5</formula>
      <formula>3.495</formula>
    </cfRule>
  </conditionalFormatting>
  <conditionalFormatting sqref="N180">
    <cfRule type="cellIs" dxfId="12860" priority="14683" operator="between">
      <formula>3.5</formula>
      <formula>2.495</formula>
    </cfRule>
    <cfRule type="cellIs" dxfId="12859" priority="14684" operator="between">
      <formula>3.5</formula>
      <formula>2.495</formula>
    </cfRule>
  </conditionalFormatting>
  <conditionalFormatting sqref="N180">
    <cfRule type="cellIs" dxfId="12858" priority="14682" operator="between">
      <formula>3.5</formula>
      <formula>2.495</formula>
    </cfRule>
  </conditionalFormatting>
  <conditionalFormatting sqref="N180">
    <cfRule type="cellIs" dxfId="12857" priority="14681" operator="between">
      <formula>3.5</formula>
      <formula>2.494</formula>
    </cfRule>
  </conditionalFormatting>
  <conditionalFormatting sqref="N180">
    <cfRule type="cellIs" dxfId="12856" priority="14680" operator="between">
      <formula>2.5</formula>
      <formula>0</formula>
    </cfRule>
  </conditionalFormatting>
  <conditionalFormatting sqref="N180">
    <cfRule type="cellIs" dxfId="12855" priority="14676" operator="between">
      <formula>4.501</formula>
      <formula>6</formula>
    </cfRule>
    <cfRule type="cellIs" dxfId="12854" priority="14677" operator="between">
      <formula>3.001</formula>
      <formula>4.5</formula>
    </cfRule>
    <cfRule type="cellIs" dxfId="12853" priority="14678" operator="between">
      <formula>2.001</formula>
      <formula>3</formula>
    </cfRule>
    <cfRule type="cellIs" dxfId="12852" priority="14679" operator="between">
      <formula>0</formula>
      <formula>2</formula>
    </cfRule>
  </conditionalFormatting>
  <conditionalFormatting sqref="N179">
    <cfRule type="cellIs" dxfId="12851" priority="14663" operator="between">
      <formula>6</formula>
      <formula>4.5</formula>
    </cfRule>
  </conditionalFormatting>
  <conditionalFormatting sqref="N179">
    <cfRule type="cellIs" dxfId="12850" priority="14662" operator="between">
      <formula>6</formula>
      <formula>4.495</formula>
    </cfRule>
  </conditionalFormatting>
  <conditionalFormatting sqref="N179">
    <cfRule type="cellIs" dxfId="12849" priority="14661" operator="between">
      <formula>4.5</formula>
      <formula>3.495</formula>
    </cfRule>
  </conditionalFormatting>
  <conditionalFormatting sqref="N179">
    <cfRule type="cellIs" dxfId="12848" priority="14659" operator="between">
      <formula>3.5</formula>
      <formula>2.495</formula>
    </cfRule>
    <cfRule type="cellIs" dxfId="12847" priority="14660" operator="between">
      <formula>3.5</formula>
      <formula>2.495</formula>
    </cfRule>
  </conditionalFormatting>
  <conditionalFormatting sqref="N179">
    <cfRule type="cellIs" dxfId="12846" priority="14658" operator="between">
      <formula>3.5</formula>
      <formula>2.495</formula>
    </cfRule>
  </conditionalFormatting>
  <conditionalFormatting sqref="N179">
    <cfRule type="cellIs" dxfId="12845" priority="14657" operator="between">
      <formula>3.5</formula>
      <formula>2.494</formula>
    </cfRule>
  </conditionalFormatting>
  <conditionalFormatting sqref="N179">
    <cfRule type="cellIs" dxfId="12844" priority="14656" operator="between">
      <formula>2.5</formula>
      <formula>0</formula>
    </cfRule>
  </conditionalFormatting>
  <conditionalFormatting sqref="N179">
    <cfRule type="cellIs" dxfId="12843" priority="14652" operator="between">
      <formula>4.501</formula>
      <formula>6</formula>
    </cfRule>
    <cfRule type="cellIs" dxfId="12842" priority="14653" operator="between">
      <formula>3.001</formula>
      <formula>4.5</formula>
    </cfRule>
    <cfRule type="cellIs" dxfId="12841" priority="14654" operator="between">
      <formula>2.001</formula>
      <formula>3</formula>
    </cfRule>
    <cfRule type="cellIs" dxfId="12840" priority="14655" operator="between">
      <formula>0</formula>
      <formula>2</formula>
    </cfRule>
  </conditionalFormatting>
  <conditionalFormatting sqref="N178">
    <cfRule type="cellIs" dxfId="12839" priority="14639" operator="between">
      <formula>6</formula>
      <formula>4.5</formula>
    </cfRule>
  </conditionalFormatting>
  <conditionalFormatting sqref="N178">
    <cfRule type="cellIs" dxfId="12838" priority="14638" operator="between">
      <formula>6</formula>
      <formula>4.495</formula>
    </cfRule>
  </conditionalFormatting>
  <conditionalFormatting sqref="N178">
    <cfRule type="cellIs" dxfId="12837" priority="14637" operator="between">
      <formula>4.5</formula>
      <formula>3.495</formula>
    </cfRule>
  </conditionalFormatting>
  <conditionalFormatting sqref="N178">
    <cfRule type="cellIs" dxfId="12836" priority="14635" operator="between">
      <formula>3.5</formula>
      <formula>2.495</formula>
    </cfRule>
    <cfRule type="cellIs" dxfId="12835" priority="14636" operator="between">
      <formula>3.5</formula>
      <formula>2.495</formula>
    </cfRule>
  </conditionalFormatting>
  <conditionalFormatting sqref="N178">
    <cfRule type="cellIs" dxfId="12834" priority="14634" operator="between">
      <formula>3.5</formula>
      <formula>2.495</formula>
    </cfRule>
  </conditionalFormatting>
  <conditionalFormatting sqref="N178">
    <cfRule type="cellIs" dxfId="12833" priority="14633" operator="between">
      <formula>3.5</formula>
      <formula>2.494</formula>
    </cfRule>
  </conditionalFormatting>
  <conditionalFormatting sqref="N178">
    <cfRule type="cellIs" dxfId="12832" priority="14632" operator="between">
      <formula>2.5</formula>
      <formula>0</formula>
    </cfRule>
  </conditionalFormatting>
  <conditionalFormatting sqref="N178">
    <cfRule type="cellIs" dxfId="12831" priority="14628" operator="between">
      <formula>4.501</formula>
      <formula>6</formula>
    </cfRule>
    <cfRule type="cellIs" dxfId="12830" priority="14629" operator="between">
      <formula>3.001</formula>
      <formula>4.5</formula>
    </cfRule>
    <cfRule type="cellIs" dxfId="12829" priority="14630" operator="between">
      <formula>2.001</formula>
      <formula>3</formula>
    </cfRule>
    <cfRule type="cellIs" dxfId="12828" priority="14631" operator="between">
      <formula>0</formula>
      <formula>2</formula>
    </cfRule>
  </conditionalFormatting>
  <conditionalFormatting sqref="N185">
    <cfRule type="cellIs" dxfId="12827" priority="14567" operator="between">
      <formula>6</formula>
      <formula>4.5</formula>
    </cfRule>
  </conditionalFormatting>
  <conditionalFormatting sqref="N185">
    <cfRule type="cellIs" dxfId="12826" priority="14566" operator="between">
      <formula>6</formula>
      <formula>4.495</formula>
    </cfRule>
  </conditionalFormatting>
  <conditionalFormatting sqref="N185">
    <cfRule type="cellIs" dxfId="12825" priority="14565" operator="between">
      <formula>4.5</formula>
      <formula>3.495</formula>
    </cfRule>
  </conditionalFormatting>
  <conditionalFormatting sqref="N185">
    <cfRule type="cellIs" dxfId="12824" priority="14563" operator="between">
      <formula>3.5</formula>
      <formula>2.495</formula>
    </cfRule>
    <cfRule type="cellIs" dxfId="12823" priority="14564" operator="between">
      <formula>3.5</formula>
      <formula>2.495</formula>
    </cfRule>
  </conditionalFormatting>
  <conditionalFormatting sqref="N185">
    <cfRule type="cellIs" dxfId="12822" priority="14562" operator="between">
      <formula>3.5</formula>
      <formula>2.495</formula>
    </cfRule>
  </conditionalFormatting>
  <conditionalFormatting sqref="N185">
    <cfRule type="cellIs" dxfId="12821" priority="14561" operator="between">
      <formula>3.5</formula>
      <formula>2.494</formula>
    </cfRule>
  </conditionalFormatting>
  <conditionalFormatting sqref="N185">
    <cfRule type="cellIs" dxfId="12820" priority="14560" operator="between">
      <formula>2.5</formula>
      <formula>0</formula>
    </cfRule>
  </conditionalFormatting>
  <conditionalFormatting sqref="N185">
    <cfRule type="cellIs" dxfId="12819" priority="14556" operator="between">
      <formula>4.501</formula>
      <formula>6</formula>
    </cfRule>
    <cfRule type="cellIs" dxfId="12818" priority="14557" operator="between">
      <formula>3.001</formula>
      <formula>4.5</formula>
    </cfRule>
    <cfRule type="cellIs" dxfId="12817" priority="14558" operator="between">
      <formula>2.001</formula>
      <formula>3</formula>
    </cfRule>
    <cfRule type="cellIs" dxfId="12816" priority="14559" operator="between">
      <formula>0</formula>
      <formula>2</formula>
    </cfRule>
  </conditionalFormatting>
  <conditionalFormatting sqref="N190">
    <cfRule type="cellIs" dxfId="12815" priority="14627" operator="between">
      <formula>6</formula>
      <formula>4.5</formula>
    </cfRule>
  </conditionalFormatting>
  <conditionalFormatting sqref="N190">
    <cfRule type="cellIs" dxfId="12814" priority="14626" operator="between">
      <formula>6</formula>
      <formula>4.495</formula>
    </cfRule>
  </conditionalFormatting>
  <conditionalFormatting sqref="N190">
    <cfRule type="cellIs" dxfId="12813" priority="14625" operator="between">
      <formula>4.5</formula>
      <formula>3.495</formula>
    </cfRule>
  </conditionalFormatting>
  <conditionalFormatting sqref="N190">
    <cfRule type="cellIs" dxfId="12812" priority="14623" operator="between">
      <formula>3.5</formula>
      <formula>2.495</formula>
    </cfRule>
    <cfRule type="cellIs" dxfId="12811" priority="14624" operator="between">
      <formula>3.5</formula>
      <formula>2.495</formula>
    </cfRule>
  </conditionalFormatting>
  <conditionalFormatting sqref="N190">
    <cfRule type="cellIs" dxfId="12810" priority="14622" operator="between">
      <formula>3.5</formula>
      <formula>2.495</formula>
    </cfRule>
  </conditionalFormatting>
  <conditionalFormatting sqref="N190">
    <cfRule type="cellIs" dxfId="12809" priority="14621" operator="between">
      <formula>3.5</formula>
      <formula>2.494</formula>
    </cfRule>
  </conditionalFormatting>
  <conditionalFormatting sqref="N190">
    <cfRule type="cellIs" dxfId="12808" priority="14620" operator="between">
      <formula>2.5</formula>
      <formula>0</formula>
    </cfRule>
  </conditionalFormatting>
  <conditionalFormatting sqref="N190">
    <cfRule type="cellIs" dxfId="12807" priority="14616" operator="between">
      <formula>4.501</formula>
      <formula>6</formula>
    </cfRule>
    <cfRule type="cellIs" dxfId="12806" priority="14617" operator="between">
      <formula>3.001</formula>
      <formula>4.5</formula>
    </cfRule>
    <cfRule type="cellIs" dxfId="12805" priority="14618" operator="between">
      <formula>2.001</formula>
      <formula>3</formula>
    </cfRule>
    <cfRule type="cellIs" dxfId="12804" priority="14619" operator="between">
      <formula>0</formula>
      <formula>2</formula>
    </cfRule>
  </conditionalFormatting>
  <conditionalFormatting sqref="N188">
    <cfRule type="cellIs" dxfId="12803" priority="14615" operator="between">
      <formula>6</formula>
      <formula>4.5</formula>
    </cfRule>
  </conditionalFormatting>
  <conditionalFormatting sqref="N188">
    <cfRule type="cellIs" dxfId="12802" priority="14614" operator="between">
      <formula>6</formula>
      <formula>4.495</formula>
    </cfRule>
  </conditionalFormatting>
  <conditionalFormatting sqref="N188">
    <cfRule type="cellIs" dxfId="12801" priority="14613" operator="between">
      <formula>4.5</formula>
      <formula>3.495</formula>
    </cfRule>
  </conditionalFormatting>
  <conditionalFormatting sqref="N188">
    <cfRule type="cellIs" dxfId="12800" priority="14611" operator="between">
      <formula>3.5</formula>
      <formula>2.495</formula>
    </cfRule>
    <cfRule type="cellIs" dxfId="12799" priority="14612" operator="between">
      <formula>3.5</formula>
      <formula>2.495</formula>
    </cfRule>
  </conditionalFormatting>
  <conditionalFormatting sqref="N188">
    <cfRule type="cellIs" dxfId="12798" priority="14610" operator="between">
      <formula>3.5</formula>
      <formula>2.495</formula>
    </cfRule>
  </conditionalFormatting>
  <conditionalFormatting sqref="N188">
    <cfRule type="cellIs" dxfId="12797" priority="14609" operator="between">
      <formula>3.5</formula>
      <formula>2.494</formula>
    </cfRule>
  </conditionalFormatting>
  <conditionalFormatting sqref="N188">
    <cfRule type="cellIs" dxfId="12796" priority="14608" operator="between">
      <formula>2.5</formula>
      <formula>0</formula>
    </cfRule>
  </conditionalFormatting>
  <conditionalFormatting sqref="N188">
    <cfRule type="cellIs" dxfId="12795" priority="14604" operator="between">
      <formula>4.501</formula>
      <formula>6</formula>
    </cfRule>
    <cfRule type="cellIs" dxfId="12794" priority="14605" operator="between">
      <formula>3.001</formula>
      <formula>4.5</formula>
    </cfRule>
    <cfRule type="cellIs" dxfId="12793" priority="14606" operator="between">
      <formula>2.001</formula>
      <formula>3</formula>
    </cfRule>
    <cfRule type="cellIs" dxfId="12792" priority="14607" operator="between">
      <formula>0</formula>
      <formula>2</formula>
    </cfRule>
  </conditionalFormatting>
  <conditionalFormatting sqref="N189">
    <cfRule type="cellIs" dxfId="12791" priority="14603" operator="between">
      <formula>6</formula>
      <formula>4.5</formula>
    </cfRule>
  </conditionalFormatting>
  <conditionalFormatting sqref="N189">
    <cfRule type="cellIs" dxfId="12790" priority="14602" operator="between">
      <formula>6</formula>
      <formula>4.495</formula>
    </cfRule>
  </conditionalFormatting>
  <conditionalFormatting sqref="N189">
    <cfRule type="cellIs" dxfId="12789" priority="14601" operator="between">
      <formula>4.5</formula>
      <formula>3.495</formula>
    </cfRule>
  </conditionalFormatting>
  <conditionalFormatting sqref="N189">
    <cfRule type="cellIs" dxfId="12788" priority="14599" operator="between">
      <formula>3.5</formula>
      <formula>2.495</formula>
    </cfRule>
    <cfRule type="cellIs" dxfId="12787" priority="14600" operator="between">
      <formula>3.5</formula>
      <formula>2.495</formula>
    </cfRule>
  </conditionalFormatting>
  <conditionalFormatting sqref="N189">
    <cfRule type="cellIs" dxfId="12786" priority="14598" operator="between">
      <formula>3.5</formula>
      <formula>2.495</formula>
    </cfRule>
  </conditionalFormatting>
  <conditionalFormatting sqref="N189">
    <cfRule type="cellIs" dxfId="12785" priority="14597" operator="between">
      <formula>3.5</formula>
      <formula>2.494</formula>
    </cfRule>
  </conditionalFormatting>
  <conditionalFormatting sqref="N189">
    <cfRule type="cellIs" dxfId="12784" priority="14596" operator="between">
      <formula>2.5</formula>
      <formula>0</formula>
    </cfRule>
  </conditionalFormatting>
  <conditionalFormatting sqref="N189">
    <cfRule type="cellIs" dxfId="12783" priority="14592" operator="between">
      <formula>4.501</formula>
      <formula>6</formula>
    </cfRule>
    <cfRule type="cellIs" dxfId="12782" priority="14593" operator="between">
      <formula>3.001</formula>
      <formula>4.5</formula>
    </cfRule>
    <cfRule type="cellIs" dxfId="12781" priority="14594" operator="between">
      <formula>2.001</formula>
      <formula>3</formula>
    </cfRule>
    <cfRule type="cellIs" dxfId="12780" priority="14595" operator="between">
      <formula>0</formula>
      <formula>2</formula>
    </cfRule>
  </conditionalFormatting>
  <conditionalFormatting sqref="N184">
    <cfRule type="cellIs" dxfId="12779" priority="14591" operator="between">
      <formula>6</formula>
      <formula>4.5</formula>
    </cfRule>
  </conditionalFormatting>
  <conditionalFormatting sqref="N184">
    <cfRule type="cellIs" dxfId="12778" priority="14590" operator="between">
      <formula>6</formula>
      <formula>4.495</formula>
    </cfRule>
  </conditionalFormatting>
  <conditionalFormatting sqref="N184">
    <cfRule type="cellIs" dxfId="12777" priority="14589" operator="between">
      <formula>4.5</formula>
      <formula>3.495</formula>
    </cfRule>
  </conditionalFormatting>
  <conditionalFormatting sqref="N184">
    <cfRule type="cellIs" dxfId="12776" priority="14587" operator="between">
      <formula>3.5</formula>
      <formula>2.495</formula>
    </cfRule>
    <cfRule type="cellIs" dxfId="12775" priority="14588" operator="between">
      <formula>3.5</formula>
      <formula>2.495</formula>
    </cfRule>
  </conditionalFormatting>
  <conditionalFormatting sqref="N184">
    <cfRule type="cellIs" dxfId="12774" priority="14586" operator="between">
      <formula>3.5</formula>
      <formula>2.495</formula>
    </cfRule>
  </conditionalFormatting>
  <conditionalFormatting sqref="N184">
    <cfRule type="cellIs" dxfId="12773" priority="14585" operator="between">
      <formula>3.5</formula>
      <formula>2.494</formula>
    </cfRule>
  </conditionalFormatting>
  <conditionalFormatting sqref="N184">
    <cfRule type="cellIs" dxfId="12772" priority="14584" operator="between">
      <formula>2.5</formula>
      <formula>0</formula>
    </cfRule>
  </conditionalFormatting>
  <conditionalFormatting sqref="N184">
    <cfRule type="cellIs" dxfId="12771" priority="14580" operator="between">
      <formula>4.501</formula>
      <formula>6</formula>
    </cfRule>
    <cfRule type="cellIs" dxfId="12770" priority="14581" operator="between">
      <formula>3.001</formula>
      <formula>4.5</formula>
    </cfRule>
    <cfRule type="cellIs" dxfId="12769" priority="14582" operator="between">
      <formula>2.001</formula>
      <formula>3</formula>
    </cfRule>
    <cfRule type="cellIs" dxfId="12768" priority="14583" operator="between">
      <formula>0</formula>
      <formula>2</formula>
    </cfRule>
  </conditionalFormatting>
  <conditionalFormatting sqref="N191">
    <cfRule type="cellIs" dxfId="12767" priority="14495" operator="between">
      <formula>6</formula>
      <formula>4.5</formula>
    </cfRule>
  </conditionalFormatting>
  <conditionalFormatting sqref="N191">
    <cfRule type="cellIs" dxfId="12766" priority="14494" operator="between">
      <formula>6</formula>
      <formula>4.495</formula>
    </cfRule>
  </conditionalFormatting>
  <conditionalFormatting sqref="N191">
    <cfRule type="cellIs" dxfId="12765" priority="14493" operator="between">
      <formula>4.5</formula>
      <formula>3.495</formula>
    </cfRule>
  </conditionalFormatting>
  <conditionalFormatting sqref="N191">
    <cfRule type="cellIs" dxfId="12764" priority="14491" operator="between">
      <formula>3.5</formula>
      <formula>2.495</formula>
    </cfRule>
    <cfRule type="cellIs" dxfId="12763" priority="14492" operator="between">
      <formula>3.5</formula>
      <formula>2.495</formula>
    </cfRule>
  </conditionalFormatting>
  <conditionalFormatting sqref="N191">
    <cfRule type="cellIs" dxfId="12762" priority="14490" operator="between">
      <formula>3.5</formula>
      <formula>2.495</formula>
    </cfRule>
  </conditionalFormatting>
  <conditionalFormatting sqref="N191">
    <cfRule type="cellIs" dxfId="12761" priority="14489" operator="between">
      <formula>3.5</formula>
      <formula>2.494</formula>
    </cfRule>
  </conditionalFormatting>
  <conditionalFormatting sqref="N191">
    <cfRule type="cellIs" dxfId="12760" priority="14488" operator="between">
      <formula>2.5</formula>
      <formula>0</formula>
    </cfRule>
  </conditionalFormatting>
  <conditionalFormatting sqref="N191">
    <cfRule type="cellIs" dxfId="12759" priority="14484" operator="between">
      <formula>4.501</formula>
      <formula>6</formula>
    </cfRule>
    <cfRule type="cellIs" dxfId="12758" priority="14485" operator="between">
      <formula>3.001</formula>
      <formula>4.5</formula>
    </cfRule>
    <cfRule type="cellIs" dxfId="12757" priority="14486" operator="between">
      <formula>2.001</formula>
      <formula>3</formula>
    </cfRule>
    <cfRule type="cellIs" dxfId="12756" priority="14487" operator="between">
      <formula>0</formula>
      <formula>2</formula>
    </cfRule>
  </conditionalFormatting>
  <conditionalFormatting sqref="N187">
    <cfRule type="cellIs" dxfId="12755" priority="14555" operator="between">
      <formula>6</formula>
      <formula>4.5</formula>
    </cfRule>
  </conditionalFormatting>
  <conditionalFormatting sqref="N187">
    <cfRule type="cellIs" dxfId="12754" priority="14554" operator="between">
      <formula>6</formula>
      <formula>4.495</formula>
    </cfRule>
  </conditionalFormatting>
  <conditionalFormatting sqref="N187">
    <cfRule type="cellIs" dxfId="12753" priority="14553" operator="between">
      <formula>4.5</formula>
      <formula>3.495</formula>
    </cfRule>
  </conditionalFormatting>
  <conditionalFormatting sqref="N187">
    <cfRule type="cellIs" dxfId="12752" priority="14551" operator="between">
      <formula>3.5</formula>
      <formula>2.495</formula>
    </cfRule>
    <cfRule type="cellIs" dxfId="12751" priority="14552" operator="between">
      <formula>3.5</formula>
      <formula>2.495</formula>
    </cfRule>
  </conditionalFormatting>
  <conditionalFormatting sqref="N187">
    <cfRule type="cellIs" dxfId="12750" priority="14550" operator="between">
      <formula>3.5</formula>
      <formula>2.495</formula>
    </cfRule>
  </conditionalFormatting>
  <conditionalFormatting sqref="N187">
    <cfRule type="cellIs" dxfId="12749" priority="14549" operator="between">
      <formula>3.5</formula>
      <formula>2.494</formula>
    </cfRule>
  </conditionalFormatting>
  <conditionalFormatting sqref="N187">
    <cfRule type="cellIs" dxfId="12748" priority="14548" operator="between">
      <formula>2.5</formula>
      <formula>0</formula>
    </cfRule>
  </conditionalFormatting>
  <conditionalFormatting sqref="N187">
    <cfRule type="cellIs" dxfId="12747" priority="14544" operator="between">
      <formula>4.501</formula>
      <formula>6</formula>
    </cfRule>
    <cfRule type="cellIs" dxfId="12746" priority="14545" operator="between">
      <formula>3.001</formula>
      <formula>4.5</formula>
    </cfRule>
    <cfRule type="cellIs" dxfId="12745" priority="14546" operator="between">
      <formula>2.001</formula>
      <formula>3</formula>
    </cfRule>
    <cfRule type="cellIs" dxfId="12744" priority="14547" operator="between">
      <formula>0</formula>
      <formula>2</formula>
    </cfRule>
  </conditionalFormatting>
  <conditionalFormatting sqref="N186">
    <cfRule type="cellIs" dxfId="12743" priority="14543" operator="between">
      <formula>6</formula>
      <formula>4.5</formula>
    </cfRule>
  </conditionalFormatting>
  <conditionalFormatting sqref="N186">
    <cfRule type="cellIs" dxfId="12742" priority="14542" operator="between">
      <formula>6</formula>
      <formula>4.495</formula>
    </cfRule>
  </conditionalFormatting>
  <conditionalFormatting sqref="N186">
    <cfRule type="cellIs" dxfId="12741" priority="14541" operator="between">
      <formula>4.5</formula>
      <formula>3.495</formula>
    </cfRule>
  </conditionalFormatting>
  <conditionalFormatting sqref="N186">
    <cfRule type="cellIs" dxfId="12740" priority="14539" operator="between">
      <formula>3.5</formula>
      <formula>2.495</formula>
    </cfRule>
    <cfRule type="cellIs" dxfId="12739" priority="14540" operator="between">
      <formula>3.5</formula>
      <formula>2.495</formula>
    </cfRule>
  </conditionalFormatting>
  <conditionalFormatting sqref="N186">
    <cfRule type="cellIs" dxfId="12738" priority="14538" operator="between">
      <formula>3.5</formula>
      <formula>2.495</formula>
    </cfRule>
  </conditionalFormatting>
  <conditionalFormatting sqref="N186">
    <cfRule type="cellIs" dxfId="12737" priority="14537" operator="between">
      <formula>3.5</formula>
      <formula>2.494</formula>
    </cfRule>
  </conditionalFormatting>
  <conditionalFormatting sqref="N186">
    <cfRule type="cellIs" dxfId="12736" priority="14536" operator="between">
      <formula>2.5</formula>
      <formula>0</formula>
    </cfRule>
  </conditionalFormatting>
  <conditionalFormatting sqref="N186">
    <cfRule type="cellIs" dxfId="12735" priority="14532" operator="between">
      <formula>4.501</formula>
      <formula>6</formula>
    </cfRule>
    <cfRule type="cellIs" dxfId="12734" priority="14533" operator="between">
      <formula>3.001</formula>
      <formula>4.5</formula>
    </cfRule>
    <cfRule type="cellIs" dxfId="12733" priority="14534" operator="between">
      <formula>2.001</formula>
      <formula>3</formula>
    </cfRule>
    <cfRule type="cellIs" dxfId="12732" priority="14535" operator="between">
      <formula>0</formula>
      <formula>2</formula>
    </cfRule>
  </conditionalFormatting>
  <conditionalFormatting sqref="N192">
    <cfRule type="cellIs" dxfId="12731" priority="14483" operator="between">
      <formula>6</formula>
      <formula>4.5</formula>
    </cfRule>
  </conditionalFormatting>
  <conditionalFormatting sqref="N192">
    <cfRule type="cellIs" dxfId="12730" priority="14482" operator="between">
      <formula>6</formula>
      <formula>4.495</formula>
    </cfRule>
  </conditionalFormatting>
  <conditionalFormatting sqref="N192">
    <cfRule type="cellIs" dxfId="12729" priority="14481" operator="between">
      <formula>4.5</formula>
      <formula>3.495</formula>
    </cfRule>
  </conditionalFormatting>
  <conditionalFormatting sqref="N192">
    <cfRule type="cellIs" dxfId="12728" priority="14479" operator="between">
      <formula>3.5</formula>
      <formula>2.495</formula>
    </cfRule>
    <cfRule type="cellIs" dxfId="12727" priority="14480" operator="between">
      <formula>3.5</formula>
      <formula>2.495</formula>
    </cfRule>
  </conditionalFormatting>
  <conditionalFormatting sqref="N192">
    <cfRule type="cellIs" dxfId="12726" priority="14478" operator="between">
      <formula>3.5</formula>
      <formula>2.495</formula>
    </cfRule>
  </conditionalFormatting>
  <conditionalFormatting sqref="N192">
    <cfRule type="cellIs" dxfId="12725" priority="14477" operator="between">
      <formula>3.5</formula>
      <formula>2.494</formula>
    </cfRule>
  </conditionalFormatting>
  <conditionalFormatting sqref="N192">
    <cfRule type="cellIs" dxfId="12724" priority="14476" operator="between">
      <formula>2.5</formula>
      <formula>0</formula>
    </cfRule>
  </conditionalFormatting>
  <conditionalFormatting sqref="N192">
    <cfRule type="cellIs" dxfId="12723" priority="14472" operator="between">
      <formula>4.501</formula>
      <formula>6</formula>
    </cfRule>
    <cfRule type="cellIs" dxfId="12722" priority="14473" operator="between">
      <formula>3.001</formula>
      <formula>4.5</formula>
    </cfRule>
    <cfRule type="cellIs" dxfId="12721" priority="14474" operator="between">
      <formula>2.001</formula>
      <formula>3</formula>
    </cfRule>
    <cfRule type="cellIs" dxfId="12720" priority="14475" operator="between">
      <formula>0</formula>
      <formula>2</formula>
    </cfRule>
  </conditionalFormatting>
  <conditionalFormatting sqref="N197">
    <cfRule type="cellIs" dxfId="12719" priority="14531" operator="between">
      <formula>6</formula>
      <formula>4.5</formula>
    </cfRule>
  </conditionalFormatting>
  <conditionalFormatting sqref="N197">
    <cfRule type="cellIs" dxfId="12718" priority="14530" operator="between">
      <formula>6</formula>
      <formula>4.495</formula>
    </cfRule>
  </conditionalFormatting>
  <conditionalFormatting sqref="N197">
    <cfRule type="cellIs" dxfId="12717" priority="14529" operator="between">
      <formula>4.5</formula>
      <formula>3.495</formula>
    </cfRule>
  </conditionalFormatting>
  <conditionalFormatting sqref="N197">
    <cfRule type="cellIs" dxfId="12716" priority="14527" operator="between">
      <formula>3.5</formula>
      <formula>2.495</formula>
    </cfRule>
    <cfRule type="cellIs" dxfId="12715" priority="14528" operator="between">
      <formula>3.5</formula>
      <formula>2.495</formula>
    </cfRule>
  </conditionalFormatting>
  <conditionalFormatting sqref="N197">
    <cfRule type="cellIs" dxfId="12714" priority="14526" operator="between">
      <formula>3.5</formula>
      <formula>2.495</formula>
    </cfRule>
  </conditionalFormatting>
  <conditionalFormatting sqref="N197">
    <cfRule type="cellIs" dxfId="12713" priority="14525" operator="between">
      <formula>3.5</formula>
      <formula>2.494</formula>
    </cfRule>
  </conditionalFormatting>
  <conditionalFormatting sqref="N197">
    <cfRule type="cellIs" dxfId="12712" priority="14524" operator="between">
      <formula>2.5</formula>
      <formula>0</formula>
    </cfRule>
  </conditionalFormatting>
  <conditionalFormatting sqref="N197">
    <cfRule type="cellIs" dxfId="12711" priority="14520" operator="between">
      <formula>4.501</formula>
      <formula>6</formula>
    </cfRule>
    <cfRule type="cellIs" dxfId="12710" priority="14521" operator="between">
      <formula>3.001</formula>
      <formula>4.5</formula>
    </cfRule>
    <cfRule type="cellIs" dxfId="12709" priority="14522" operator="between">
      <formula>2.001</formula>
      <formula>3</formula>
    </cfRule>
    <cfRule type="cellIs" dxfId="12708" priority="14523" operator="between">
      <formula>0</formula>
      <formula>2</formula>
    </cfRule>
  </conditionalFormatting>
  <conditionalFormatting sqref="N195">
    <cfRule type="cellIs" dxfId="12707" priority="14519" operator="between">
      <formula>6</formula>
      <formula>4.5</formula>
    </cfRule>
  </conditionalFormatting>
  <conditionalFormatting sqref="N195">
    <cfRule type="cellIs" dxfId="12706" priority="14518" operator="between">
      <formula>6</formula>
      <formula>4.495</formula>
    </cfRule>
  </conditionalFormatting>
  <conditionalFormatting sqref="N195">
    <cfRule type="cellIs" dxfId="12705" priority="14517" operator="between">
      <formula>4.5</formula>
      <formula>3.495</formula>
    </cfRule>
  </conditionalFormatting>
  <conditionalFormatting sqref="N195">
    <cfRule type="cellIs" dxfId="12704" priority="14515" operator="between">
      <formula>3.5</formula>
      <formula>2.495</formula>
    </cfRule>
    <cfRule type="cellIs" dxfId="12703" priority="14516" operator="between">
      <formula>3.5</formula>
      <formula>2.495</formula>
    </cfRule>
  </conditionalFormatting>
  <conditionalFormatting sqref="N195">
    <cfRule type="cellIs" dxfId="12702" priority="14514" operator="between">
      <formula>3.5</formula>
      <formula>2.495</formula>
    </cfRule>
  </conditionalFormatting>
  <conditionalFormatting sqref="N195">
    <cfRule type="cellIs" dxfId="12701" priority="14513" operator="between">
      <formula>3.5</formula>
      <formula>2.494</formula>
    </cfRule>
  </conditionalFormatting>
  <conditionalFormatting sqref="N195">
    <cfRule type="cellIs" dxfId="12700" priority="14512" operator="between">
      <formula>2.5</formula>
      <formula>0</formula>
    </cfRule>
  </conditionalFormatting>
  <conditionalFormatting sqref="N195">
    <cfRule type="cellIs" dxfId="12699" priority="14508" operator="between">
      <formula>4.501</formula>
      <formula>6</formula>
    </cfRule>
    <cfRule type="cellIs" dxfId="12698" priority="14509" operator="between">
      <formula>3.001</formula>
      <formula>4.5</formula>
    </cfRule>
    <cfRule type="cellIs" dxfId="12697" priority="14510" operator="between">
      <formula>2.001</formula>
      <formula>3</formula>
    </cfRule>
    <cfRule type="cellIs" dxfId="12696" priority="14511" operator="between">
      <formula>0</formula>
      <formula>2</formula>
    </cfRule>
  </conditionalFormatting>
  <conditionalFormatting sqref="N196">
    <cfRule type="cellIs" dxfId="12695" priority="14507" operator="between">
      <formula>6</formula>
      <formula>4.5</formula>
    </cfRule>
  </conditionalFormatting>
  <conditionalFormatting sqref="N196">
    <cfRule type="cellIs" dxfId="12694" priority="14506" operator="between">
      <formula>6</formula>
      <formula>4.495</formula>
    </cfRule>
  </conditionalFormatting>
  <conditionalFormatting sqref="N196">
    <cfRule type="cellIs" dxfId="12693" priority="14505" operator="between">
      <formula>4.5</formula>
      <formula>3.495</formula>
    </cfRule>
  </conditionalFormatting>
  <conditionalFormatting sqref="N196">
    <cfRule type="cellIs" dxfId="12692" priority="14503" operator="between">
      <formula>3.5</formula>
      <formula>2.495</formula>
    </cfRule>
    <cfRule type="cellIs" dxfId="12691" priority="14504" operator="between">
      <formula>3.5</formula>
      <formula>2.495</formula>
    </cfRule>
  </conditionalFormatting>
  <conditionalFormatting sqref="N196">
    <cfRule type="cellIs" dxfId="12690" priority="14502" operator="between">
      <formula>3.5</formula>
      <formula>2.495</formula>
    </cfRule>
  </conditionalFormatting>
  <conditionalFormatting sqref="N196">
    <cfRule type="cellIs" dxfId="12689" priority="14501" operator="between">
      <formula>3.5</formula>
      <formula>2.494</formula>
    </cfRule>
  </conditionalFormatting>
  <conditionalFormatting sqref="N196">
    <cfRule type="cellIs" dxfId="12688" priority="14500" operator="between">
      <formula>2.5</formula>
      <formula>0</formula>
    </cfRule>
  </conditionalFormatting>
  <conditionalFormatting sqref="N196">
    <cfRule type="cellIs" dxfId="12687" priority="14496" operator="between">
      <formula>4.501</formula>
      <formula>6</formula>
    </cfRule>
    <cfRule type="cellIs" dxfId="12686" priority="14497" operator="between">
      <formula>3.001</formula>
      <formula>4.5</formula>
    </cfRule>
    <cfRule type="cellIs" dxfId="12685" priority="14498" operator="between">
      <formula>2.001</formula>
      <formula>3</formula>
    </cfRule>
    <cfRule type="cellIs" dxfId="12684" priority="14499" operator="between">
      <formula>0</formula>
      <formula>2</formula>
    </cfRule>
  </conditionalFormatting>
  <conditionalFormatting sqref="N194">
    <cfRule type="cellIs" dxfId="12683" priority="14471" operator="between">
      <formula>6</formula>
      <formula>4.5</formula>
    </cfRule>
  </conditionalFormatting>
  <conditionalFormatting sqref="N194">
    <cfRule type="cellIs" dxfId="12682" priority="14470" operator="between">
      <formula>6</formula>
      <formula>4.495</formula>
    </cfRule>
  </conditionalFormatting>
  <conditionalFormatting sqref="N194">
    <cfRule type="cellIs" dxfId="12681" priority="14469" operator="between">
      <formula>4.5</formula>
      <formula>3.495</formula>
    </cfRule>
  </conditionalFormatting>
  <conditionalFormatting sqref="N194">
    <cfRule type="cellIs" dxfId="12680" priority="14467" operator="between">
      <formula>3.5</formula>
      <formula>2.495</formula>
    </cfRule>
    <cfRule type="cellIs" dxfId="12679" priority="14468" operator="between">
      <formula>3.5</formula>
      <formula>2.495</formula>
    </cfRule>
  </conditionalFormatting>
  <conditionalFormatting sqref="N194">
    <cfRule type="cellIs" dxfId="12678" priority="14466" operator="between">
      <formula>3.5</formula>
      <formula>2.495</formula>
    </cfRule>
  </conditionalFormatting>
  <conditionalFormatting sqref="N194">
    <cfRule type="cellIs" dxfId="12677" priority="14465" operator="between">
      <formula>3.5</formula>
      <formula>2.494</formula>
    </cfRule>
  </conditionalFormatting>
  <conditionalFormatting sqref="N194">
    <cfRule type="cellIs" dxfId="12676" priority="14464" operator="between">
      <formula>2.5</formula>
      <formula>0</formula>
    </cfRule>
  </conditionalFormatting>
  <conditionalFormatting sqref="N194">
    <cfRule type="cellIs" dxfId="12675" priority="14460" operator="between">
      <formula>4.501</formula>
      <formula>6</formula>
    </cfRule>
    <cfRule type="cellIs" dxfId="12674" priority="14461" operator="between">
      <formula>3.001</formula>
      <formula>4.5</formula>
    </cfRule>
    <cfRule type="cellIs" dxfId="12673" priority="14462" operator="between">
      <formula>2.001</formula>
      <formula>3</formula>
    </cfRule>
    <cfRule type="cellIs" dxfId="12672" priority="14463" operator="between">
      <formula>0</formula>
      <formula>2</formula>
    </cfRule>
  </conditionalFormatting>
  <conditionalFormatting sqref="N193">
    <cfRule type="cellIs" dxfId="12671" priority="14459" operator="between">
      <formula>6</formula>
      <formula>4.5</formula>
    </cfRule>
  </conditionalFormatting>
  <conditionalFormatting sqref="N193">
    <cfRule type="cellIs" dxfId="12670" priority="14458" operator="between">
      <formula>6</formula>
      <formula>4.495</formula>
    </cfRule>
  </conditionalFormatting>
  <conditionalFormatting sqref="N193">
    <cfRule type="cellIs" dxfId="12669" priority="14457" operator="between">
      <formula>4.5</formula>
      <formula>3.495</formula>
    </cfRule>
  </conditionalFormatting>
  <conditionalFormatting sqref="N193">
    <cfRule type="cellIs" dxfId="12668" priority="14455" operator="between">
      <formula>3.5</formula>
      <formula>2.495</formula>
    </cfRule>
    <cfRule type="cellIs" dxfId="12667" priority="14456" operator="between">
      <formula>3.5</formula>
      <formula>2.495</formula>
    </cfRule>
  </conditionalFormatting>
  <conditionalFormatting sqref="N193">
    <cfRule type="cellIs" dxfId="12666" priority="14454" operator="between">
      <formula>3.5</formula>
      <formula>2.495</formula>
    </cfRule>
  </conditionalFormatting>
  <conditionalFormatting sqref="N193">
    <cfRule type="cellIs" dxfId="12665" priority="14453" operator="between">
      <formula>3.5</formula>
      <formula>2.494</formula>
    </cfRule>
  </conditionalFormatting>
  <conditionalFormatting sqref="N193">
    <cfRule type="cellIs" dxfId="12664" priority="14452" operator="between">
      <formula>2.5</formula>
      <formula>0</formula>
    </cfRule>
  </conditionalFormatting>
  <conditionalFormatting sqref="N193">
    <cfRule type="cellIs" dxfId="12663" priority="14448" operator="between">
      <formula>4.501</formula>
      <formula>6</formula>
    </cfRule>
    <cfRule type="cellIs" dxfId="12662" priority="14449" operator="between">
      <formula>3.001</formula>
      <formula>4.5</formula>
    </cfRule>
    <cfRule type="cellIs" dxfId="12661" priority="14450" operator="between">
      <formula>2.001</formula>
      <formula>3</formula>
    </cfRule>
    <cfRule type="cellIs" dxfId="12660" priority="14451" operator="between">
      <formula>0</formula>
      <formula>2</formula>
    </cfRule>
  </conditionalFormatting>
  <conditionalFormatting sqref="N198">
    <cfRule type="cellIs" dxfId="12659" priority="14411" operator="between">
      <formula>6</formula>
      <formula>4.5</formula>
    </cfRule>
  </conditionalFormatting>
  <conditionalFormatting sqref="N198">
    <cfRule type="cellIs" dxfId="12658" priority="14410" operator="between">
      <formula>6</formula>
      <formula>4.495</formula>
    </cfRule>
  </conditionalFormatting>
  <conditionalFormatting sqref="N198">
    <cfRule type="cellIs" dxfId="12657" priority="14409" operator="between">
      <formula>4.5</formula>
      <formula>3.495</formula>
    </cfRule>
  </conditionalFormatting>
  <conditionalFormatting sqref="N198">
    <cfRule type="cellIs" dxfId="12656" priority="14407" operator="between">
      <formula>3.5</formula>
      <formula>2.495</formula>
    </cfRule>
    <cfRule type="cellIs" dxfId="12655" priority="14408" operator="between">
      <formula>3.5</formula>
      <formula>2.495</formula>
    </cfRule>
  </conditionalFormatting>
  <conditionalFormatting sqref="N198">
    <cfRule type="cellIs" dxfId="12654" priority="14406" operator="between">
      <formula>3.5</formula>
      <formula>2.495</formula>
    </cfRule>
  </conditionalFormatting>
  <conditionalFormatting sqref="N198">
    <cfRule type="cellIs" dxfId="12653" priority="14405" operator="between">
      <formula>3.5</formula>
      <formula>2.494</formula>
    </cfRule>
  </conditionalFormatting>
  <conditionalFormatting sqref="N198">
    <cfRule type="cellIs" dxfId="12652" priority="14404" operator="between">
      <formula>2.5</formula>
      <formula>0</formula>
    </cfRule>
  </conditionalFormatting>
  <conditionalFormatting sqref="N198">
    <cfRule type="cellIs" dxfId="12651" priority="14400" operator="between">
      <formula>4.501</formula>
      <formula>6</formula>
    </cfRule>
    <cfRule type="cellIs" dxfId="12650" priority="14401" operator="between">
      <formula>3.001</formula>
      <formula>4.5</formula>
    </cfRule>
    <cfRule type="cellIs" dxfId="12649" priority="14402" operator="between">
      <formula>2.001</formula>
      <formula>3</formula>
    </cfRule>
    <cfRule type="cellIs" dxfId="12648" priority="14403" operator="between">
      <formula>0</formula>
      <formula>2</formula>
    </cfRule>
  </conditionalFormatting>
  <conditionalFormatting sqref="N199">
    <cfRule type="cellIs" dxfId="12647" priority="14399" operator="between">
      <formula>6</formula>
      <formula>4.5</formula>
    </cfRule>
  </conditionalFormatting>
  <conditionalFormatting sqref="N199">
    <cfRule type="cellIs" dxfId="12646" priority="14398" operator="between">
      <formula>6</formula>
      <formula>4.495</formula>
    </cfRule>
  </conditionalFormatting>
  <conditionalFormatting sqref="N199">
    <cfRule type="cellIs" dxfId="12645" priority="14397" operator="between">
      <formula>4.5</formula>
      <formula>3.495</formula>
    </cfRule>
  </conditionalFormatting>
  <conditionalFormatting sqref="N199">
    <cfRule type="cellIs" dxfId="12644" priority="14395" operator="between">
      <formula>3.5</formula>
      <formula>2.495</formula>
    </cfRule>
    <cfRule type="cellIs" dxfId="12643" priority="14396" operator="between">
      <formula>3.5</formula>
      <formula>2.495</formula>
    </cfRule>
  </conditionalFormatting>
  <conditionalFormatting sqref="N199">
    <cfRule type="cellIs" dxfId="12642" priority="14394" operator="between">
      <formula>3.5</formula>
      <formula>2.495</formula>
    </cfRule>
  </conditionalFormatting>
  <conditionalFormatting sqref="N199">
    <cfRule type="cellIs" dxfId="12641" priority="14393" operator="between">
      <formula>3.5</formula>
      <formula>2.494</formula>
    </cfRule>
  </conditionalFormatting>
  <conditionalFormatting sqref="N199">
    <cfRule type="cellIs" dxfId="12640" priority="14392" operator="between">
      <formula>2.5</formula>
      <formula>0</formula>
    </cfRule>
  </conditionalFormatting>
  <conditionalFormatting sqref="N199">
    <cfRule type="cellIs" dxfId="12639" priority="14388" operator="between">
      <formula>4.501</formula>
      <formula>6</formula>
    </cfRule>
    <cfRule type="cellIs" dxfId="12638" priority="14389" operator="between">
      <formula>3.001</formula>
      <formula>4.5</formula>
    </cfRule>
    <cfRule type="cellIs" dxfId="12637" priority="14390" operator="between">
      <formula>2.001</formula>
      <formula>3</formula>
    </cfRule>
    <cfRule type="cellIs" dxfId="12636" priority="14391" operator="between">
      <formula>0</formula>
      <formula>2</formula>
    </cfRule>
  </conditionalFormatting>
  <conditionalFormatting sqref="N205">
    <cfRule type="cellIs" dxfId="12635" priority="14447" operator="between">
      <formula>6</formula>
      <formula>4.5</formula>
    </cfRule>
  </conditionalFormatting>
  <conditionalFormatting sqref="N205">
    <cfRule type="cellIs" dxfId="12634" priority="14446" operator="between">
      <formula>6</formula>
      <formula>4.495</formula>
    </cfRule>
  </conditionalFormatting>
  <conditionalFormatting sqref="N205">
    <cfRule type="cellIs" dxfId="12633" priority="14445" operator="between">
      <formula>4.5</formula>
      <formula>3.495</formula>
    </cfRule>
  </conditionalFormatting>
  <conditionalFormatting sqref="N205">
    <cfRule type="cellIs" dxfId="12632" priority="14443" operator="between">
      <formula>3.5</formula>
      <formula>2.495</formula>
    </cfRule>
    <cfRule type="cellIs" dxfId="12631" priority="14444" operator="between">
      <formula>3.5</formula>
      <formula>2.495</formula>
    </cfRule>
  </conditionalFormatting>
  <conditionalFormatting sqref="N205">
    <cfRule type="cellIs" dxfId="12630" priority="14442" operator="between">
      <formula>3.5</formula>
      <formula>2.495</formula>
    </cfRule>
  </conditionalFormatting>
  <conditionalFormatting sqref="N205">
    <cfRule type="cellIs" dxfId="12629" priority="14441" operator="between">
      <formula>3.5</formula>
      <formula>2.494</formula>
    </cfRule>
  </conditionalFormatting>
  <conditionalFormatting sqref="N205">
    <cfRule type="cellIs" dxfId="12628" priority="14440" operator="between">
      <formula>2.5</formula>
      <formula>0</formula>
    </cfRule>
  </conditionalFormatting>
  <conditionalFormatting sqref="N205">
    <cfRule type="cellIs" dxfId="12627" priority="14436" operator="between">
      <formula>4.501</formula>
      <formula>6</formula>
    </cfRule>
    <cfRule type="cellIs" dxfId="12626" priority="14437" operator="between">
      <formula>3.001</formula>
      <formula>4.5</formula>
    </cfRule>
    <cfRule type="cellIs" dxfId="12625" priority="14438" operator="between">
      <formula>2.001</formula>
      <formula>3</formula>
    </cfRule>
    <cfRule type="cellIs" dxfId="12624" priority="14439" operator="between">
      <formula>0</formula>
      <formula>2</formula>
    </cfRule>
  </conditionalFormatting>
  <conditionalFormatting sqref="N203">
    <cfRule type="cellIs" dxfId="12623" priority="14435" operator="between">
      <formula>6</formula>
      <formula>4.5</formula>
    </cfRule>
  </conditionalFormatting>
  <conditionalFormatting sqref="N203">
    <cfRule type="cellIs" dxfId="12622" priority="14434" operator="between">
      <formula>6</formula>
      <formula>4.495</formula>
    </cfRule>
  </conditionalFormatting>
  <conditionalFormatting sqref="N203">
    <cfRule type="cellIs" dxfId="12621" priority="14433" operator="between">
      <formula>4.5</formula>
      <formula>3.495</formula>
    </cfRule>
  </conditionalFormatting>
  <conditionalFormatting sqref="N203">
    <cfRule type="cellIs" dxfId="12620" priority="14431" operator="between">
      <formula>3.5</formula>
      <formula>2.495</formula>
    </cfRule>
    <cfRule type="cellIs" dxfId="12619" priority="14432" operator="between">
      <formula>3.5</formula>
      <formula>2.495</formula>
    </cfRule>
  </conditionalFormatting>
  <conditionalFormatting sqref="N203">
    <cfRule type="cellIs" dxfId="12618" priority="14430" operator="between">
      <formula>3.5</formula>
      <formula>2.495</formula>
    </cfRule>
  </conditionalFormatting>
  <conditionalFormatting sqref="N203">
    <cfRule type="cellIs" dxfId="12617" priority="14429" operator="between">
      <formula>3.5</formula>
      <formula>2.494</formula>
    </cfRule>
  </conditionalFormatting>
  <conditionalFormatting sqref="N203">
    <cfRule type="cellIs" dxfId="12616" priority="14428" operator="between">
      <formula>2.5</formula>
      <formula>0</formula>
    </cfRule>
  </conditionalFormatting>
  <conditionalFormatting sqref="N203">
    <cfRule type="cellIs" dxfId="12615" priority="14424" operator="between">
      <formula>4.501</formula>
      <formula>6</formula>
    </cfRule>
    <cfRule type="cellIs" dxfId="12614" priority="14425" operator="between">
      <formula>3.001</formula>
      <formula>4.5</formula>
    </cfRule>
    <cfRule type="cellIs" dxfId="12613" priority="14426" operator="between">
      <formula>2.001</formula>
      <formula>3</formula>
    </cfRule>
    <cfRule type="cellIs" dxfId="12612" priority="14427" operator="between">
      <formula>0</formula>
      <formula>2</formula>
    </cfRule>
  </conditionalFormatting>
  <conditionalFormatting sqref="N204">
    <cfRule type="cellIs" dxfId="12611" priority="14423" operator="between">
      <formula>6</formula>
      <formula>4.5</formula>
    </cfRule>
  </conditionalFormatting>
  <conditionalFormatting sqref="N204">
    <cfRule type="cellIs" dxfId="12610" priority="14422" operator="between">
      <formula>6</formula>
      <formula>4.495</formula>
    </cfRule>
  </conditionalFormatting>
  <conditionalFormatting sqref="N204">
    <cfRule type="cellIs" dxfId="12609" priority="14421" operator="between">
      <formula>4.5</formula>
      <formula>3.495</formula>
    </cfRule>
  </conditionalFormatting>
  <conditionalFormatting sqref="N204">
    <cfRule type="cellIs" dxfId="12608" priority="14419" operator="between">
      <formula>3.5</formula>
      <formula>2.495</formula>
    </cfRule>
    <cfRule type="cellIs" dxfId="12607" priority="14420" operator="between">
      <formula>3.5</formula>
      <formula>2.495</formula>
    </cfRule>
  </conditionalFormatting>
  <conditionalFormatting sqref="N204">
    <cfRule type="cellIs" dxfId="12606" priority="14418" operator="between">
      <formula>3.5</formula>
      <formula>2.495</formula>
    </cfRule>
  </conditionalFormatting>
  <conditionalFormatting sqref="N204">
    <cfRule type="cellIs" dxfId="12605" priority="14417" operator="between">
      <formula>3.5</formula>
      <formula>2.494</formula>
    </cfRule>
  </conditionalFormatting>
  <conditionalFormatting sqref="N204">
    <cfRule type="cellIs" dxfId="12604" priority="14416" operator="between">
      <formula>2.5</formula>
      <formula>0</formula>
    </cfRule>
  </conditionalFormatting>
  <conditionalFormatting sqref="N204">
    <cfRule type="cellIs" dxfId="12603" priority="14412" operator="between">
      <formula>4.501</formula>
      <formula>6</formula>
    </cfRule>
    <cfRule type="cellIs" dxfId="12602" priority="14413" operator="between">
      <formula>3.001</formula>
      <formula>4.5</formula>
    </cfRule>
    <cfRule type="cellIs" dxfId="12601" priority="14414" operator="between">
      <formula>2.001</formula>
      <formula>3</formula>
    </cfRule>
    <cfRule type="cellIs" dxfId="12600" priority="14415" operator="between">
      <formula>0</formula>
      <formula>2</formula>
    </cfRule>
  </conditionalFormatting>
  <conditionalFormatting sqref="N201">
    <cfRule type="cellIs" dxfId="12599" priority="14387" operator="between">
      <formula>6</formula>
      <formula>4.5</formula>
    </cfRule>
  </conditionalFormatting>
  <conditionalFormatting sqref="N201">
    <cfRule type="cellIs" dxfId="12598" priority="14386" operator="between">
      <formula>6</formula>
      <formula>4.495</formula>
    </cfRule>
  </conditionalFormatting>
  <conditionalFormatting sqref="N201">
    <cfRule type="cellIs" dxfId="12597" priority="14385" operator="between">
      <formula>4.5</formula>
      <formula>3.495</formula>
    </cfRule>
  </conditionalFormatting>
  <conditionalFormatting sqref="N201">
    <cfRule type="cellIs" dxfId="12596" priority="14383" operator="between">
      <formula>3.5</formula>
      <formula>2.495</formula>
    </cfRule>
    <cfRule type="cellIs" dxfId="12595" priority="14384" operator="between">
      <formula>3.5</formula>
      <formula>2.495</formula>
    </cfRule>
  </conditionalFormatting>
  <conditionalFormatting sqref="N201">
    <cfRule type="cellIs" dxfId="12594" priority="14382" operator="between">
      <formula>3.5</formula>
      <formula>2.495</formula>
    </cfRule>
  </conditionalFormatting>
  <conditionalFormatting sqref="N201">
    <cfRule type="cellIs" dxfId="12593" priority="14381" operator="between">
      <formula>3.5</formula>
      <formula>2.494</formula>
    </cfRule>
  </conditionalFormatting>
  <conditionalFormatting sqref="N201">
    <cfRule type="cellIs" dxfId="12592" priority="14380" operator="between">
      <formula>2.5</formula>
      <formula>0</formula>
    </cfRule>
  </conditionalFormatting>
  <conditionalFormatting sqref="N201">
    <cfRule type="cellIs" dxfId="12591" priority="14376" operator="between">
      <formula>4.501</formula>
      <formula>6</formula>
    </cfRule>
    <cfRule type="cellIs" dxfId="12590" priority="14377" operator="between">
      <formula>3.001</formula>
      <formula>4.5</formula>
    </cfRule>
    <cfRule type="cellIs" dxfId="12589" priority="14378" operator="between">
      <formula>2.001</formula>
      <formula>3</formula>
    </cfRule>
    <cfRule type="cellIs" dxfId="12588" priority="14379" operator="between">
      <formula>0</formula>
      <formula>2</formula>
    </cfRule>
  </conditionalFormatting>
  <conditionalFormatting sqref="N200">
    <cfRule type="cellIs" dxfId="12587" priority="14375" operator="between">
      <formula>6</formula>
      <formula>4.5</formula>
    </cfRule>
  </conditionalFormatting>
  <conditionalFormatting sqref="N200">
    <cfRule type="cellIs" dxfId="12586" priority="14374" operator="between">
      <formula>6</formula>
      <formula>4.495</formula>
    </cfRule>
  </conditionalFormatting>
  <conditionalFormatting sqref="N200">
    <cfRule type="cellIs" dxfId="12585" priority="14373" operator="between">
      <formula>4.5</formula>
      <formula>3.495</formula>
    </cfRule>
  </conditionalFormatting>
  <conditionalFormatting sqref="N200">
    <cfRule type="cellIs" dxfId="12584" priority="14371" operator="between">
      <formula>3.5</formula>
      <formula>2.495</formula>
    </cfRule>
    <cfRule type="cellIs" dxfId="12583" priority="14372" operator="between">
      <formula>3.5</formula>
      <formula>2.495</formula>
    </cfRule>
  </conditionalFormatting>
  <conditionalFormatting sqref="N200">
    <cfRule type="cellIs" dxfId="12582" priority="14370" operator="between">
      <formula>3.5</formula>
      <formula>2.495</formula>
    </cfRule>
  </conditionalFormatting>
  <conditionalFormatting sqref="N200">
    <cfRule type="cellIs" dxfId="12581" priority="14369" operator="between">
      <formula>3.5</formula>
      <formula>2.494</formula>
    </cfRule>
  </conditionalFormatting>
  <conditionalFormatting sqref="N200">
    <cfRule type="cellIs" dxfId="12580" priority="14368" operator="between">
      <formula>2.5</formula>
      <formula>0</formula>
    </cfRule>
  </conditionalFormatting>
  <conditionalFormatting sqref="N200">
    <cfRule type="cellIs" dxfId="12579" priority="14364" operator="between">
      <formula>4.501</formula>
      <formula>6</formula>
    </cfRule>
    <cfRule type="cellIs" dxfId="12578" priority="14365" operator="between">
      <formula>3.001</formula>
      <formula>4.5</formula>
    </cfRule>
    <cfRule type="cellIs" dxfId="12577" priority="14366" operator="between">
      <formula>2.001</formula>
      <formula>3</formula>
    </cfRule>
    <cfRule type="cellIs" dxfId="12576" priority="14367" operator="between">
      <formula>0</formula>
      <formula>2</formula>
    </cfRule>
  </conditionalFormatting>
  <conditionalFormatting sqref="N202">
    <cfRule type="cellIs" dxfId="12575" priority="14363" operator="between">
      <formula>6</formula>
      <formula>4.5</formula>
    </cfRule>
  </conditionalFormatting>
  <conditionalFormatting sqref="N202">
    <cfRule type="cellIs" dxfId="12574" priority="14362" operator="between">
      <formula>6</formula>
      <formula>4.495</formula>
    </cfRule>
  </conditionalFormatting>
  <conditionalFormatting sqref="N202">
    <cfRule type="cellIs" dxfId="12573" priority="14361" operator="between">
      <formula>4.5</formula>
      <formula>3.495</formula>
    </cfRule>
  </conditionalFormatting>
  <conditionalFormatting sqref="N202">
    <cfRule type="cellIs" dxfId="12572" priority="14359" operator="between">
      <formula>3.5</formula>
      <formula>2.495</formula>
    </cfRule>
    <cfRule type="cellIs" dxfId="12571" priority="14360" operator="between">
      <formula>3.5</formula>
      <formula>2.495</formula>
    </cfRule>
  </conditionalFormatting>
  <conditionalFormatting sqref="N202">
    <cfRule type="cellIs" dxfId="12570" priority="14358" operator="between">
      <formula>3.5</formula>
      <formula>2.495</formula>
    </cfRule>
  </conditionalFormatting>
  <conditionalFormatting sqref="N202">
    <cfRule type="cellIs" dxfId="12569" priority="14357" operator="between">
      <formula>3.5</formula>
      <formula>2.494</formula>
    </cfRule>
  </conditionalFormatting>
  <conditionalFormatting sqref="N202">
    <cfRule type="cellIs" dxfId="12568" priority="14356" operator="between">
      <formula>2.5</formula>
      <formula>0</formula>
    </cfRule>
  </conditionalFormatting>
  <conditionalFormatting sqref="N202">
    <cfRule type="cellIs" dxfId="12567" priority="14352" operator="between">
      <formula>4.501</formula>
      <formula>6</formula>
    </cfRule>
    <cfRule type="cellIs" dxfId="12566" priority="14353" operator="between">
      <formula>3.001</formula>
      <formula>4.5</formula>
    </cfRule>
    <cfRule type="cellIs" dxfId="12565" priority="14354" operator="between">
      <formula>2.001</formula>
      <formula>3</formula>
    </cfRule>
    <cfRule type="cellIs" dxfId="12564" priority="14355" operator="between">
      <formula>0</formula>
      <formula>2</formula>
    </cfRule>
  </conditionalFormatting>
  <conditionalFormatting sqref="N206">
    <cfRule type="cellIs" dxfId="12563" priority="14315" operator="between">
      <formula>6</formula>
      <formula>4.5</formula>
    </cfRule>
  </conditionalFormatting>
  <conditionalFormatting sqref="N206">
    <cfRule type="cellIs" dxfId="12562" priority="14314" operator="between">
      <formula>6</formula>
      <formula>4.495</formula>
    </cfRule>
  </conditionalFormatting>
  <conditionalFormatting sqref="N206">
    <cfRule type="cellIs" dxfId="12561" priority="14313" operator="between">
      <formula>4.5</formula>
      <formula>3.495</formula>
    </cfRule>
  </conditionalFormatting>
  <conditionalFormatting sqref="N206">
    <cfRule type="cellIs" dxfId="12560" priority="14311" operator="between">
      <formula>3.5</formula>
      <formula>2.495</formula>
    </cfRule>
    <cfRule type="cellIs" dxfId="12559" priority="14312" operator="between">
      <formula>3.5</formula>
      <formula>2.495</formula>
    </cfRule>
  </conditionalFormatting>
  <conditionalFormatting sqref="N206">
    <cfRule type="cellIs" dxfId="12558" priority="14310" operator="between">
      <formula>3.5</formula>
      <formula>2.495</formula>
    </cfRule>
  </conditionalFormatting>
  <conditionalFormatting sqref="N206">
    <cfRule type="cellIs" dxfId="12557" priority="14309" operator="between">
      <formula>3.5</formula>
      <formula>2.494</formula>
    </cfRule>
  </conditionalFormatting>
  <conditionalFormatting sqref="N206">
    <cfRule type="cellIs" dxfId="12556" priority="14308" operator="between">
      <formula>2.5</formula>
      <formula>0</formula>
    </cfRule>
  </conditionalFormatting>
  <conditionalFormatting sqref="N206">
    <cfRule type="cellIs" dxfId="12555" priority="14304" operator="between">
      <formula>4.501</formula>
      <formula>6</formula>
    </cfRule>
    <cfRule type="cellIs" dxfId="12554" priority="14305" operator="between">
      <formula>3.001</formula>
      <formula>4.5</formula>
    </cfRule>
    <cfRule type="cellIs" dxfId="12553" priority="14306" operator="between">
      <formula>2.001</formula>
      <formula>3</formula>
    </cfRule>
    <cfRule type="cellIs" dxfId="12552" priority="14307" operator="between">
      <formula>0</formula>
      <formula>2</formula>
    </cfRule>
  </conditionalFormatting>
  <conditionalFormatting sqref="N207">
    <cfRule type="cellIs" dxfId="12551" priority="14303" operator="between">
      <formula>6</formula>
      <formula>4.5</formula>
    </cfRule>
  </conditionalFormatting>
  <conditionalFormatting sqref="N207">
    <cfRule type="cellIs" dxfId="12550" priority="14302" operator="between">
      <formula>6</formula>
      <formula>4.495</formula>
    </cfRule>
  </conditionalFormatting>
  <conditionalFormatting sqref="N207">
    <cfRule type="cellIs" dxfId="12549" priority="14301" operator="between">
      <formula>4.5</formula>
      <formula>3.495</formula>
    </cfRule>
  </conditionalFormatting>
  <conditionalFormatting sqref="N207">
    <cfRule type="cellIs" dxfId="12548" priority="14299" operator="between">
      <formula>3.5</formula>
      <formula>2.495</formula>
    </cfRule>
    <cfRule type="cellIs" dxfId="12547" priority="14300" operator="between">
      <formula>3.5</formula>
      <formula>2.495</formula>
    </cfRule>
  </conditionalFormatting>
  <conditionalFormatting sqref="N207">
    <cfRule type="cellIs" dxfId="12546" priority="14298" operator="between">
      <formula>3.5</formula>
      <formula>2.495</formula>
    </cfRule>
  </conditionalFormatting>
  <conditionalFormatting sqref="N207">
    <cfRule type="cellIs" dxfId="12545" priority="14297" operator="between">
      <formula>3.5</formula>
      <formula>2.494</formula>
    </cfRule>
  </conditionalFormatting>
  <conditionalFormatting sqref="N207">
    <cfRule type="cellIs" dxfId="12544" priority="14296" operator="between">
      <formula>2.5</formula>
      <formula>0</formula>
    </cfRule>
  </conditionalFormatting>
  <conditionalFormatting sqref="N207">
    <cfRule type="cellIs" dxfId="12543" priority="14292" operator="between">
      <formula>4.501</formula>
      <formula>6</formula>
    </cfRule>
    <cfRule type="cellIs" dxfId="12542" priority="14293" operator="between">
      <formula>3.001</formula>
      <formula>4.5</formula>
    </cfRule>
    <cfRule type="cellIs" dxfId="12541" priority="14294" operator="between">
      <formula>2.001</formula>
      <formula>3</formula>
    </cfRule>
    <cfRule type="cellIs" dxfId="12540" priority="14295" operator="between">
      <formula>0</formula>
      <formula>2</formula>
    </cfRule>
  </conditionalFormatting>
  <conditionalFormatting sqref="N210">
    <cfRule type="cellIs" dxfId="12539" priority="14351" operator="between">
      <formula>6</formula>
      <formula>4.5</formula>
    </cfRule>
  </conditionalFormatting>
  <conditionalFormatting sqref="N210">
    <cfRule type="cellIs" dxfId="12538" priority="14350" operator="between">
      <formula>6</formula>
      <formula>4.495</formula>
    </cfRule>
  </conditionalFormatting>
  <conditionalFormatting sqref="N210">
    <cfRule type="cellIs" dxfId="12537" priority="14349" operator="between">
      <formula>4.5</formula>
      <formula>3.495</formula>
    </cfRule>
  </conditionalFormatting>
  <conditionalFormatting sqref="N210">
    <cfRule type="cellIs" dxfId="12536" priority="14347" operator="between">
      <formula>3.5</formula>
      <formula>2.495</formula>
    </cfRule>
    <cfRule type="cellIs" dxfId="12535" priority="14348" operator="between">
      <formula>3.5</formula>
      <formula>2.495</formula>
    </cfRule>
  </conditionalFormatting>
  <conditionalFormatting sqref="N210">
    <cfRule type="cellIs" dxfId="12534" priority="14346" operator="between">
      <formula>3.5</formula>
      <formula>2.495</formula>
    </cfRule>
  </conditionalFormatting>
  <conditionalFormatting sqref="N210">
    <cfRule type="cellIs" dxfId="12533" priority="14345" operator="between">
      <formula>3.5</formula>
      <formula>2.494</formula>
    </cfRule>
  </conditionalFormatting>
  <conditionalFormatting sqref="N210">
    <cfRule type="cellIs" dxfId="12532" priority="14344" operator="between">
      <formula>2.5</formula>
      <formula>0</formula>
    </cfRule>
  </conditionalFormatting>
  <conditionalFormatting sqref="N210">
    <cfRule type="cellIs" dxfId="12531" priority="14340" operator="between">
      <formula>4.501</formula>
      <formula>6</formula>
    </cfRule>
    <cfRule type="cellIs" dxfId="12530" priority="14341" operator="between">
      <formula>3.001</formula>
      <formula>4.5</formula>
    </cfRule>
    <cfRule type="cellIs" dxfId="12529" priority="14342" operator="between">
      <formula>2.001</formula>
      <formula>3</formula>
    </cfRule>
    <cfRule type="cellIs" dxfId="12528" priority="14343" operator="between">
      <formula>0</formula>
      <formula>2</formula>
    </cfRule>
  </conditionalFormatting>
  <conditionalFormatting sqref="N209">
    <cfRule type="cellIs" dxfId="12527" priority="14327" operator="between">
      <formula>6</formula>
      <formula>4.5</formula>
    </cfRule>
  </conditionalFormatting>
  <conditionalFormatting sqref="N209">
    <cfRule type="cellIs" dxfId="12526" priority="14326" operator="between">
      <formula>6</formula>
      <formula>4.495</formula>
    </cfRule>
  </conditionalFormatting>
  <conditionalFormatting sqref="N209">
    <cfRule type="cellIs" dxfId="12525" priority="14325" operator="between">
      <formula>4.5</formula>
      <formula>3.495</formula>
    </cfRule>
  </conditionalFormatting>
  <conditionalFormatting sqref="N209">
    <cfRule type="cellIs" dxfId="12524" priority="14323" operator="between">
      <formula>3.5</formula>
      <formula>2.495</formula>
    </cfRule>
    <cfRule type="cellIs" dxfId="12523" priority="14324" operator="between">
      <formula>3.5</formula>
      <formula>2.495</formula>
    </cfRule>
  </conditionalFormatting>
  <conditionalFormatting sqref="N209">
    <cfRule type="cellIs" dxfId="12522" priority="14322" operator="between">
      <formula>3.5</formula>
      <formula>2.495</formula>
    </cfRule>
  </conditionalFormatting>
  <conditionalFormatting sqref="N209">
    <cfRule type="cellIs" dxfId="12521" priority="14321" operator="between">
      <formula>3.5</formula>
      <formula>2.494</formula>
    </cfRule>
  </conditionalFormatting>
  <conditionalFormatting sqref="N209">
    <cfRule type="cellIs" dxfId="12520" priority="14320" operator="between">
      <formula>2.5</formula>
      <formula>0</formula>
    </cfRule>
  </conditionalFormatting>
  <conditionalFormatting sqref="N209">
    <cfRule type="cellIs" dxfId="12519" priority="14316" operator="between">
      <formula>4.501</formula>
      <formula>6</formula>
    </cfRule>
    <cfRule type="cellIs" dxfId="12518" priority="14317" operator="between">
      <formula>3.001</formula>
      <formula>4.5</formula>
    </cfRule>
    <cfRule type="cellIs" dxfId="12517" priority="14318" operator="between">
      <formula>2.001</formula>
      <formula>3</formula>
    </cfRule>
    <cfRule type="cellIs" dxfId="12516" priority="14319" operator="between">
      <formula>0</formula>
      <formula>2</formula>
    </cfRule>
  </conditionalFormatting>
  <conditionalFormatting sqref="N208">
    <cfRule type="cellIs" dxfId="12515" priority="14267" operator="between">
      <formula>6</formula>
      <formula>4.5</formula>
    </cfRule>
  </conditionalFormatting>
  <conditionalFormatting sqref="N208">
    <cfRule type="cellIs" dxfId="12514" priority="14266" operator="between">
      <formula>6</formula>
      <formula>4.495</formula>
    </cfRule>
  </conditionalFormatting>
  <conditionalFormatting sqref="N208">
    <cfRule type="cellIs" dxfId="12513" priority="14265" operator="between">
      <formula>4.5</formula>
      <formula>3.495</formula>
    </cfRule>
  </conditionalFormatting>
  <conditionalFormatting sqref="N208">
    <cfRule type="cellIs" dxfId="12512" priority="14263" operator="between">
      <formula>3.5</formula>
      <formula>2.495</formula>
    </cfRule>
    <cfRule type="cellIs" dxfId="12511" priority="14264" operator="between">
      <formula>3.5</formula>
      <formula>2.495</formula>
    </cfRule>
  </conditionalFormatting>
  <conditionalFormatting sqref="N208">
    <cfRule type="cellIs" dxfId="12510" priority="14262" operator="between">
      <formula>3.5</formula>
      <formula>2.495</formula>
    </cfRule>
  </conditionalFormatting>
  <conditionalFormatting sqref="N208">
    <cfRule type="cellIs" dxfId="12509" priority="14261" operator="between">
      <formula>3.5</formula>
      <formula>2.494</formula>
    </cfRule>
  </conditionalFormatting>
  <conditionalFormatting sqref="N208">
    <cfRule type="cellIs" dxfId="12508" priority="14260" operator="between">
      <formula>2.5</formula>
      <formula>0</formula>
    </cfRule>
  </conditionalFormatting>
  <conditionalFormatting sqref="N208">
    <cfRule type="cellIs" dxfId="12507" priority="14256" operator="between">
      <formula>4.501</formula>
      <formula>6</formula>
    </cfRule>
    <cfRule type="cellIs" dxfId="12506" priority="14257" operator="between">
      <formula>3.001</formula>
      <formula>4.5</formula>
    </cfRule>
    <cfRule type="cellIs" dxfId="12505" priority="14258" operator="between">
      <formula>2.001</formula>
      <formula>3</formula>
    </cfRule>
    <cfRule type="cellIs" dxfId="12504" priority="14259" operator="between">
      <formula>0</formula>
      <formula>2</formula>
    </cfRule>
  </conditionalFormatting>
  <conditionalFormatting sqref="N211">
    <cfRule type="cellIs" dxfId="12503" priority="14231" operator="between">
      <formula>6</formula>
      <formula>4.5</formula>
    </cfRule>
  </conditionalFormatting>
  <conditionalFormatting sqref="N211">
    <cfRule type="cellIs" dxfId="12502" priority="14230" operator="between">
      <formula>6</formula>
      <formula>4.495</formula>
    </cfRule>
  </conditionalFormatting>
  <conditionalFormatting sqref="N211">
    <cfRule type="cellIs" dxfId="12501" priority="14229" operator="between">
      <formula>4.5</formula>
      <formula>3.495</formula>
    </cfRule>
  </conditionalFormatting>
  <conditionalFormatting sqref="N211">
    <cfRule type="cellIs" dxfId="12500" priority="14227" operator="between">
      <formula>3.5</formula>
      <formula>2.495</formula>
    </cfRule>
    <cfRule type="cellIs" dxfId="12499" priority="14228" operator="between">
      <formula>3.5</formula>
      <formula>2.495</formula>
    </cfRule>
  </conditionalFormatting>
  <conditionalFormatting sqref="N211">
    <cfRule type="cellIs" dxfId="12498" priority="14226" operator="between">
      <formula>3.5</formula>
      <formula>2.495</formula>
    </cfRule>
  </conditionalFormatting>
  <conditionalFormatting sqref="N211">
    <cfRule type="cellIs" dxfId="12497" priority="14225" operator="between">
      <formula>3.5</formula>
      <formula>2.494</formula>
    </cfRule>
  </conditionalFormatting>
  <conditionalFormatting sqref="N211">
    <cfRule type="cellIs" dxfId="12496" priority="14224" operator="between">
      <formula>2.5</formula>
      <formula>0</formula>
    </cfRule>
  </conditionalFormatting>
  <conditionalFormatting sqref="N211">
    <cfRule type="cellIs" dxfId="12495" priority="14220" operator="between">
      <formula>4.501</formula>
      <formula>6</formula>
    </cfRule>
    <cfRule type="cellIs" dxfId="12494" priority="14221" operator="between">
      <formula>3.001</formula>
      <formula>4.5</formula>
    </cfRule>
    <cfRule type="cellIs" dxfId="12493" priority="14222" operator="between">
      <formula>2.001</formula>
      <formula>3</formula>
    </cfRule>
    <cfRule type="cellIs" dxfId="12492" priority="14223" operator="between">
      <formula>0</formula>
      <formula>2</formula>
    </cfRule>
  </conditionalFormatting>
  <conditionalFormatting sqref="N212">
    <cfRule type="cellIs" dxfId="12491" priority="14219" operator="between">
      <formula>6</formula>
      <formula>4.5</formula>
    </cfRule>
  </conditionalFormatting>
  <conditionalFormatting sqref="N212">
    <cfRule type="cellIs" dxfId="12490" priority="14218" operator="between">
      <formula>6</formula>
      <formula>4.495</formula>
    </cfRule>
  </conditionalFormatting>
  <conditionalFormatting sqref="N212">
    <cfRule type="cellIs" dxfId="12489" priority="14217" operator="between">
      <formula>4.5</formula>
      <formula>3.495</formula>
    </cfRule>
  </conditionalFormatting>
  <conditionalFormatting sqref="N212">
    <cfRule type="cellIs" dxfId="12488" priority="14215" operator="between">
      <formula>3.5</formula>
      <formula>2.495</formula>
    </cfRule>
    <cfRule type="cellIs" dxfId="12487" priority="14216" operator="between">
      <formula>3.5</formula>
      <formula>2.495</formula>
    </cfRule>
  </conditionalFormatting>
  <conditionalFormatting sqref="N212">
    <cfRule type="cellIs" dxfId="12486" priority="14214" operator="between">
      <formula>3.5</formula>
      <formula>2.495</formula>
    </cfRule>
  </conditionalFormatting>
  <conditionalFormatting sqref="N212">
    <cfRule type="cellIs" dxfId="12485" priority="14213" operator="between">
      <formula>3.5</formula>
      <formula>2.494</formula>
    </cfRule>
  </conditionalFormatting>
  <conditionalFormatting sqref="N212">
    <cfRule type="cellIs" dxfId="12484" priority="14212" operator="between">
      <formula>2.5</formula>
      <formula>0</formula>
    </cfRule>
  </conditionalFormatting>
  <conditionalFormatting sqref="N212">
    <cfRule type="cellIs" dxfId="12483" priority="14208" operator="between">
      <formula>4.501</formula>
      <formula>6</formula>
    </cfRule>
    <cfRule type="cellIs" dxfId="12482" priority="14209" operator="between">
      <formula>3.001</formula>
      <formula>4.5</formula>
    </cfRule>
    <cfRule type="cellIs" dxfId="12481" priority="14210" operator="between">
      <formula>2.001</formula>
      <formula>3</formula>
    </cfRule>
    <cfRule type="cellIs" dxfId="12480" priority="14211" operator="between">
      <formula>0</formula>
      <formula>2</formula>
    </cfRule>
  </conditionalFormatting>
  <conditionalFormatting sqref="N215">
    <cfRule type="cellIs" dxfId="12479" priority="14255" operator="between">
      <formula>6</formula>
      <formula>4.5</formula>
    </cfRule>
  </conditionalFormatting>
  <conditionalFormatting sqref="N215">
    <cfRule type="cellIs" dxfId="12478" priority="14254" operator="between">
      <formula>6</formula>
      <formula>4.495</formula>
    </cfRule>
  </conditionalFormatting>
  <conditionalFormatting sqref="N215">
    <cfRule type="cellIs" dxfId="12477" priority="14253" operator="between">
      <formula>4.5</formula>
      <formula>3.495</formula>
    </cfRule>
  </conditionalFormatting>
  <conditionalFormatting sqref="N215">
    <cfRule type="cellIs" dxfId="12476" priority="14251" operator="between">
      <formula>3.5</formula>
      <formula>2.495</formula>
    </cfRule>
    <cfRule type="cellIs" dxfId="12475" priority="14252" operator="between">
      <formula>3.5</formula>
      <formula>2.495</formula>
    </cfRule>
  </conditionalFormatting>
  <conditionalFormatting sqref="N215">
    <cfRule type="cellIs" dxfId="12474" priority="14250" operator="between">
      <formula>3.5</formula>
      <formula>2.495</formula>
    </cfRule>
  </conditionalFormatting>
  <conditionalFormatting sqref="N215">
    <cfRule type="cellIs" dxfId="12473" priority="14249" operator="between">
      <formula>3.5</formula>
      <formula>2.494</formula>
    </cfRule>
  </conditionalFormatting>
  <conditionalFormatting sqref="N215">
    <cfRule type="cellIs" dxfId="12472" priority="14248" operator="between">
      <formula>2.5</formula>
      <formula>0</formula>
    </cfRule>
  </conditionalFormatting>
  <conditionalFormatting sqref="N215">
    <cfRule type="cellIs" dxfId="12471" priority="14244" operator="between">
      <formula>4.501</formula>
      <formula>6</formula>
    </cfRule>
    <cfRule type="cellIs" dxfId="12470" priority="14245" operator="between">
      <formula>3.001</formula>
      <formula>4.5</formula>
    </cfRule>
    <cfRule type="cellIs" dxfId="12469" priority="14246" operator="between">
      <formula>2.001</formula>
      <formula>3</formula>
    </cfRule>
    <cfRule type="cellIs" dxfId="12468" priority="14247" operator="between">
      <formula>0</formula>
      <formula>2</formula>
    </cfRule>
  </conditionalFormatting>
  <conditionalFormatting sqref="N214">
    <cfRule type="cellIs" dxfId="12467" priority="14243" operator="between">
      <formula>6</formula>
      <formula>4.5</formula>
    </cfRule>
  </conditionalFormatting>
  <conditionalFormatting sqref="N214">
    <cfRule type="cellIs" dxfId="12466" priority="14242" operator="between">
      <formula>6</formula>
      <formula>4.495</formula>
    </cfRule>
  </conditionalFormatting>
  <conditionalFormatting sqref="N214">
    <cfRule type="cellIs" dxfId="12465" priority="14241" operator="between">
      <formula>4.5</formula>
      <formula>3.495</formula>
    </cfRule>
  </conditionalFormatting>
  <conditionalFormatting sqref="N214">
    <cfRule type="cellIs" dxfId="12464" priority="14239" operator="between">
      <formula>3.5</formula>
      <formula>2.495</formula>
    </cfRule>
    <cfRule type="cellIs" dxfId="12463" priority="14240" operator="between">
      <formula>3.5</formula>
      <formula>2.495</formula>
    </cfRule>
  </conditionalFormatting>
  <conditionalFormatting sqref="N214">
    <cfRule type="cellIs" dxfId="12462" priority="14238" operator="between">
      <formula>3.5</formula>
      <formula>2.495</formula>
    </cfRule>
  </conditionalFormatting>
  <conditionalFormatting sqref="N214">
    <cfRule type="cellIs" dxfId="12461" priority="14237" operator="between">
      <formula>3.5</formula>
      <formula>2.494</formula>
    </cfRule>
  </conditionalFormatting>
  <conditionalFormatting sqref="N214">
    <cfRule type="cellIs" dxfId="12460" priority="14236" operator="between">
      <formula>2.5</formula>
      <formula>0</formula>
    </cfRule>
  </conditionalFormatting>
  <conditionalFormatting sqref="N214">
    <cfRule type="cellIs" dxfId="12459" priority="14232" operator="between">
      <formula>4.501</formula>
      <formula>6</formula>
    </cfRule>
    <cfRule type="cellIs" dxfId="12458" priority="14233" operator="between">
      <formula>3.001</formula>
      <formula>4.5</formula>
    </cfRule>
    <cfRule type="cellIs" dxfId="12457" priority="14234" operator="between">
      <formula>2.001</formula>
      <formula>3</formula>
    </cfRule>
    <cfRule type="cellIs" dxfId="12456" priority="14235" operator="between">
      <formula>0</formula>
      <formula>2</formula>
    </cfRule>
  </conditionalFormatting>
  <conditionalFormatting sqref="N213">
    <cfRule type="cellIs" dxfId="12455" priority="14207" operator="between">
      <formula>6</formula>
      <formula>4.5</formula>
    </cfRule>
  </conditionalFormatting>
  <conditionalFormatting sqref="N213">
    <cfRule type="cellIs" dxfId="12454" priority="14206" operator="between">
      <formula>6</formula>
      <formula>4.495</formula>
    </cfRule>
  </conditionalFormatting>
  <conditionalFormatting sqref="N213">
    <cfRule type="cellIs" dxfId="12453" priority="14205" operator="between">
      <formula>4.5</formula>
      <formula>3.495</formula>
    </cfRule>
  </conditionalFormatting>
  <conditionalFormatting sqref="N213">
    <cfRule type="cellIs" dxfId="12452" priority="14203" operator="between">
      <formula>3.5</formula>
      <formula>2.495</formula>
    </cfRule>
    <cfRule type="cellIs" dxfId="12451" priority="14204" operator="between">
      <formula>3.5</formula>
      <formula>2.495</formula>
    </cfRule>
  </conditionalFormatting>
  <conditionalFormatting sqref="N213">
    <cfRule type="cellIs" dxfId="12450" priority="14202" operator="between">
      <formula>3.5</formula>
      <formula>2.495</formula>
    </cfRule>
  </conditionalFormatting>
  <conditionalFormatting sqref="N213">
    <cfRule type="cellIs" dxfId="12449" priority="14201" operator="between">
      <formula>3.5</formula>
      <formula>2.494</formula>
    </cfRule>
  </conditionalFormatting>
  <conditionalFormatting sqref="N213">
    <cfRule type="cellIs" dxfId="12448" priority="14200" operator="between">
      <formula>2.5</formula>
      <formula>0</formula>
    </cfRule>
  </conditionalFormatting>
  <conditionalFormatting sqref="N213">
    <cfRule type="cellIs" dxfId="12447" priority="14196" operator="between">
      <formula>4.501</formula>
      <formula>6</formula>
    </cfRule>
    <cfRule type="cellIs" dxfId="12446" priority="14197" operator="between">
      <formula>3.001</formula>
      <formula>4.5</formula>
    </cfRule>
    <cfRule type="cellIs" dxfId="12445" priority="14198" operator="between">
      <formula>2.001</formula>
      <formula>3</formula>
    </cfRule>
    <cfRule type="cellIs" dxfId="12444" priority="14199" operator="between">
      <formula>0</formula>
      <formula>2</formula>
    </cfRule>
  </conditionalFormatting>
  <conditionalFormatting sqref="N216">
    <cfRule type="cellIs" dxfId="12443" priority="14171" operator="between">
      <formula>6</formula>
      <formula>4.5</formula>
    </cfRule>
  </conditionalFormatting>
  <conditionalFormatting sqref="N216">
    <cfRule type="cellIs" dxfId="12442" priority="14170" operator="between">
      <formula>6</formula>
      <formula>4.495</formula>
    </cfRule>
  </conditionalFormatting>
  <conditionalFormatting sqref="N216">
    <cfRule type="cellIs" dxfId="12441" priority="14169" operator="between">
      <formula>4.5</formula>
      <formula>3.495</formula>
    </cfRule>
  </conditionalFormatting>
  <conditionalFormatting sqref="N216">
    <cfRule type="cellIs" dxfId="12440" priority="14167" operator="between">
      <formula>3.5</formula>
      <formula>2.495</formula>
    </cfRule>
    <cfRule type="cellIs" dxfId="12439" priority="14168" operator="between">
      <formula>3.5</formula>
      <formula>2.495</formula>
    </cfRule>
  </conditionalFormatting>
  <conditionalFormatting sqref="N216">
    <cfRule type="cellIs" dxfId="12438" priority="14166" operator="between">
      <formula>3.5</formula>
      <formula>2.495</formula>
    </cfRule>
  </conditionalFormatting>
  <conditionalFormatting sqref="N216">
    <cfRule type="cellIs" dxfId="12437" priority="14165" operator="between">
      <formula>3.5</formula>
      <formula>2.494</formula>
    </cfRule>
  </conditionalFormatting>
  <conditionalFormatting sqref="N216">
    <cfRule type="cellIs" dxfId="12436" priority="14164" operator="between">
      <formula>2.5</formula>
      <formula>0</formula>
    </cfRule>
  </conditionalFormatting>
  <conditionalFormatting sqref="N216">
    <cfRule type="cellIs" dxfId="12435" priority="14160" operator="between">
      <formula>4.501</formula>
      <formula>6</formula>
    </cfRule>
    <cfRule type="cellIs" dxfId="12434" priority="14161" operator="between">
      <formula>3.001</formula>
      <formula>4.5</formula>
    </cfRule>
    <cfRule type="cellIs" dxfId="12433" priority="14162" operator="between">
      <formula>2.001</formula>
      <formula>3</formula>
    </cfRule>
    <cfRule type="cellIs" dxfId="12432" priority="14163" operator="between">
      <formula>0</formula>
      <formula>2</formula>
    </cfRule>
  </conditionalFormatting>
  <conditionalFormatting sqref="N217">
    <cfRule type="cellIs" dxfId="12431" priority="14159" operator="between">
      <formula>6</formula>
      <formula>4.5</formula>
    </cfRule>
  </conditionalFormatting>
  <conditionalFormatting sqref="N217">
    <cfRule type="cellIs" dxfId="12430" priority="14158" operator="between">
      <formula>6</formula>
      <formula>4.495</formula>
    </cfRule>
  </conditionalFormatting>
  <conditionalFormatting sqref="N217">
    <cfRule type="cellIs" dxfId="12429" priority="14157" operator="between">
      <formula>4.5</formula>
      <formula>3.495</formula>
    </cfRule>
  </conditionalFormatting>
  <conditionalFormatting sqref="N217">
    <cfRule type="cellIs" dxfId="12428" priority="14155" operator="between">
      <formula>3.5</formula>
      <formula>2.495</formula>
    </cfRule>
    <cfRule type="cellIs" dxfId="12427" priority="14156" operator="between">
      <formula>3.5</formula>
      <formula>2.495</formula>
    </cfRule>
  </conditionalFormatting>
  <conditionalFormatting sqref="N217">
    <cfRule type="cellIs" dxfId="12426" priority="14154" operator="between">
      <formula>3.5</formula>
      <formula>2.495</formula>
    </cfRule>
  </conditionalFormatting>
  <conditionalFormatting sqref="N217">
    <cfRule type="cellIs" dxfId="12425" priority="14153" operator="between">
      <formula>3.5</formula>
      <formula>2.494</formula>
    </cfRule>
  </conditionalFormatting>
  <conditionalFormatting sqref="N217">
    <cfRule type="cellIs" dxfId="12424" priority="14152" operator="between">
      <formula>2.5</formula>
      <formula>0</formula>
    </cfRule>
  </conditionalFormatting>
  <conditionalFormatting sqref="N217">
    <cfRule type="cellIs" dxfId="12423" priority="14148" operator="between">
      <formula>4.501</formula>
      <formula>6</formula>
    </cfRule>
    <cfRule type="cellIs" dxfId="12422" priority="14149" operator="between">
      <formula>3.001</formula>
      <formula>4.5</formula>
    </cfRule>
    <cfRule type="cellIs" dxfId="12421" priority="14150" operator="between">
      <formula>2.001</formula>
      <formula>3</formula>
    </cfRule>
    <cfRule type="cellIs" dxfId="12420" priority="14151" operator="between">
      <formula>0</formula>
      <formula>2</formula>
    </cfRule>
  </conditionalFormatting>
  <conditionalFormatting sqref="N221">
    <cfRule type="cellIs" dxfId="12419" priority="14195" operator="between">
      <formula>6</formula>
      <formula>4.5</formula>
    </cfRule>
  </conditionalFormatting>
  <conditionalFormatting sqref="N221">
    <cfRule type="cellIs" dxfId="12418" priority="14194" operator="between">
      <formula>6</formula>
      <formula>4.495</formula>
    </cfRule>
  </conditionalFormatting>
  <conditionalFormatting sqref="N221">
    <cfRule type="cellIs" dxfId="12417" priority="14193" operator="between">
      <formula>4.5</formula>
      <formula>3.495</formula>
    </cfRule>
  </conditionalFormatting>
  <conditionalFormatting sqref="N221">
    <cfRule type="cellIs" dxfId="12416" priority="14191" operator="between">
      <formula>3.5</formula>
      <formula>2.495</formula>
    </cfRule>
    <cfRule type="cellIs" dxfId="12415" priority="14192" operator="between">
      <formula>3.5</formula>
      <formula>2.495</formula>
    </cfRule>
  </conditionalFormatting>
  <conditionalFormatting sqref="N221">
    <cfRule type="cellIs" dxfId="12414" priority="14190" operator="between">
      <formula>3.5</formula>
      <formula>2.495</formula>
    </cfRule>
  </conditionalFormatting>
  <conditionalFormatting sqref="N221">
    <cfRule type="cellIs" dxfId="12413" priority="14189" operator="between">
      <formula>3.5</formula>
      <formula>2.494</formula>
    </cfRule>
  </conditionalFormatting>
  <conditionalFormatting sqref="N221">
    <cfRule type="cellIs" dxfId="12412" priority="14188" operator="between">
      <formula>2.5</formula>
      <formula>0</formula>
    </cfRule>
  </conditionalFormatting>
  <conditionalFormatting sqref="N221">
    <cfRule type="cellIs" dxfId="12411" priority="14184" operator="between">
      <formula>4.501</formula>
      <formula>6</formula>
    </cfRule>
    <cfRule type="cellIs" dxfId="12410" priority="14185" operator="between">
      <formula>3.001</formula>
      <formula>4.5</formula>
    </cfRule>
    <cfRule type="cellIs" dxfId="12409" priority="14186" operator="between">
      <formula>2.001</formula>
      <formula>3</formula>
    </cfRule>
    <cfRule type="cellIs" dxfId="12408" priority="14187" operator="between">
      <formula>0</formula>
      <formula>2</formula>
    </cfRule>
  </conditionalFormatting>
  <conditionalFormatting sqref="N220">
    <cfRule type="cellIs" dxfId="12407" priority="14183" operator="between">
      <formula>6</formula>
      <formula>4.5</formula>
    </cfRule>
  </conditionalFormatting>
  <conditionalFormatting sqref="N220">
    <cfRule type="cellIs" dxfId="12406" priority="14182" operator="between">
      <formula>6</formula>
      <formula>4.495</formula>
    </cfRule>
  </conditionalFormatting>
  <conditionalFormatting sqref="N220">
    <cfRule type="cellIs" dxfId="12405" priority="14181" operator="between">
      <formula>4.5</formula>
      <formula>3.495</formula>
    </cfRule>
  </conditionalFormatting>
  <conditionalFormatting sqref="N220">
    <cfRule type="cellIs" dxfId="12404" priority="14179" operator="between">
      <formula>3.5</formula>
      <formula>2.495</formula>
    </cfRule>
    <cfRule type="cellIs" dxfId="12403" priority="14180" operator="between">
      <formula>3.5</formula>
      <formula>2.495</formula>
    </cfRule>
  </conditionalFormatting>
  <conditionalFormatting sqref="N220">
    <cfRule type="cellIs" dxfId="12402" priority="14178" operator="between">
      <formula>3.5</formula>
      <formula>2.495</formula>
    </cfRule>
  </conditionalFormatting>
  <conditionalFormatting sqref="N220">
    <cfRule type="cellIs" dxfId="12401" priority="14177" operator="between">
      <formula>3.5</formula>
      <formula>2.494</formula>
    </cfRule>
  </conditionalFormatting>
  <conditionalFormatting sqref="N220">
    <cfRule type="cellIs" dxfId="12400" priority="14176" operator="between">
      <formula>2.5</formula>
      <formula>0</formula>
    </cfRule>
  </conditionalFormatting>
  <conditionalFormatting sqref="N220">
    <cfRule type="cellIs" dxfId="12399" priority="14172" operator="between">
      <formula>4.501</formula>
      <formula>6</formula>
    </cfRule>
    <cfRule type="cellIs" dxfId="12398" priority="14173" operator="between">
      <formula>3.001</formula>
      <formula>4.5</formula>
    </cfRule>
    <cfRule type="cellIs" dxfId="12397" priority="14174" operator="between">
      <formula>2.001</formula>
      <formula>3</formula>
    </cfRule>
    <cfRule type="cellIs" dxfId="12396" priority="14175" operator="between">
      <formula>0</formula>
      <formula>2</formula>
    </cfRule>
  </conditionalFormatting>
  <conditionalFormatting sqref="N218">
    <cfRule type="cellIs" dxfId="12395" priority="14147" operator="between">
      <formula>6</formula>
      <formula>4.5</formula>
    </cfRule>
  </conditionalFormatting>
  <conditionalFormatting sqref="N218">
    <cfRule type="cellIs" dxfId="12394" priority="14146" operator="between">
      <formula>6</formula>
      <formula>4.495</formula>
    </cfRule>
  </conditionalFormatting>
  <conditionalFormatting sqref="N218">
    <cfRule type="cellIs" dxfId="12393" priority="14145" operator="between">
      <formula>4.5</formula>
      <formula>3.495</formula>
    </cfRule>
  </conditionalFormatting>
  <conditionalFormatting sqref="N218">
    <cfRule type="cellIs" dxfId="12392" priority="14143" operator="between">
      <formula>3.5</formula>
      <formula>2.495</formula>
    </cfRule>
    <cfRule type="cellIs" dxfId="12391" priority="14144" operator="between">
      <formula>3.5</formula>
      <formula>2.495</formula>
    </cfRule>
  </conditionalFormatting>
  <conditionalFormatting sqref="N218">
    <cfRule type="cellIs" dxfId="12390" priority="14142" operator="between">
      <formula>3.5</formula>
      <formula>2.495</formula>
    </cfRule>
  </conditionalFormatting>
  <conditionalFormatting sqref="N218">
    <cfRule type="cellIs" dxfId="12389" priority="14141" operator="between">
      <formula>3.5</formula>
      <formula>2.494</formula>
    </cfRule>
  </conditionalFormatting>
  <conditionalFormatting sqref="N218">
    <cfRule type="cellIs" dxfId="12388" priority="14140" operator="between">
      <formula>2.5</formula>
      <formula>0</formula>
    </cfRule>
  </conditionalFormatting>
  <conditionalFormatting sqref="N218">
    <cfRule type="cellIs" dxfId="12387" priority="14136" operator="between">
      <formula>4.501</formula>
      <formula>6</formula>
    </cfRule>
    <cfRule type="cellIs" dxfId="12386" priority="14137" operator="between">
      <formula>3.001</formula>
      <formula>4.5</formula>
    </cfRule>
    <cfRule type="cellIs" dxfId="12385" priority="14138" operator="between">
      <formula>2.001</formula>
      <formula>3</formula>
    </cfRule>
    <cfRule type="cellIs" dxfId="12384" priority="14139" operator="between">
      <formula>0</formula>
      <formula>2</formula>
    </cfRule>
  </conditionalFormatting>
  <conditionalFormatting sqref="N219">
    <cfRule type="cellIs" dxfId="12383" priority="14135" operator="between">
      <formula>6</formula>
      <formula>4.5</formula>
    </cfRule>
  </conditionalFormatting>
  <conditionalFormatting sqref="N219">
    <cfRule type="cellIs" dxfId="12382" priority="14134" operator="between">
      <formula>6</formula>
      <formula>4.495</formula>
    </cfRule>
  </conditionalFormatting>
  <conditionalFormatting sqref="N219">
    <cfRule type="cellIs" dxfId="12381" priority="14133" operator="between">
      <formula>4.5</formula>
      <formula>3.495</formula>
    </cfRule>
  </conditionalFormatting>
  <conditionalFormatting sqref="N219">
    <cfRule type="cellIs" dxfId="12380" priority="14131" operator="between">
      <formula>3.5</formula>
      <formula>2.495</formula>
    </cfRule>
    <cfRule type="cellIs" dxfId="12379" priority="14132" operator="between">
      <formula>3.5</formula>
      <formula>2.495</formula>
    </cfRule>
  </conditionalFormatting>
  <conditionalFormatting sqref="N219">
    <cfRule type="cellIs" dxfId="12378" priority="14130" operator="between">
      <formula>3.5</formula>
      <formula>2.495</formula>
    </cfRule>
  </conditionalFormatting>
  <conditionalFormatting sqref="N219">
    <cfRule type="cellIs" dxfId="12377" priority="14129" operator="between">
      <formula>3.5</formula>
      <formula>2.494</formula>
    </cfRule>
  </conditionalFormatting>
  <conditionalFormatting sqref="N219">
    <cfRule type="cellIs" dxfId="12376" priority="14128" operator="between">
      <formula>2.5</formula>
      <formula>0</formula>
    </cfRule>
  </conditionalFormatting>
  <conditionalFormatting sqref="N219">
    <cfRule type="cellIs" dxfId="12375" priority="14124" operator="between">
      <formula>4.501</formula>
      <formula>6</formula>
    </cfRule>
    <cfRule type="cellIs" dxfId="12374" priority="14125" operator="between">
      <formula>3.001</formula>
      <formula>4.5</formula>
    </cfRule>
    <cfRule type="cellIs" dxfId="12373" priority="14126" operator="between">
      <formula>2.001</formula>
      <formula>3</formula>
    </cfRule>
    <cfRule type="cellIs" dxfId="12372" priority="14127" operator="between">
      <formula>0</formula>
      <formula>2</formula>
    </cfRule>
  </conditionalFormatting>
  <conditionalFormatting sqref="N222">
    <cfRule type="cellIs" dxfId="12371" priority="14099" operator="between">
      <formula>6</formula>
      <formula>4.5</formula>
    </cfRule>
  </conditionalFormatting>
  <conditionalFormatting sqref="N222">
    <cfRule type="cellIs" dxfId="12370" priority="14098" operator="between">
      <formula>6</formula>
      <formula>4.495</formula>
    </cfRule>
  </conditionalFormatting>
  <conditionalFormatting sqref="N222">
    <cfRule type="cellIs" dxfId="12369" priority="14097" operator="between">
      <formula>4.5</formula>
      <formula>3.495</formula>
    </cfRule>
  </conditionalFormatting>
  <conditionalFormatting sqref="N222">
    <cfRule type="cellIs" dxfId="12368" priority="14095" operator="between">
      <formula>3.5</formula>
      <formula>2.495</formula>
    </cfRule>
    <cfRule type="cellIs" dxfId="12367" priority="14096" operator="between">
      <formula>3.5</formula>
      <formula>2.495</formula>
    </cfRule>
  </conditionalFormatting>
  <conditionalFormatting sqref="N222">
    <cfRule type="cellIs" dxfId="12366" priority="14094" operator="between">
      <formula>3.5</formula>
      <formula>2.495</formula>
    </cfRule>
  </conditionalFormatting>
  <conditionalFormatting sqref="N222">
    <cfRule type="cellIs" dxfId="12365" priority="14093" operator="between">
      <formula>3.5</formula>
      <formula>2.494</formula>
    </cfRule>
  </conditionalFormatting>
  <conditionalFormatting sqref="N222">
    <cfRule type="cellIs" dxfId="12364" priority="14092" operator="between">
      <formula>2.5</formula>
      <formula>0</formula>
    </cfRule>
  </conditionalFormatting>
  <conditionalFormatting sqref="N222">
    <cfRule type="cellIs" dxfId="12363" priority="14088" operator="between">
      <formula>4.501</formula>
      <formula>6</formula>
    </cfRule>
    <cfRule type="cellIs" dxfId="12362" priority="14089" operator="between">
      <formula>3.001</formula>
      <formula>4.5</formula>
    </cfRule>
    <cfRule type="cellIs" dxfId="12361" priority="14090" operator="between">
      <formula>2.001</formula>
      <formula>3</formula>
    </cfRule>
    <cfRule type="cellIs" dxfId="12360" priority="14091" operator="between">
      <formula>0</formula>
      <formula>2</formula>
    </cfRule>
  </conditionalFormatting>
  <conditionalFormatting sqref="N223">
    <cfRule type="cellIs" dxfId="12359" priority="14087" operator="between">
      <formula>6</formula>
      <formula>4.5</formula>
    </cfRule>
  </conditionalFormatting>
  <conditionalFormatting sqref="N223">
    <cfRule type="cellIs" dxfId="12358" priority="14086" operator="between">
      <formula>6</formula>
      <formula>4.495</formula>
    </cfRule>
  </conditionalFormatting>
  <conditionalFormatting sqref="N223">
    <cfRule type="cellIs" dxfId="12357" priority="14085" operator="between">
      <formula>4.5</formula>
      <formula>3.495</formula>
    </cfRule>
  </conditionalFormatting>
  <conditionalFormatting sqref="N223">
    <cfRule type="cellIs" dxfId="12356" priority="14083" operator="between">
      <formula>3.5</formula>
      <formula>2.495</formula>
    </cfRule>
    <cfRule type="cellIs" dxfId="12355" priority="14084" operator="between">
      <formula>3.5</formula>
      <formula>2.495</formula>
    </cfRule>
  </conditionalFormatting>
  <conditionalFormatting sqref="N223">
    <cfRule type="cellIs" dxfId="12354" priority="14082" operator="between">
      <formula>3.5</formula>
      <formula>2.495</formula>
    </cfRule>
  </conditionalFormatting>
  <conditionalFormatting sqref="N223">
    <cfRule type="cellIs" dxfId="12353" priority="14081" operator="between">
      <formula>3.5</formula>
      <formula>2.494</formula>
    </cfRule>
  </conditionalFormatting>
  <conditionalFormatting sqref="N223">
    <cfRule type="cellIs" dxfId="12352" priority="14080" operator="between">
      <formula>2.5</formula>
      <formula>0</formula>
    </cfRule>
  </conditionalFormatting>
  <conditionalFormatting sqref="N223">
    <cfRule type="cellIs" dxfId="12351" priority="14076" operator="between">
      <formula>4.501</formula>
      <formula>6</formula>
    </cfRule>
    <cfRule type="cellIs" dxfId="12350" priority="14077" operator="between">
      <formula>3.001</formula>
      <formula>4.5</formula>
    </cfRule>
    <cfRule type="cellIs" dxfId="12349" priority="14078" operator="between">
      <formula>2.001</formula>
      <formula>3</formula>
    </cfRule>
    <cfRule type="cellIs" dxfId="12348" priority="14079" operator="between">
      <formula>0</formula>
      <formula>2</formula>
    </cfRule>
  </conditionalFormatting>
  <conditionalFormatting sqref="N227">
    <cfRule type="cellIs" dxfId="12347" priority="14123" operator="between">
      <formula>6</formula>
      <formula>4.5</formula>
    </cfRule>
  </conditionalFormatting>
  <conditionalFormatting sqref="N227">
    <cfRule type="cellIs" dxfId="12346" priority="14122" operator="between">
      <formula>6</formula>
      <formula>4.495</formula>
    </cfRule>
  </conditionalFormatting>
  <conditionalFormatting sqref="N227">
    <cfRule type="cellIs" dxfId="12345" priority="14121" operator="between">
      <formula>4.5</formula>
      <formula>3.495</formula>
    </cfRule>
  </conditionalFormatting>
  <conditionalFormatting sqref="N227">
    <cfRule type="cellIs" dxfId="12344" priority="14119" operator="between">
      <formula>3.5</formula>
      <formula>2.495</formula>
    </cfRule>
    <cfRule type="cellIs" dxfId="12343" priority="14120" operator="between">
      <formula>3.5</formula>
      <formula>2.495</formula>
    </cfRule>
  </conditionalFormatting>
  <conditionalFormatting sqref="N227">
    <cfRule type="cellIs" dxfId="12342" priority="14118" operator="between">
      <formula>3.5</formula>
      <formula>2.495</formula>
    </cfRule>
  </conditionalFormatting>
  <conditionalFormatting sqref="N227">
    <cfRule type="cellIs" dxfId="12341" priority="14117" operator="between">
      <formula>3.5</formula>
      <formula>2.494</formula>
    </cfRule>
  </conditionalFormatting>
  <conditionalFormatting sqref="N227">
    <cfRule type="cellIs" dxfId="12340" priority="14116" operator="between">
      <formula>2.5</formula>
      <formula>0</formula>
    </cfRule>
  </conditionalFormatting>
  <conditionalFormatting sqref="N227">
    <cfRule type="cellIs" dxfId="12339" priority="14112" operator="between">
      <formula>4.501</formula>
      <formula>6</formula>
    </cfRule>
    <cfRule type="cellIs" dxfId="12338" priority="14113" operator="between">
      <formula>3.001</formula>
      <formula>4.5</formula>
    </cfRule>
    <cfRule type="cellIs" dxfId="12337" priority="14114" operator="between">
      <formula>2.001</formula>
      <formula>3</formula>
    </cfRule>
    <cfRule type="cellIs" dxfId="12336" priority="14115" operator="between">
      <formula>0</formula>
      <formula>2</formula>
    </cfRule>
  </conditionalFormatting>
  <conditionalFormatting sqref="N226">
    <cfRule type="cellIs" dxfId="12335" priority="14111" operator="between">
      <formula>6</formula>
      <formula>4.5</formula>
    </cfRule>
  </conditionalFormatting>
  <conditionalFormatting sqref="N226">
    <cfRule type="cellIs" dxfId="12334" priority="14110" operator="between">
      <formula>6</formula>
      <formula>4.495</formula>
    </cfRule>
  </conditionalFormatting>
  <conditionalFormatting sqref="N226">
    <cfRule type="cellIs" dxfId="12333" priority="14109" operator="between">
      <formula>4.5</formula>
      <formula>3.495</formula>
    </cfRule>
  </conditionalFormatting>
  <conditionalFormatting sqref="N226">
    <cfRule type="cellIs" dxfId="12332" priority="14107" operator="between">
      <formula>3.5</formula>
      <formula>2.495</formula>
    </cfRule>
    <cfRule type="cellIs" dxfId="12331" priority="14108" operator="between">
      <formula>3.5</formula>
      <formula>2.495</formula>
    </cfRule>
  </conditionalFormatting>
  <conditionalFormatting sqref="N226">
    <cfRule type="cellIs" dxfId="12330" priority="14106" operator="between">
      <formula>3.5</formula>
      <formula>2.495</formula>
    </cfRule>
  </conditionalFormatting>
  <conditionalFormatting sqref="N226">
    <cfRule type="cellIs" dxfId="12329" priority="14105" operator="between">
      <formula>3.5</formula>
      <formula>2.494</formula>
    </cfRule>
  </conditionalFormatting>
  <conditionalFormatting sqref="N226">
    <cfRule type="cellIs" dxfId="12328" priority="14104" operator="between">
      <formula>2.5</formula>
      <formula>0</formula>
    </cfRule>
  </conditionalFormatting>
  <conditionalFormatting sqref="N226">
    <cfRule type="cellIs" dxfId="12327" priority="14100" operator="between">
      <formula>4.501</formula>
      <formula>6</formula>
    </cfRule>
    <cfRule type="cellIs" dxfId="12326" priority="14101" operator="between">
      <formula>3.001</formula>
      <formula>4.5</formula>
    </cfRule>
    <cfRule type="cellIs" dxfId="12325" priority="14102" operator="between">
      <formula>2.001</formula>
      <formula>3</formula>
    </cfRule>
    <cfRule type="cellIs" dxfId="12324" priority="14103" operator="between">
      <formula>0</formula>
      <formula>2</formula>
    </cfRule>
  </conditionalFormatting>
  <conditionalFormatting sqref="N224">
    <cfRule type="cellIs" dxfId="12323" priority="14075" operator="between">
      <formula>6</formula>
      <formula>4.5</formula>
    </cfRule>
  </conditionalFormatting>
  <conditionalFormatting sqref="N224">
    <cfRule type="cellIs" dxfId="12322" priority="14074" operator="between">
      <formula>6</formula>
      <formula>4.495</formula>
    </cfRule>
  </conditionalFormatting>
  <conditionalFormatting sqref="N224">
    <cfRule type="cellIs" dxfId="12321" priority="14073" operator="between">
      <formula>4.5</formula>
      <formula>3.495</formula>
    </cfRule>
  </conditionalFormatting>
  <conditionalFormatting sqref="N224">
    <cfRule type="cellIs" dxfId="12320" priority="14071" operator="between">
      <formula>3.5</formula>
      <formula>2.495</formula>
    </cfRule>
    <cfRule type="cellIs" dxfId="12319" priority="14072" operator="between">
      <formula>3.5</formula>
      <formula>2.495</formula>
    </cfRule>
  </conditionalFormatting>
  <conditionalFormatting sqref="N224">
    <cfRule type="cellIs" dxfId="12318" priority="14070" operator="between">
      <formula>3.5</formula>
      <formula>2.495</formula>
    </cfRule>
  </conditionalFormatting>
  <conditionalFormatting sqref="N224">
    <cfRule type="cellIs" dxfId="12317" priority="14069" operator="between">
      <formula>3.5</formula>
      <formula>2.494</formula>
    </cfRule>
  </conditionalFormatting>
  <conditionalFormatting sqref="N224">
    <cfRule type="cellIs" dxfId="12316" priority="14068" operator="between">
      <formula>2.5</formula>
      <formula>0</formula>
    </cfRule>
  </conditionalFormatting>
  <conditionalFormatting sqref="N224">
    <cfRule type="cellIs" dxfId="12315" priority="14064" operator="between">
      <formula>4.501</formula>
      <formula>6</formula>
    </cfRule>
    <cfRule type="cellIs" dxfId="12314" priority="14065" operator="between">
      <formula>3.001</formula>
      <formula>4.5</formula>
    </cfRule>
    <cfRule type="cellIs" dxfId="12313" priority="14066" operator="between">
      <formula>2.001</formula>
      <formula>3</formula>
    </cfRule>
    <cfRule type="cellIs" dxfId="12312" priority="14067" operator="between">
      <formula>0</formula>
      <formula>2</formula>
    </cfRule>
  </conditionalFormatting>
  <conditionalFormatting sqref="N225">
    <cfRule type="cellIs" dxfId="12311" priority="14063" operator="between">
      <formula>6</formula>
      <formula>4.5</formula>
    </cfRule>
  </conditionalFormatting>
  <conditionalFormatting sqref="N225">
    <cfRule type="cellIs" dxfId="12310" priority="14062" operator="between">
      <formula>6</formula>
      <formula>4.495</formula>
    </cfRule>
  </conditionalFormatting>
  <conditionalFormatting sqref="N225">
    <cfRule type="cellIs" dxfId="12309" priority="14061" operator="between">
      <formula>4.5</formula>
      <formula>3.495</formula>
    </cfRule>
  </conditionalFormatting>
  <conditionalFormatting sqref="N225">
    <cfRule type="cellIs" dxfId="12308" priority="14059" operator="between">
      <formula>3.5</formula>
      <formula>2.495</formula>
    </cfRule>
    <cfRule type="cellIs" dxfId="12307" priority="14060" operator="between">
      <formula>3.5</formula>
      <formula>2.495</formula>
    </cfRule>
  </conditionalFormatting>
  <conditionalFormatting sqref="N225">
    <cfRule type="cellIs" dxfId="12306" priority="14058" operator="between">
      <formula>3.5</formula>
      <formula>2.495</formula>
    </cfRule>
  </conditionalFormatting>
  <conditionalFormatting sqref="N225">
    <cfRule type="cellIs" dxfId="12305" priority="14057" operator="between">
      <formula>3.5</formula>
      <formula>2.494</formula>
    </cfRule>
  </conditionalFormatting>
  <conditionalFormatting sqref="N225">
    <cfRule type="cellIs" dxfId="12304" priority="14056" operator="between">
      <formula>2.5</formula>
      <formula>0</formula>
    </cfRule>
  </conditionalFormatting>
  <conditionalFormatting sqref="N225">
    <cfRule type="cellIs" dxfId="12303" priority="14052" operator="between">
      <formula>4.501</formula>
      <formula>6</formula>
    </cfRule>
    <cfRule type="cellIs" dxfId="12302" priority="14053" operator="between">
      <formula>3.001</formula>
      <formula>4.5</formula>
    </cfRule>
    <cfRule type="cellIs" dxfId="12301" priority="14054" operator="between">
      <formula>2.001</formula>
      <formula>3</formula>
    </cfRule>
    <cfRule type="cellIs" dxfId="12300" priority="14055" operator="between">
      <formula>0</formula>
      <formula>2</formula>
    </cfRule>
  </conditionalFormatting>
  <conditionalFormatting sqref="N228">
    <cfRule type="cellIs" dxfId="12299" priority="14027" operator="between">
      <formula>6</formula>
      <formula>4.5</formula>
    </cfRule>
  </conditionalFormatting>
  <conditionalFormatting sqref="N228">
    <cfRule type="cellIs" dxfId="12298" priority="14026" operator="between">
      <formula>6</formula>
      <formula>4.495</formula>
    </cfRule>
  </conditionalFormatting>
  <conditionalFormatting sqref="N228">
    <cfRule type="cellIs" dxfId="12297" priority="14025" operator="between">
      <formula>4.5</formula>
      <formula>3.495</formula>
    </cfRule>
  </conditionalFormatting>
  <conditionalFormatting sqref="N228">
    <cfRule type="cellIs" dxfId="12296" priority="14023" operator="between">
      <formula>3.5</formula>
      <formula>2.495</formula>
    </cfRule>
    <cfRule type="cellIs" dxfId="12295" priority="14024" operator="between">
      <formula>3.5</formula>
      <formula>2.495</formula>
    </cfRule>
  </conditionalFormatting>
  <conditionalFormatting sqref="N228">
    <cfRule type="cellIs" dxfId="12294" priority="14022" operator="between">
      <formula>3.5</formula>
      <formula>2.495</formula>
    </cfRule>
  </conditionalFormatting>
  <conditionalFormatting sqref="N228">
    <cfRule type="cellIs" dxfId="12293" priority="14021" operator="between">
      <formula>3.5</formula>
      <formula>2.494</formula>
    </cfRule>
  </conditionalFormatting>
  <conditionalFormatting sqref="N228">
    <cfRule type="cellIs" dxfId="12292" priority="14020" operator="between">
      <formula>2.5</formula>
      <formula>0</formula>
    </cfRule>
  </conditionalFormatting>
  <conditionalFormatting sqref="N228">
    <cfRule type="cellIs" dxfId="12291" priority="14016" operator="between">
      <formula>4.501</formula>
      <formula>6</formula>
    </cfRule>
    <cfRule type="cellIs" dxfId="12290" priority="14017" operator="between">
      <formula>3.001</formula>
      <formula>4.5</formula>
    </cfRule>
    <cfRule type="cellIs" dxfId="12289" priority="14018" operator="between">
      <formula>2.001</formula>
      <formula>3</formula>
    </cfRule>
    <cfRule type="cellIs" dxfId="12288" priority="14019" operator="between">
      <formula>0</formula>
      <formula>2</formula>
    </cfRule>
  </conditionalFormatting>
  <conditionalFormatting sqref="N229">
    <cfRule type="cellIs" dxfId="12287" priority="14015" operator="between">
      <formula>6</formula>
      <formula>4.5</formula>
    </cfRule>
  </conditionalFormatting>
  <conditionalFormatting sqref="N229">
    <cfRule type="cellIs" dxfId="12286" priority="14014" operator="between">
      <formula>6</formula>
      <formula>4.495</formula>
    </cfRule>
  </conditionalFormatting>
  <conditionalFormatting sqref="N229">
    <cfRule type="cellIs" dxfId="12285" priority="14013" operator="between">
      <formula>4.5</formula>
      <formula>3.495</formula>
    </cfRule>
  </conditionalFormatting>
  <conditionalFormatting sqref="N229">
    <cfRule type="cellIs" dxfId="12284" priority="14011" operator="between">
      <formula>3.5</formula>
      <formula>2.495</formula>
    </cfRule>
    <cfRule type="cellIs" dxfId="12283" priority="14012" operator="between">
      <formula>3.5</formula>
      <formula>2.495</formula>
    </cfRule>
  </conditionalFormatting>
  <conditionalFormatting sqref="N229">
    <cfRule type="cellIs" dxfId="12282" priority="14010" operator="between">
      <formula>3.5</formula>
      <formula>2.495</formula>
    </cfRule>
  </conditionalFormatting>
  <conditionalFormatting sqref="N229">
    <cfRule type="cellIs" dxfId="12281" priority="14009" operator="between">
      <formula>3.5</formula>
      <formula>2.494</formula>
    </cfRule>
  </conditionalFormatting>
  <conditionalFormatting sqref="N229">
    <cfRule type="cellIs" dxfId="12280" priority="14008" operator="between">
      <formula>2.5</formula>
      <formula>0</formula>
    </cfRule>
  </conditionalFormatting>
  <conditionalFormatting sqref="N229">
    <cfRule type="cellIs" dxfId="12279" priority="14004" operator="between">
      <formula>4.501</formula>
      <formula>6</formula>
    </cfRule>
    <cfRule type="cellIs" dxfId="12278" priority="14005" operator="between">
      <formula>3.001</formula>
      <formula>4.5</formula>
    </cfRule>
    <cfRule type="cellIs" dxfId="12277" priority="14006" operator="between">
      <formula>2.001</formula>
      <formula>3</formula>
    </cfRule>
    <cfRule type="cellIs" dxfId="12276" priority="14007" operator="between">
      <formula>0</formula>
      <formula>2</formula>
    </cfRule>
  </conditionalFormatting>
  <conditionalFormatting sqref="N234">
    <cfRule type="cellIs" dxfId="12275" priority="14051" operator="between">
      <formula>6</formula>
      <formula>4.5</formula>
    </cfRule>
  </conditionalFormatting>
  <conditionalFormatting sqref="N234">
    <cfRule type="cellIs" dxfId="12274" priority="14050" operator="between">
      <formula>6</formula>
      <formula>4.495</formula>
    </cfRule>
  </conditionalFormatting>
  <conditionalFormatting sqref="N234">
    <cfRule type="cellIs" dxfId="12273" priority="14049" operator="between">
      <formula>4.5</formula>
      <formula>3.495</formula>
    </cfRule>
  </conditionalFormatting>
  <conditionalFormatting sqref="N234">
    <cfRule type="cellIs" dxfId="12272" priority="14047" operator="between">
      <formula>3.5</formula>
      <formula>2.495</formula>
    </cfRule>
    <cfRule type="cellIs" dxfId="12271" priority="14048" operator="between">
      <formula>3.5</formula>
      <formula>2.495</formula>
    </cfRule>
  </conditionalFormatting>
  <conditionalFormatting sqref="N234">
    <cfRule type="cellIs" dxfId="12270" priority="14046" operator="between">
      <formula>3.5</formula>
      <formula>2.495</formula>
    </cfRule>
  </conditionalFormatting>
  <conditionalFormatting sqref="N234">
    <cfRule type="cellIs" dxfId="12269" priority="14045" operator="between">
      <formula>3.5</formula>
      <formula>2.494</formula>
    </cfRule>
  </conditionalFormatting>
  <conditionalFormatting sqref="N234">
    <cfRule type="cellIs" dxfId="12268" priority="14044" operator="between">
      <formula>2.5</formula>
      <formula>0</formula>
    </cfRule>
  </conditionalFormatting>
  <conditionalFormatting sqref="N234">
    <cfRule type="cellIs" dxfId="12267" priority="14040" operator="between">
      <formula>4.501</formula>
      <formula>6</formula>
    </cfRule>
    <cfRule type="cellIs" dxfId="12266" priority="14041" operator="between">
      <formula>3.001</formula>
      <formula>4.5</formula>
    </cfRule>
    <cfRule type="cellIs" dxfId="12265" priority="14042" operator="between">
      <formula>2.001</formula>
      <formula>3</formula>
    </cfRule>
    <cfRule type="cellIs" dxfId="12264" priority="14043" operator="between">
      <formula>0</formula>
      <formula>2</formula>
    </cfRule>
  </conditionalFormatting>
  <conditionalFormatting sqref="N233">
    <cfRule type="cellIs" dxfId="12263" priority="14039" operator="between">
      <formula>6</formula>
      <formula>4.5</formula>
    </cfRule>
  </conditionalFormatting>
  <conditionalFormatting sqref="N233">
    <cfRule type="cellIs" dxfId="12262" priority="14038" operator="between">
      <formula>6</formula>
      <formula>4.495</formula>
    </cfRule>
  </conditionalFormatting>
  <conditionalFormatting sqref="N233">
    <cfRule type="cellIs" dxfId="12261" priority="14037" operator="between">
      <formula>4.5</formula>
      <formula>3.495</formula>
    </cfRule>
  </conditionalFormatting>
  <conditionalFormatting sqref="N233">
    <cfRule type="cellIs" dxfId="12260" priority="14035" operator="between">
      <formula>3.5</formula>
      <formula>2.495</formula>
    </cfRule>
    <cfRule type="cellIs" dxfId="12259" priority="14036" operator="between">
      <formula>3.5</formula>
      <formula>2.495</formula>
    </cfRule>
  </conditionalFormatting>
  <conditionalFormatting sqref="N233">
    <cfRule type="cellIs" dxfId="12258" priority="14034" operator="between">
      <formula>3.5</formula>
      <formula>2.495</formula>
    </cfRule>
  </conditionalFormatting>
  <conditionalFormatting sqref="N233">
    <cfRule type="cellIs" dxfId="12257" priority="14033" operator="between">
      <formula>3.5</formula>
      <formula>2.494</formula>
    </cfRule>
  </conditionalFormatting>
  <conditionalFormatting sqref="N233">
    <cfRule type="cellIs" dxfId="12256" priority="14032" operator="between">
      <formula>2.5</formula>
      <formula>0</formula>
    </cfRule>
  </conditionalFormatting>
  <conditionalFormatting sqref="N233">
    <cfRule type="cellIs" dxfId="12255" priority="14028" operator="between">
      <formula>4.501</formula>
      <formula>6</formula>
    </cfRule>
    <cfRule type="cellIs" dxfId="12254" priority="14029" operator="between">
      <formula>3.001</formula>
      <formula>4.5</formula>
    </cfRule>
    <cfRule type="cellIs" dxfId="12253" priority="14030" operator="between">
      <formula>2.001</formula>
      <formula>3</formula>
    </cfRule>
    <cfRule type="cellIs" dxfId="12252" priority="14031" operator="between">
      <formula>0</formula>
      <formula>2</formula>
    </cfRule>
  </conditionalFormatting>
  <conditionalFormatting sqref="N231">
    <cfRule type="cellIs" dxfId="12251" priority="14003" operator="between">
      <formula>6</formula>
      <formula>4.5</formula>
    </cfRule>
  </conditionalFormatting>
  <conditionalFormatting sqref="N231">
    <cfRule type="cellIs" dxfId="12250" priority="14002" operator="between">
      <formula>6</formula>
      <formula>4.495</formula>
    </cfRule>
  </conditionalFormatting>
  <conditionalFormatting sqref="N231">
    <cfRule type="cellIs" dxfId="12249" priority="14001" operator="between">
      <formula>4.5</formula>
      <formula>3.495</formula>
    </cfRule>
  </conditionalFormatting>
  <conditionalFormatting sqref="N231">
    <cfRule type="cellIs" dxfId="12248" priority="13999" operator="between">
      <formula>3.5</formula>
      <formula>2.495</formula>
    </cfRule>
    <cfRule type="cellIs" dxfId="12247" priority="14000" operator="between">
      <formula>3.5</formula>
      <formula>2.495</formula>
    </cfRule>
  </conditionalFormatting>
  <conditionalFormatting sqref="N231">
    <cfRule type="cellIs" dxfId="12246" priority="13998" operator="between">
      <formula>3.5</formula>
      <formula>2.495</formula>
    </cfRule>
  </conditionalFormatting>
  <conditionalFormatting sqref="N231">
    <cfRule type="cellIs" dxfId="12245" priority="13997" operator="between">
      <formula>3.5</formula>
      <formula>2.494</formula>
    </cfRule>
  </conditionalFormatting>
  <conditionalFormatting sqref="N231">
    <cfRule type="cellIs" dxfId="12244" priority="13996" operator="between">
      <formula>2.5</formula>
      <formula>0</formula>
    </cfRule>
  </conditionalFormatting>
  <conditionalFormatting sqref="N231">
    <cfRule type="cellIs" dxfId="12243" priority="13992" operator="between">
      <formula>4.501</formula>
      <formula>6</formula>
    </cfRule>
    <cfRule type="cellIs" dxfId="12242" priority="13993" operator="between">
      <formula>3.001</formula>
      <formula>4.5</formula>
    </cfRule>
    <cfRule type="cellIs" dxfId="12241" priority="13994" operator="between">
      <formula>2.001</formula>
      <formula>3</formula>
    </cfRule>
    <cfRule type="cellIs" dxfId="12240" priority="13995" operator="between">
      <formula>0</formula>
      <formula>2</formula>
    </cfRule>
  </conditionalFormatting>
  <conditionalFormatting sqref="N232">
    <cfRule type="cellIs" dxfId="12239" priority="13991" operator="between">
      <formula>6</formula>
      <formula>4.5</formula>
    </cfRule>
  </conditionalFormatting>
  <conditionalFormatting sqref="N232">
    <cfRule type="cellIs" dxfId="12238" priority="13990" operator="between">
      <formula>6</formula>
      <formula>4.495</formula>
    </cfRule>
  </conditionalFormatting>
  <conditionalFormatting sqref="N232">
    <cfRule type="cellIs" dxfId="12237" priority="13989" operator="between">
      <formula>4.5</formula>
      <formula>3.495</formula>
    </cfRule>
  </conditionalFormatting>
  <conditionalFormatting sqref="N232">
    <cfRule type="cellIs" dxfId="12236" priority="13987" operator="between">
      <formula>3.5</formula>
      <formula>2.495</formula>
    </cfRule>
    <cfRule type="cellIs" dxfId="12235" priority="13988" operator="between">
      <formula>3.5</formula>
      <formula>2.495</formula>
    </cfRule>
  </conditionalFormatting>
  <conditionalFormatting sqref="N232">
    <cfRule type="cellIs" dxfId="12234" priority="13986" operator="between">
      <formula>3.5</formula>
      <formula>2.495</formula>
    </cfRule>
  </conditionalFormatting>
  <conditionalFormatting sqref="N232">
    <cfRule type="cellIs" dxfId="12233" priority="13985" operator="between">
      <formula>3.5</formula>
      <formula>2.494</formula>
    </cfRule>
  </conditionalFormatting>
  <conditionalFormatting sqref="N232">
    <cfRule type="cellIs" dxfId="12232" priority="13984" operator="between">
      <formula>2.5</formula>
      <formula>0</formula>
    </cfRule>
  </conditionalFormatting>
  <conditionalFormatting sqref="N232">
    <cfRule type="cellIs" dxfId="12231" priority="13980" operator="between">
      <formula>4.501</formula>
      <formula>6</formula>
    </cfRule>
    <cfRule type="cellIs" dxfId="12230" priority="13981" operator="between">
      <formula>3.001</formula>
      <formula>4.5</formula>
    </cfRule>
    <cfRule type="cellIs" dxfId="12229" priority="13982" operator="between">
      <formula>2.001</formula>
      <formula>3</formula>
    </cfRule>
    <cfRule type="cellIs" dxfId="12228" priority="13983" operator="between">
      <formula>0</formula>
      <formula>2</formula>
    </cfRule>
  </conditionalFormatting>
  <conditionalFormatting sqref="N230">
    <cfRule type="cellIs" dxfId="12227" priority="13979" operator="between">
      <formula>6</formula>
      <formula>4.5</formula>
    </cfRule>
  </conditionalFormatting>
  <conditionalFormatting sqref="N230">
    <cfRule type="cellIs" dxfId="12226" priority="13978" operator="between">
      <formula>6</formula>
      <formula>4.495</formula>
    </cfRule>
  </conditionalFormatting>
  <conditionalFormatting sqref="N230">
    <cfRule type="cellIs" dxfId="12225" priority="13977" operator="between">
      <formula>4.5</formula>
      <formula>3.495</formula>
    </cfRule>
  </conditionalFormatting>
  <conditionalFormatting sqref="N230">
    <cfRule type="cellIs" dxfId="12224" priority="13975" operator="between">
      <formula>3.5</formula>
      <formula>2.495</formula>
    </cfRule>
    <cfRule type="cellIs" dxfId="12223" priority="13976" operator="between">
      <formula>3.5</formula>
      <formula>2.495</formula>
    </cfRule>
  </conditionalFormatting>
  <conditionalFormatting sqref="N230">
    <cfRule type="cellIs" dxfId="12222" priority="13974" operator="between">
      <formula>3.5</formula>
      <formula>2.495</formula>
    </cfRule>
  </conditionalFormatting>
  <conditionalFormatting sqref="N230">
    <cfRule type="cellIs" dxfId="12221" priority="13973" operator="between">
      <formula>3.5</formula>
      <formula>2.494</formula>
    </cfRule>
  </conditionalFormatting>
  <conditionalFormatting sqref="N230">
    <cfRule type="cellIs" dxfId="12220" priority="13972" operator="between">
      <formula>2.5</formula>
      <formula>0</formula>
    </cfRule>
  </conditionalFormatting>
  <conditionalFormatting sqref="N230">
    <cfRule type="cellIs" dxfId="12219" priority="13968" operator="between">
      <formula>4.501</formula>
      <formula>6</formula>
    </cfRule>
    <cfRule type="cellIs" dxfId="12218" priority="13969" operator="between">
      <formula>3.001</formula>
      <formula>4.5</formula>
    </cfRule>
    <cfRule type="cellIs" dxfId="12217" priority="13970" operator="between">
      <formula>2.001</formula>
      <formula>3</formula>
    </cfRule>
    <cfRule type="cellIs" dxfId="12216" priority="13971" operator="between">
      <formula>0</formula>
      <formula>2</formula>
    </cfRule>
  </conditionalFormatting>
  <conditionalFormatting sqref="N235">
    <cfRule type="cellIs" dxfId="12215" priority="13943" operator="between">
      <formula>6</formula>
      <formula>4.5</formula>
    </cfRule>
  </conditionalFormatting>
  <conditionalFormatting sqref="N235">
    <cfRule type="cellIs" dxfId="12214" priority="13942" operator="between">
      <formula>6</formula>
      <formula>4.495</formula>
    </cfRule>
  </conditionalFormatting>
  <conditionalFormatting sqref="N235">
    <cfRule type="cellIs" dxfId="12213" priority="13941" operator="between">
      <formula>4.5</formula>
      <formula>3.495</formula>
    </cfRule>
  </conditionalFormatting>
  <conditionalFormatting sqref="N235">
    <cfRule type="cellIs" dxfId="12212" priority="13939" operator="between">
      <formula>3.5</formula>
      <formula>2.495</formula>
    </cfRule>
    <cfRule type="cellIs" dxfId="12211" priority="13940" operator="between">
      <formula>3.5</formula>
      <formula>2.495</formula>
    </cfRule>
  </conditionalFormatting>
  <conditionalFormatting sqref="N235">
    <cfRule type="cellIs" dxfId="12210" priority="13938" operator="between">
      <formula>3.5</formula>
      <formula>2.495</formula>
    </cfRule>
  </conditionalFormatting>
  <conditionalFormatting sqref="N235">
    <cfRule type="cellIs" dxfId="12209" priority="13937" operator="between">
      <formula>3.5</formula>
      <formula>2.494</formula>
    </cfRule>
  </conditionalFormatting>
  <conditionalFormatting sqref="N235">
    <cfRule type="cellIs" dxfId="12208" priority="13936" operator="between">
      <formula>2.5</formula>
      <formula>0</formula>
    </cfRule>
  </conditionalFormatting>
  <conditionalFormatting sqref="N235">
    <cfRule type="cellIs" dxfId="12207" priority="13932" operator="between">
      <formula>4.501</formula>
      <formula>6</formula>
    </cfRule>
    <cfRule type="cellIs" dxfId="12206" priority="13933" operator="between">
      <formula>3.001</formula>
      <formula>4.5</formula>
    </cfRule>
    <cfRule type="cellIs" dxfId="12205" priority="13934" operator="between">
      <formula>2.001</formula>
      <formula>3</formula>
    </cfRule>
    <cfRule type="cellIs" dxfId="12204" priority="13935" operator="between">
      <formula>0</formula>
      <formula>2</formula>
    </cfRule>
  </conditionalFormatting>
  <conditionalFormatting sqref="N236">
    <cfRule type="cellIs" dxfId="12203" priority="13931" operator="between">
      <formula>6</formula>
      <formula>4.5</formula>
    </cfRule>
  </conditionalFormatting>
  <conditionalFormatting sqref="N236">
    <cfRule type="cellIs" dxfId="12202" priority="13930" operator="between">
      <formula>6</formula>
      <formula>4.495</formula>
    </cfRule>
  </conditionalFormatting>
  <conditionalFormatting sqref="N236">
    <cfRule type="cellIs" dxfId="12201" priority="13929" operator="between">
      <formula>4.5</formula>
      <formula>3.495</formula>
    </cfRule>
  </conditionalFormatting>
  <conditionalFormatting sqref="N236">
    <cfRule type="cellIs" dxfId="12200" priority="13927" operator="between">
      <formula>3.5</formula>
      <formula>2.495</formula>
    </cfRule>
    <cfRule type="cellIs" dxfId="12199" priority="13928" operator="between">
      <formula>3.5</formula>
      <formula>2.495</formula>
    </cfRule>
  </conditionalFormatting>
  <conditionalFormatting sqref="N236">
    <cfRule type="cellIs" dxfId="12198" priority="13926" operator="between">
      <formula>3.5</formula>
      <formula>2.495</formula>
    </cfRule>
  </conditionalFormatting>
  <conditionalFormatting sqref="N236">
    <cfRule type="cellIs" dxfId="12197" priority="13925" operator="between">
      <formula>3.5</formula>
      <formula>2.494</formula>
    </cfRule>
  </conditionalFormatting>
  <conditionalFormatting sqref="N236">
    <cfRule type="cellIs" dxfId="12196" priority="13924" operator="between">
      <formula>2.5</formula>
      <formula>0</formula>
    </cfRule>
  </conditionalFormatting>
  <conditionalFormatting sqref="N236">
    <cfRule type="cellIs" dxfId="12195" priority="13920" operator="between">
      <formula>4.501</formula>
      <formula>6</formula>
    </cfRule>
    <cfRule type="cellIs" dxfId="12194" priority="13921" operator="between">
      <formula>3.001</formula>
      <formula>4.5</formula>
    </cfRule>
    <cfRule type="cellIs" dxfId="12193" priority="13922" operator="between">
      <formula>2.001</formula>
      <formula>3</formula>
    </cfRule>
    <cfRule type="cellIs" dxfId="12192" priority="13923" operator="between">
      <formula>0</formula>
      <formula>2</formula>
    </cfRule>
  </conditionalFormatting>
  <conditionalFormatting sqref="N242">
    <cfRule type="cellIs" dxfId="12191" priority="13967" operator="between">
      <formula>6</formula>
      <formula>4.5</formula>
    </cfRule>
  </conditionalFormatting>
  <conditionalFormatting sqref="N242">
    <cfRule type="cellIs" dxfId="12190" priority="13966" operator="between">
      <formula>6</formula>
      <formula>4.495</formula>
    </cfRule>
  </conditionalFormatting>
  <conditionalFormatting sqref="N242">
    <cfRule type="cellIs" dxfId="12189" priority="13965" operator="between">
      <formula>4.5</formula>
      <formula>3.495</formula>
    </cfRule>
  </conditionalFormatting>
  <conditionalFormatting sqref="N242">
    <cfRule type="cellIs" dxfId="12188" priority="13963" operator="between">
      <formula>3.5</formula>
      <formula>2.495</formula>
    </cfRule>
    <cfRule type="cellIs" dxfId="12187" priority="13964" operator="between">
      <formula>3.5</formula>
      <formula>2.495</formula>
    </cfRule>
  </conditionalFormatting>
  <conditionalFormatting sqref="N242">
    <cfRule type="cellIs" dxfId="12186" priority="13962" operator="between">
      <formula>3.5</formula>
      <formula>2.495</formula>
    </cfRule>
  </conditionalFormatting>
  <conditionalFormatting sqref="N242">
    <cfRule type="cellIs" dxfId="12185" priority="13961" operator="between">
      <formula>3.5</formula>
      <formula>2.494</formula>
    </cfRule>
  </conditionalFormatting>
  <conditionalFormatting sqref="N242">
    <cfRule type="cellIs" dxfId="12184" priority="13960" operator="between">
      <formula>2.5</formula>
      <formula>0</formula>
    </cfRule>
  </conditionalFormatting>
  <conditionalFormatting sqref="N242">
    <cfRule type="cellIs" dxfId="12183" priority="13956" operator="between">
      <formula>4.501</formula>
      <formula>6</formula>
    </cfRule>
    <cfRule type="cellIs" dxfId="12182" priority="13957" operator="between">
      <formula>3.001</formula>
      <formula>4.5</formula>
    </cfRule>
    <cfRule type="cellIs" dxfId="12181" priority="13958" operator="between">
      <formula>2.001</formula>
      <formula>3</formula>
    </cfRule>
    <cfRule type="cellIs" dxfId="12180" priority="13959" operator="between">
      <formula>0</formula>
      <formula>2</formula>
    </cfRule>
  </conditionalFormatting>
  <conditionalFormatting sqref="N241">
    <cfRule type="cellIs" dxfId="12179" priority="13955" operator="between">
      <formula>6</formula>
      <formula>4.5</formula>
    </cfRule>
  </conditionalFormatting>
  <conditionalFormatting sqref="N241">
    <cfRule type="cellIs" dxfId="12178" priority="13954" operator="between">
      <formula>6</formula>
      <formula>4.495</formula>
    </cfRule>
  </conditionalFormatting>
  <conditionalFormatting sqref="N241">
    <cfRule type="cellIs" dxfId="12177" priority="13953" operator="between">
      <formula>4.5</formula>
      <formula>3.495</formula>
    </cfRule>
  </conditionalFormatting>
  <conditionalFormatting sqref="N241">
    <cfRule type="cellIs" dxfId="12176" priority="13951" operator="between">
      <formula>3.5</formula>
      <formula>2.495</formula>
    </cfRule>
    <cfRule type="cellIs" dxfId="12175" priority="13952" operator="between">
      <formula>3.5</formula>
      <formula>2.495</formula>
    </cfRule>
  </conditionalFormatting>
  <conditionalFormatting sqref="N241">
    <cfRule type="cellIs" dxfId="12174" priority="13950" operator="between">
      <formula>3.5</formula>
      <formula>2.495</formula>
    </cfRule>
  </conditionalFormatting>
  <conditionalFormatting sqref="N241">
    <cfRule type="cellIs" dxfId="12173" priority="13949" operator="between">
      <formula>3.5</formula>
      <formula>2.494</formula>
    </cfRule>
  </conditionalFormatting>
  <conditionalFormatting sqref="N241">
    <cfRule type="cellIs" dxfId="12172" priority="13948" operator="between">
      <formula>2.5</formula>
      <formula>0</formula>
    </cfRule>
  </conditionalFormatting>
  <conditionalFormatting sqref="N241">
    <cfRule type="cellIs" dxfId="12171" priority="13944" operator="between">
      <formula>4.501</formula>
      <formula>6</formula>
    </cfRule>
    <cfRule type="cellIs" dxfId="12170" priority="13945" operator="between">
      <formula>3.001</formula>
      <formula>4.5</formula>
    </cfRule>
    <cfRule type="cellIs" dxfId="12169" priority="13946" operator="between">
      <formula>2.001</formula>
      <formula>3</formula>
    </cfRule>
    <cfRule type="cellIs" dxfId="12168" priority="13947" operator="between">
      <formula>0</formula>
      <formula>2</formula>
    </cfRule>
  </conditionalFormatting>
  <conditionalFormatting sqref="N238">
    <cfRule type="cellIs" dxfId="12167" priority="13919" operator="between">
      <formula>6</formula>
      <formula>4.5</formula>
    </cfRule>
  </conditionalFormatting>
  <conditionalFormatting sqref="N238">
    <cfRule type="cellIs" dxfId="12166" priority="13918" operator="between">
      <formula>6</formula>
      <formula>4.495</formula>
    </cfRule>
  </conditionalFormatting>
  <conditionalFormatting sqref="N238">
    <cfRule type="cellIs" dxfId="12165" priority="13917" operator="between">
      <formula>4.5</formula>
      <formula>3.495</formula>
    </cfRule>
  </conditionalFormatting>
  <conditionalFormatting sqref="N238">
    <cfRule type="cellIs" dxfId="12164" priority="13915" operator="between">
      <formula>3.5</formula>
      <formula>2.495</formula>
    </cfRule>
    <cfRule type="cellIs" dxfId="12163" priority="13916" operator="between">
      <formula>3.5</formula>
      <formula>2.495</formula>
    </cfRule>
  </conditionalFormatting>
  <conditionalFormatting sqref="N238">
    <cfRule type="cellIs" dxfId="12162" priority="13914" operator="between">
      <formula>3.5</formula>
      <formula>2.495</formula>
    </cfRule>
  </conditionalFormatting>
  <conditionalFormatting sqref="N238">
    <cfRule type="cellIs" dxfId="12161" priority="13913" operator="between">
      <formula>3.5</formula>
      <formula>2.494</formula>
    </cfRule>
  </conditionalFormatting>
  <conditionalFormatting sqref="N238">
    <cfRule type="cellIs" dxfId="12160" priority="13912" operator="between">
      <formula>2.5</formula>
      <formula>0</formula>
    </cfRule>
  </conditionalFormatting>
  <conditionalFormatting sqref="N238">
    <cfRule type="cellIs" dxfId="12159" priority="13908" operator="between">
      <formula>4.501</formula>
      <formula>6</formula>
    </cfRule>
    <cfRule type="cellIs" dxfId="12158" priority="13909" operator="between">
      <formula>3.001</formula>
      <formula>4.5</formula>
    </cfRule>
    <cfRule type="cellIs" dxfId="12157" priority="13910" operator="between">
      <formula>2.001</formula>
      <formula>3</formula>
    </cfRule>
    <cfRule type="cellIs" dxfId="12156" priority="13911" operator="between">
      <formula>0</formula>
      <formula>2</formula>
    </cfRule>
  </conditionalFormatting>
  <conditionalFormatting sqref="N239">
    <cfRule type="cellIs" dxfId="12155" priority="13907" operator="between">
      <formula>6</formula>
      <formula>4.5</formula>
    </cfRule>
  </conditionalFormatting>
  <conditionalFormatting sqref="N239">
    <cfRule type="cellIs" dxfId="12154" priority="13906" operator="between">
      <formula>6</formula>
      <formula>4.495</formula>
    </cfRule>
  </conditionalFormatting>
  <conditionalFormatting sqref="N239">
    <cfRule type="cellIs" dxfId="12153" priority="13905" operator="between">
      <formula>4.5</formula>
      <formula>3.495</formula>
    </cfRule>
  </conditionalFormatting>
  <conditionalFormatting sqref="N239">
    <cfRule type="cellIs" dxfId="12152" priority="13903" operator="between">
      <formula>3.5</formula>
      <formula>2.495</formula>
    </cfRule>
    <cfRule type="cellIs" dxfId="12151" priority="13904" operator="between">
      <formula>3.5</formula>
      <formula>2.495</formula>
    </cfRule>
  </conditionalFormatting>
  <conditionalFormatting sqref="N239">
    <cfRule type="cellIs" dxfId="12150" priority="13902" operator="between">
      <formula>3.5</formula>
      <formula>2.495</formula>
    </cfRule>
  </conditionalFormatting>
  <conditionalFormatting sqref="N239">
    <cfRule type="cellIs" dxfId="12149" priority="13901" operator="between">
      <formula>3.5</formula>
      <formula>2.494</formula>
    </cfRule>
  </conditionalFormatting>
  <conditionalFormatting sqref="N239">
    <cfRule type="cellIs" dxfId="12148" priority="13900" operator="between">
      <formula>2.5</formula>
      <formula>0</formula>
    </cfRule>
  </conditionalFormatting>
  <conditionalFormatting sqref="N239">
    <cfRule type="cellIs" dxfId="12147" priority="13896" operator="between">
      <formula>4.501</formula>
      <formula>6</formula>
    </cfRule>
    <cfRule type="cellIs" dxfId="12146" priority="13897" operator="between">
      <formula>3.001</formula>
      <formula>4.5</formula>
    </cfRule>
    <cfRule type="cellIs" dxfId="12145" priority="13898" operator="between">
      <formula>2.001</formula>
      <formula>3</formula>
    </cfRule>
    <cfRule type="cellIs" dxfId="12144" priority="13899" operator="between">
      <formula>0</formula>
      <formula>2</formula>
    </cfRule>
  </conditionalFormatting>
  <conditionalFormatting sqref="N237">
    <cfRule type="cellIs" dxfId="12143" priority="13895" operator="between">
      <formula>6</formula>
      <formula>4.5</formula>
    </cfRule>
  </conditionalFormatting>
  <conditionalFormatting sqref="N237">
    <cfRule type="cellIs" dxfId="12142" priority="13894" operator="between">
      <formula>6</formula>
      <formula>4.495</formula>
    </cfRule>
  </conditionalFormatting>
  <conditionalFormatting sqref="N237">
    <cfRule type="cellIs" dxfId="12141" priority="13893" operator="between">
      <formula>4.5</formula>
      <formula>3.495</formula>
    </cfRule>
  </conditionalFormatting>
  <conditionalFormatting sqref="N237">
    <cfRule type="cellIs" dxfId="12140" priority="13891" operator="between">
      <formula>3.5</formula>
      <formula>2.495</formula>
    </cfRule>
    <cfRule type="cellIs" dxfId="12139" priority="13892" operator="between">
      <formula>3.5</formula>
      <formula>2.495</formula>
    </cfRule>
  </conditionalFormatting>
  <conditionalFormatting sqref="N237">
    <cfRule type="cellIs" dxfId="12138" priority="13890" operator="between">
      <formula>3.5</formula>
      <formula>2.495</formula>
    </cfRule>
  </conditionalFormatting>
  <conditionalFormatting sqref="N237">
    <cfRule type="cellIs" dxfId="12137" priority="13889" operator="between">
      <formula>3.5</formula>
      <formula>2.494</formula>
    </cfRule>
  </conditionalFormatting>
  <conditionalFormatting sqref="N237">
    <cfRule type="cellIs" dxfId="12136" priority="13888" operator="between">
      <formula>2.5</formula>
      <formula>0</formula>
    </cfRule>
  </conditionalFormatting>
  <conditionalFormatting sqref="N237">
    <cfRule type="cellIs" dxfId="12135" priority="13884" operator="between">
      <formula>4.501</formula>
      <formula>6</formula>
    </cfRule>
    <cfRule type="cellIs" dxfId="12134" priority="13885" operator="between">
      <formula>3.001</formula>
      <formula>4.5</formula>
    </cfRule>
    <cfRule type="cellIs" dxfId="12133" priority="13886" operator="between">
      <formula>2.001</formula>
      <formula>3</formula>
    </cfRule>
    <cfRule type="cellIs" dxfId="12132" priority="13887" operator="between">
      <formula>0</formula>
      <formula>2</formula>
    </cfRule>
  </conditionalFormatting>
  <conditionalFormatting sqref="N240">
    <cfRule type="cellIs" dxfId="12131" priority="13883" operator="between">
      <formula>6</formula>
      <formula>4.5</formula>
    </cfRule>
  </conditionalFormatting>
  <conditionalFormatting sqref="N240">
    <cfRule type="cellIs" dxfId="12130" priority="13882" operator="between">
      <formula>6</formula>
      <formula>4.495</formula>
    </cfRule>
  </conditionalFormatting>
  <conditionalFormatting sqref="N240">
    <cfRule type="cellIs" dxfId="12129" priority="13881" operator="between">
      <formula>4.5</formula>
      <formula>3.495</formula>
    </cfRule>
  </conditionalFormatting>
  <conditionalFormatting sqref="N240">
    <cfRule type="cellIs" dxfId="12128" priority="13879" operator="between">
      <formula>3.5</formula>
      <formula>2.495</formula>
    </cfRule>
    <cfRule type="cellIs" dxfId="12127" priority="13880" operator="between">
      <formula>3.5</formula>
      <formula>2.495</formula>
    </cfRule>
  </conditionalFormatting>
  <conditionalFormatting sqref="N240">
    <cfRule type="cellIs" dxfId="12126" priority="13878" operator="between">
      <formula>3.5</formula>
      <formula>2.495</formula>
    </cfRule>
  </conditionalFormatting>
  <conditionalFormatting sqref="N240">
    <cfRule type="cellIs" dxfId="12125" priority="13877" operator="between">
      <formula>3.5</formula>
      <formula>2.494</formula>
    </cfRule>
  </conditionalFormatting>
  <conditionalFormatting sqref="N240">
    <cfRule type="cellIs" dxfId="12124" priority="13876" operator="between">
      <formula>2.5</formula>
      <formula>0</formula>
    </cfRule>
  </conditionalFormatting>
  <conditionalFormatting sqref="N240">
    <cfRule type="cellIs" dxfId="12123" priority="13872" operator="between">
      <formula>4.501</formula>
      <formula>6</formula>
    </cfRule>
    <cfRule type="cellIs" dxfId="12122" priority="13873" operator="between">
      <formula>3.001</formula>
      <formula>4.5</formula>
    </cfRule>
    <cfRule type="cellIs" dxfId="12121" priority="13874" operator="between">
      <formula>2.001</formula>
      <formula>3</formula>
    </cfRule>
    <cfRule type="cellIs" dxfId="12120" priority="13875" operator="between">
      <formula>0</formula>
      <formula>2</formula>
    </cfRule>
  </conditionalFormatting>
  <conditionalFormatting sqref="N243">
    <cfRule type="cellIs" dxfId="12119" priority="13847" operator="between">
      <formula>6</formula>
      <formula>4.5</formula>
    </cfRule>
  </conditionalFormatting>
  <conditionalFormatting sqref="N243">
    <cfRule type="cellIs" dxfId="12118" priority="13846" operator="between">
      <formula>6</formula>
      <formula>4.495</formula>
    </cfRule>
  </conditionalFormatting>
  <conditionalFormatting sqref="N243">
    <cfRule type="cellIs" dxfId="12117" priority="13845" operator="between">
      <formula>4.5</formula>
      <formula>3.495</formula>
    </cfRule>
  </conditionalFormatting>
  <conditionalFormatting sqref="N243">
    <cfRule type="cellIs" dxfId="12116" priority="13843" operator="between">
      <formula>3.5</formula>
      <formula>2.495</formula>
    </cfRule>
    <cfRule type="cellIs" dxfId="12115" priority="13844" operator="between">
      <formula>3.5</formula>
      <formula>2.495</formula>
    </cfRule>
  </conditionalFormatting>
  <conditionalFormatting sqref="N243">
    <cfRule type="cellIs" dxfId="12114" priority="13842" operator="between">
      <formula>3.5</formula>
      <formula>2.495</formula>
    </cfRule>
  </conditionalFormatting>
  <conditionalFormatting sqref="N243">
    <cfRule type="cellIs" dxfId="12113" priority="13841" operator="between">
      <formula>3.5</formula>
      <formula>2.494</formula>
    </cfRule>
  </conditionalFormatting>
  <conditionalFormatting sqref="N243">
    <cfRule type="cellIs" dxfId="12112" priority="13840" operator="between">
      <formula>2.5</formula>
      <formula>0</formula>
    </cfRule>
  </conditionalFormatting>
  <conditionalFormatting sqref="N243">
    <cfRule type="cellIs" dxfId="12111" priority="13836" operator="between">
      <formula>4.501</formula>
      <formula>6</formula>
    </cfRule>
    <cfRule type="cellIs" dxfId="12110" priority="13837" operator="between">
      <formula>3.001</formula>
      <formula>4.5</formula>
    </cfRule>
    <cfRule type="cellIs" dxfId="12109" priority="13838" operator="between">
      <formula>2.001</formula>
      <formula>3</formula>
    </cfRule>
    <cfRule type="cellIs" dxfId="12108" priority="13839" operator="between">
      <formula>0</formula>
      <formula>2</formula>
    </cfRule>
  </conditionalFormatting>
  <conditionalFormatting sqref="N244">
    <cfRule type="cellIs" dxfId="12107" priority="13835" operator="between">
      <formula>6</formula>
      <formula>4.5</formula>
    </cfRule>
  </conditionalFormatting>
  <conditionalFormatting sqref="N244">
    <cfRule type="cellIs" dxfId="12106" priority="13834" operator="between">
      <formula>6</formula>
      <formula>4.495</formula>
    </cfRule>
  </conditionalFormatting>
  <conditionalFormatting sqref="N244">
    <cfRule type="cellIs" dxfId="12105" priority="13833" operator="between">
      <formula>4.5</formula>
      <formula>3.495</formula>
    </cfRule>
  </conditionalFormatting>
  <conditionalFormatting sqref="N244">
    <cfRule type="cellIs" dxfId="12104" priority="13831" operator="between">
      <formula>3.5</formula>
      <formula>2.495</formula>
    </cfRule>
    <cfRule type="cellIs" dxfId="12103" priority="13832" operator="between">
      <formula>3.5</formula>
      <formula>2.495</formula>
    </cfRule>
  </conditionalFormatting>
  <conditionalFormatting sqref="N244">
    <cfRule type="cellIs" dxfId="12102" priority="13830" operator="between">
      <formula>3.5</formula>
      <formula>2.495</formula>
    </cfRule>
  </conditionalFormatting>
  <conditionalFormatting sqref="N244">
    <cfRule type="cellIs" dxfId="12101" priority="13829" operator="between">
      <formula>3.5</formula>
      <formula>2.494</formula>
    </cfRule>
  </conditionalFormatting>
  <conditionalFormatting sqref="N244">
    <cfRule type="cellIs" dxfId="12100" priority="13828" operator="between">
      <formula>2.5</formula>
      <formula>0</formula>
    </cfRule>
  </conditionalFormatting>
  <conditionalFormatting sqref="N244">
    <cfRule type="cellIs" dxfId="12099" priority="13824" operator="between">
      <formula>4.501</formula>
      <formula>6</formula>
    </cfRule>
    <cfRule type="cellIs" dxfId="12098" priority="13825" operator="between">
      <formula>3.001</formula>
      <formula>4.5</formula>
    </cfRule>
    <cfRule type="cellIs" dxfId="12097" priority="13826" operator="between">
      <formula>2.001</formula>
      <formula>3</formula>
    </cfRule>
    <cfRule type="cellIs" dxfId="12096" priority="13827" operator="between">
      <formula>0</formula>
      <formula>2</formula>
    </cfRule>
  </conditionalFormatting>
  <conditionalFormatting sqref="N248">
    <cfRule type="cellIs" dxfId="12095" priority="13871" operator="between">
      <formula>6</formula>
      <formula>4.5</formula>
    </cfRule>
  </conditionalFormatting>
  <conditionalFormatting sqref="N248">
    <cfRule type="cellIs" dxfId="12094" priority="13870" operator="between">
      <formula>6</formula>
      <formula>4.495</formula>
    </cfRule>
  </conditionalFormatting>
  <conditionalFormatting sqref="N248">
    <cfRule type="cellIs" dxfId="12093" priority="13869" operator="between">
      <formula>4.5</formula>
      <formula>3.495</formula>
    </cfRule>
  </conditionalFormatting>
  <conditionalFormatting sqref="N248">
    <cfRule type="cellIs" dxfId="12092" priority="13867" operator="between">
      <formula>3.5</formula>
      <formula>2.495</formula>
    </cfRule>
    <cfRule type="cellIs" dxfId="12091" priority="13868" operator="between">
      <formula>3.5</formula>
      <formula>2.495</formula>
    </cfRule>
  </conditionalFormatting>
  <conditionalFormatting sqref="N248">
    <cfRule type="cellIs" dxfId="12090" priority="13866" operator="between">
      <formula>3.5</formula>
      <formula>2.495</formula>
    </cfRule>
  </conditionalFormatting>
  <conditionalFormatting sqref="N248">
    <cfRule type="cellIs" dxfId="12089" priority="13865" operator="between">
      <formula>3.5</formula>
      <formula>2.494</formula>
    </cfRule>
  </conditionalFormatting>
  <conditionalFormatting sqref="N248">
    <cfRule type="cellIs" dxfId="12088" priority="13864" operator="between">
      <formula>2.5</formula>
      <formula>0</formula>
    </cfRule>
  </conditionalFormatting>
  <conditionalFormatting sqref="N248">
    <cfRule type="cellIs" dxfId="12087" priority="13860" operator="between">
      <formula>4.501</formula>
      <formula>6</formula>
    </cfRule>
    <cfRule type="cellIs" dxfId="12086" priority="13861" operator="between">
      <formula>3.001</formula>
      <formula>4.5</formula>
    </cfRule>
    <cfRule type="cellIs" dxfId="12085" priority="13862" operator="between">
      <formula>2.001</formula>
      <formula>3</formula>
    </cfRule>
    <cfRule type="cellIs" dxfId="12084" priority="13863" operator="between">
      <formula>0</formula>
      <formula>2</formula>
    </cfRule>
  </conditionalFormatting>
  <conditionalFormatting sqref="N247">
    <cfRule type="cellIs" dxfId="12083" priority="13859" operator="between">
      <formula>6</formula>
      <formula>4.5</formula>
    </cfRule>
  </conditionalFormatting>
  <conditionalFormatting sqref="N247">
    <cfRule type="cellIs" dxfId="12082" priority="13858" operator="between">
      <formula>6</formula>
      <formula>4.495</formula>
    </cfRule>
  </conditionalFormatting>
  <conditionalFormatting sqref="N247">
    <cfRule type="cellIs" dxfId="12081" priority="13857" operator="between">
      <formula>4.5</formula>
      <formula>3.495</formula>
    </cfRule>
  </conditionalFormatting>
  <conditionalFormatting sqref="N247">
    <cfRule type="cellIs" dxfId="12080" priority="13855" operator="between">
      <formula>3.5</formula>
      <formula>2.495</formula>
    </cfRule>
    <cfRule type="cellIs" dxfId="12079" priority="13856" operator="between">
      <formula>3.5</formula>
      <formula>2.495</formula>
    </cfRule>
  </conditionalFormatting>
  <conditionalFormatting sqref="N247">
    <cfRule type="cellIs" dxfId="12078" priority="13854" operator="between">
      <formula>3.5</formula>
      <formula>2.495</formula>
    </cfRule>
  </conditionalFormatting>
  <conditionalFormatting sqref="N247">
    <cfRule type="cellIs" dxfId="12077" priority="13853" operator="between">
      <formula>3.5</formula>
      <formula>2.494</formula>
    </cfRule>
  </conditionalFormatting>
  <conditionalFormatting sqref="N247">
    <cfRule type="cellIs" dxfId="12076" priority="13852" operator="between">
      <formula>2.5</formula>
      <formula>0</formula>
    </cfRule>
  </conditionalFormatting>
  <conditionalFormatting sqref="N247">
    <cfRule type="cellIs" dxfId="12075" priority="13848" operator="between">
      <formula>4.501</formula>
      <formula>6</formula>
    </cfRule>
    <cfRule type="cellIs" dxfId="12074" priority="13849" operator="between">
      <formula>3.001</formula>
      <formula>4.5</formula>
    </cfRule>
    <cfRule type="cellIs" dxfId="12073" priority="13850" operator="between">
      <formula>2.001</formula>
      <formula>3</formula>
    </cfRule>
    <cfRule type="cellIs" dxfId="12072" priority="13851" operator="between">
      <formula>0</formula>
      <formula>2</formula>
    </cfRule>
  </conditionalFormatting>
  <conditionalFormatting sqref="N245">
    <cfRule type="cellIs" dxfId="12071" priority="13823" operator="between">
      <formula>6</formula>
      <formula>4.5</formula>
    </cfRule>
  </conditionalFormatting>
  <conditionalFormatting sqref="N245">
    <cfRule type="cellIs" dxfId="12070" priority="13822" operator="between">
      <formula>6</formula>
      <formula>4.495</formula>
    </cfRule>
  </conditionalFormatting>
  <conditionalFormatting sqref="N245">
    <cfRule type="cellIs" dxfId="12069" priority="13821" operator="between">
      <formula>4.5</formula>
      <formula>3.495</formula>
    </cfRule>
  </conditionalFormatting>
  <conditionalFormatting sqref="N245">
    <cfRule type="cellIs" dxfId="12068" priority="13819" operator="between">
      <formula>3.5</formula>
      <formula>2.495</formula>
    </cfRule>
    <cfRule type="cellIs" dxfId="12067" priority="13820" operator="between">
      <formula>3.5</formula>
      <formula>2.495</formula>
    </cfRule>
  </conditionalFormatting>
  <conditionalFormatting sqref="N245">
    <cfRule type="cellIs" dxfId="12066" priority="13818" operator="between">
      <formula>3.5</formula>
      <formula>2.495</formula>
    </cfRule>
  </conditionalFormatting>
  <conditionalFormatting sqref="N245">
    <cfRule type="cellIs" dxfId="12065" priority="13817" operator="between">
      <formula>3.5</formula>
      <formula>2.494</formula>
    </cfRule>
  </conditionalFormatting>
  <conditionalFormatting sqref="N245">
    <cfRule type="cellIs" dxfId="12064" priority="13816" operator="between">
      <formula>2.5</formula>
      <formula>0</formula>
    </cfRule>
  </conditionalFormatting>
  <conditionalFormatting sqref="N245">
    <cfRule type="cellIs" dxfId="12063" priority="13812" operator="between">
      <formula>4.501</formula>
      <formula>6</formula>
    </cfRule>
    <cfRule type="cellIs" dxfId="12062" priority="13813" operator="between">
      <formula>3.001</formula>
      <formula>4.5</formula>
    </cfRule>
    <cfRule type="cellIs" dxfId="12061" priority="13814" operator="between">
      <formula>2.001</formula>
      <formula>3</formula>
    </cfRule>
    <cfRule type="cellIs" dxfId="12060" priority="13815" operator="between">
      <formula>0</formula>
      <formula>2</formula>
    </cfRule>
  </conditionalFormatting>
  <conditionalFormatting sqref="N246">
    <cfRule type="cellIs" dxfId="12059" priority="13811" operator="between">
      <formula>6</formula>
      <formula>4.5</formula>
    </cfRule>
  </conditionalFormatting>
  <conditionalFormatting sqref="N246">
    <cfRule type="cellIs" dxfId="12058" priority="13810" operator="between">
      <formula>6</formula>
      <formula>4.495</formula>
    </cfRule>
  </conditionalFormatting>
  <conditionalFormatting sqref="N246">
    <cfRule type="cellIs" dxfId="12057" priority="13809" operator="between">
      <formula>4.5</formula>
      <formula>3.495</formula>
    </cfRule>
  </conditionalFormatting>
  <conditionalFormatting sqref="N246">
    <cfRule type="cellIs" dxfId="12056" priority="13807" operator="between">
      <formula>3.5</formula>
      <formula>2.495</formula>
    </cfRule>
    <cfRule type="cellIs" dxfId="12055" priority="13808" operator="between">
      <formula>3.5</formula>
      <formula>2.495</formula>
    </cfRule>
  </conditionalFormatting>
  <conditionalFormatting sqref="N246">
    <cfRule type="cellIs" dxfId="12054" priority="13806" operator="between">
      <formula>3.5</formula>
      <formula>2.495</formula>
    </cfRule>
  </conditionalFormatting>
  <conditionalFormatting sqref="N246">
    <cfRule type="cellIs" dxfId="12053" priority="13805" operator="between">
      <formula>3.5</formula>
      <formula>2.494</formula>
    </cfRule>
  </conditionalFormatting>
  <conditionalFormatting sqref="N246">
    <cfRule type="cellIs" dxfId="12052" priority="13804" operator="between">
      <formula>2.5</formula>
      <formula>0</formula>
    </cfRule>
  </conditionalFormatting>
  <conditionalFormatting sqref="N246">
    <cfRule type="cellIs" dxfId="12051" priority="13800" operator="between">
      <formula>4.501</formula>
      <formula>6</formula>
    </cfRule>
    <cfRule type="cellIs" dxfId="12050" priority="13801" operator="between">
      <formula>3.001</formula>
      <formula>4.5</formula>
    </cfRule>
    <cfRule type="cellIs" dxfId="12049" priority="13802" operator="between">
      <formula>2.001</formula>
      <formula>3</formula>
    </cfRule>
    <cfRule type="cellIs" dxfId="12048" priority="13803" operator="between">
      <formula>0</formula>
      <formula>2</formula>
    </cfRule>
  </conditionalFormatting>
  <conditionalFormatting sqref="N249">
    <cfRule type="cellIs" dxfId="12047" priority="13751" operator="between">
      <formula>6</formula>
      <formula>4.5</formula>
    </cfRule>
  </conditionalFormatting>
  <conditionalFormatting sqref="N249">
    <cfRule type="cellIs" dxfId="12046" priority="13750" operator="between">
      <formula>6</formula>
      <formula>4.495</formula>
    </cfRule>
  </conditionalFormatting>
  <conditionalFormatting sqref="N249">
    <cfRule type="cellIs" dxfId="12045" priority="13749" operator="between">
      <formula>4.5</formula>
      <formula>3.495</formula>
    </cfRule>
  </conditionalFormatting>
  <conditionalFormatting sqref="N249">
    <cfRule type="cellIs" dxfId="12044" priority="13747" operator="between">
      <formula>3.5</formula>
      <formula>2.495</formula>
    </cfRule>
    <cfRule type="cellIs" dxfId="12043" priority="13748" operator="between">
      <formula>3.5</formula>
      <formula>2.495</formula>
    </cfRule>
  </conditionalFormatting>
  <conditionalFormatting sqref="N249">
    <cfRule type="cellIs" dxfId="12042" priority="13746" operator="between">
      <formula>3.5</formula>
      <formula>2.495</formula>
    </cfRule>
  </conditionalFormatting>
  <conditionalFormatting sqref="N249">
    <cfRule type="cellIs" dxfId="12041" priority="13745" operator="between">
      <formula>3.5</formula>
      <formula>2.494</formula>
    </cfRule>
  </conditionalFormatting>
  <conditionalFormatting sqref="N249">
    <cfRule type="cellIs" dxfId="12040" priority="13744" operator="between">
      <formula>2.5</formula>
      <formula>0</formula>
    </cfRule>
  </conditionalFormatting>
  <conditionalFormatting sqref="N249">
    <cfRule type="cellIs" dxfId="12039" priority="13740" operator="between">
      <formula>4.501</formula>
      <formula>6</formula>
    </cfRule>
    <cfRule type="cellIs" dxfId="12038" priority="13741" operator="between">
      <formula>3.001</formula>
      <formula>4.5</formula>
    </cfRule>
    <cfRule type="cellIs" dxfId="12037" priority="13742" operator="between">
      <formula>2.001</formula>
      <formula>3</formula>
    </cfRule>
    <cfRule type="cellIs" dxfId="12036" priority="13743" operator="between">
      <formula>0</formula>
      <formula>2</formula>
    </cfRule>
  </conditionalFormatting>
  <conditionalFormatting sqref="N250">
    <cfRule type="cellIs" dxfId="12035" priority="13739" operator="between">
      <formula>6</formula>
      <formula>4.5</formula>
    </cfRule>
  </conditionalFormatting>
  <conditionalFormatting sqref="N250">
    <cfRule type="cellIs" dxfId="12034" priority="13738" operator="between">
      <formula>6</formula>
      <formula>4.495</formula>
    </cfRule>
  </conditionalFormatting>
  <conditionalFormatting sqref="N250">
    <cfRule type="cellIs" dxfId="12033" priority="13737" operator="between">
      <formula>4.5</formula>
      <formula>3.495</formula>
    </cfRule>
  </conditionalFormatting>
  <conditionalFormatting sqref="N250">
    <cfRule type="cellIs" dxfId="12032" priority="13735" operator="between">
      <formula>3.5</formula>
      <formula>2.495</formula>
    </cfRule>
    <cfRule type="cellIs" dxfId="12031" priority="13736" operator="between">
      <formula>3.5</formula>
      <formula>2.495</formula>
    </cfRule>
  </conditionalFormatting>
  <conditionalFormatting sqref="N250">
    <cfRule type="cellIs" dxfId="12030" priority="13734" operator="between">
      <formula>3.5</formula>
      <formula>2.495</formula>
    </cfRule>
  </conditionalFormatting>
  <conditionalFormatting sqref="N250">
    <cfRule type="cellIs" dxfId="12029" priority="13733" operator="between">
      <formula>3.5</formula>
      <formula>2.494</formula>
    </cfRule>
  </conditionalFormatting>
  <conditionalFormatting sqref="N250">
    <cfRule type="cellIs" dxfId="12028" priority="13732" operator="between">
      <formula>2.5</formula>
      <formula>0</formula>
    </cfRule>
  </conditionalFormatting>
  <conditionalFormatting sqref="N250">
    <cfRule type="cellIs" dxfId="12027" priority="13728" operator="between">
      <formula>4.501</formula>
      <formula>6</formula>
    </cfRule>
    <cfRule type="cellIs" dxfId="12026" priority="13729" operator="between">
      <formula>3.001</formula>
      <formula>4.5</formula>
    </cfRule>
    <cfRule type="cellIs" dxfId="12025" priority="13730" operator="between">
      <formula>2.001</formula>
      <formula>3</formula>
    </cfRule>
    <cfRule type="cellIs" dxfId="12024" priority="13731" operator="between">
      <formula>0</formula>
      <formula>2</formula>
    </cfRule>
  </conditionalFormatting>
  <conditionalFormatting sqref="N257">
    <cfRule type="cellIs" dxfId="12023" priority="13775" operator="between">
      <formula>6</formula>
      <formula>4.5</formula>
    </cfRule>
  </conditionalFormatting>
  <conditionalFormatting sqref="N257">
    <cfRule type="cellIs" dxfId="12022" priority="13774" operator="between">
      <formula>6</formula>
      <formula>4.495</formula>
    </cfRule>
  </conditionalFormatting>
  <conditionalFormatting sqref="N257">
    <cfRule type="cellIs" dxfId="12021" priority="13773" operator="between">
      <formula>4.5</formula>
      <formula>3.495</formula>
    </cfRule>
  </conditionalFormatting>
  <conditionalFormatting sqref="N257">
    <cfRule type="cellIs" dxfId="12020" priority="13771" operator="between">
      <formula>3.5</formula>
      <formula>2.495</formula>
    </cfRule>
    <cfRule type="cellIs" dxfId="12019" priority="13772" operator="between">
      <formula>3.5</formula>
      <formula>2.495</formula>
    </cfRule>
  </conditionalFormatting>
  <conditionalFormatting sqref="N257">
    <cfRule type="cellIs" dxfId="12018" priority="13770" operator="between">
      <formula>3.5</formula>
      <formula>2.495</formula>
    </cfRule>
  </conditionalFormatting>
  <conditionalFormatting sqref="N257">
    <cfRule type="cellIs" dxfId="12017" priority="13769" operator="between">
      <formula>3.5</formula>
      <formula>2.494</formula>
    </cfRule>
  </conditionalFormatting>
  <conditionalFormatting sqref="N257">
    <cfRule type="cellIs" dxfId="12016" priority="13768" operator="between">
      <formula>2.5</formula>
      <formula>0</formula>
    </cfRule>
  </conditionalFormatting>
  <conditionalFormatting sqref="N257">
    <cfRule type="cellIs" dxfId="12015" priority="13764" operator="between">
      <formula>4.501</formula>
      <formula>6</formula>
    </cfRule>
    <cfRule type="cellIs" dxfId="12014" priority="13765" operator="between">
      <formula>3.001</formula>
      <formula>4.5</formula>
    </cfRule>
    <cfRule type="cellIs" dxfId="12013" priority="13766" operator="between">
      <formula>2.001</formula>
      <formula>3</formula>
    </cfRule>
    <cfRule type="cellIs" dxfId="12012" priority="13767" operator="between">
      <formula>0</formula>
      <formula>2</formula>
    </cfRule>
  </conditionalFormatting>
  <conditionalFormatting sqref="N256">
    <cfRule type="cellIs" dxfId="12011" priority="13763" operator="between">
      <formula>6</formula>
      <formula>4.5</formula>
    </cfRule>
  </conditionalFormatting>
  <conditionalFormatting sqref="N256">
    <cfRule type="cellIs" dxfId="12010" priority="13762" operator="between">
      <formula>6</formula>
      <formula>4.495</formula>
    </cfRule>
  </conditionalFormatting>
  <conditionalFormatting sqref="N256">
    <cfRule type="cellIs" dxfId="12009" priority="13761" operator="between">
      <formula>4.5</formula>
      <formula>3.495</formula>
    </cfRule>
  </conditionalFormatting>
  <conditionalFormatting sqref="N256">
    <cfRule type="cellIs" dxfId="12008" priority="13759" operator="between">
      <formula>3.5</formula>
      <formula>2.495</formula>
    </cfRule>
    <cfRule type="cellIs" dxfId="12007" priority="13760" operator="between">
      <formula>3.5</formula>
      <formula>2.495</formula>
    </cfRule>
  </conditionalFormatting>
  <conditionalFormatting sqref="N256">
    <cfRule type="cellIs" dxfId="12006" priority="13758" operator="between">
      <formula>3.5</formula>
      <formula>2.495</formula>
    </cfRule>
  </conditionalFormatting>
  <conditionalFormatting sqref="N256">
    <cfRule type="cellIs" dxfId="12005" priority="13757" operator="between">
      <formula>3.5</formula>
      <formula>2.494</formula>
    </cfRule>
  </conditionalFormatting>
  <conditionalFormatting sqref="N256">
    <cfRule type="cellIs" dxfId="12004" priority="13756" operator="between">
      <formula>2.5</formula>
      <formula>0</formula>
    </cfRule>
  </conditionalFormatting>
  <conditionalFormatting sqref="N256">
    <cfRule type="cellIs" dxfId="12003" priority="13752" operator="between">
      <formula>4.501</formula>
      <formula>6</formula>
    </cfRule>
    <cfRule type="cellIs" dxfId="12002" priority="13753" operator="between">
      <formula>3.001</formula>
      <formula>4.5</formula>
    </cfRule>
    <cfRule type="cellIs" dxfId="12001" priority="13754" operator="between">
      <formula>2.001</formula>
      <formula>3</formula>
    </cfRule>
    <cfRule type="cellIs" dxfId="12000" priority="13755" operator="between">
      <formula>0</formula>
      <formula>2</formula>
    </cfRule>
  </conditionalFormatting>
  <conditionalFormatting sqref="N252">
    <cfRule type="cellIs" dxfId="11999" priority="13727" operator="between">
      <formula>6</formula>
      <formula>4.5</formula>
    </cfRule>
  </conditionalFormatting>
  <conditionalFormatting sqref="N252">
    <cfRule type="cellIs" dxfId="11998" priority="13726" operator="between">
      <formula>6</formula>
      <formula>4.495</formula>
    </cfRule>
  </conditionalFormatting>
  <conditionalFormatting sqref="N252">
    <cfRule type="cellIs" dxfId="11997" priority="13725" operator="between">
      <formula>4.5</formula>
      <formula>3.495</formula>
    </cfRule>
  </conditionalFormatting>
  <conditionalFormatting sqref="N252">
    <cfRule type="cellIs" dxfId="11996" priority="13723" operator="between">
      <formula>3.5</formula>
      <formula>2.495</formula>
    </cfRule>
    <cfRule type="cellIs" dxfId="11995" priority="13724" operator="between">
      <formula>3.5</formula>
      <formula>2.495</formula>
    </cfRule>
  </conditionalFormatting>
  <conditionalFormatting sqref="N252">
    <cfRule type="cellIs" dxfId="11994" priority="13722" operator="between">
      <formula>3.5</formula>
      <formula>2.495</formula>
    </cfRule>
  </conditionalFormatting>
  <conditionalFormatting sqref="N252">
    <cfRule type="cellIs" dxfId="11993" priority="13721" operator="between">
      <formula>3.5</formula>
      <formula>2.494</formula>
    </cfRule>
  </conditionalFormatting>
  <conditionalFormatting sqref="N252">
    <cfRule type="cellIs" dxfId="11992" priority="13720" operator="between">
      <formula>2.5</formula>
      <formula>0</formula>
    </cfRule>
  </conditionalFormatting>
  <conditionalFormatting sqref="N252">
    <cfRule type="cellIs" dxfId="11991" priority="13716" operator="between">
      <formula>4.501</formula>
      <formula>6</formula>
    </cfRule>
    <cfRule type="cellIs" dxfId="11990" priority="13717" operator="between">
      <formula>3.001</formula>
      <formula>4.5</formula>
    </cfRule>
    <cfRule type="cellIs" dxfId="11989" priority="13718" operator="between">
      <formula>2.001</formula>
      <formula>3</formula>
    </cfRule>
    <cfRule type="cellIs" dxfId="11988" priority="13719" operator="between">
      <formula>0</formula>
      <formula>2</formula>
    </cfRule>
  </conditionalFormatting>
  <conditionalFormatting sqref="N255">
    <cfRule type="cellIs" dxfId="11987" priority="13715" operator="between">
      <formula>6</formula>
      <formula>4.5</formula>
    </cfRule>
  </conditionalFormatting>
  <conditionalFormatting sqref="N255">
    <cfRule type="cellIs" dxfId="11986" priority="13714" operator="between">
      <formula>6</formula>
      <formula>4.495</formula>
    </cfRule>
  </conditionalFormatting>
  <conditionalFormatting sqref="N255">
    <cfRule type="cellIs" dxfId="11985" priority="13713" operator="between">
      <formula>4.5</formula>
      <formula>3.495</formula>
    </cfRule>
  </conditionalFormatting>
  <conditionalFormatting sqref="N255">
    <cfRule type="cellIs" dxfId="11984" priority="13711" operator="between">
      <formula>3.5</formula>
      <formula>2.495</formula>
    </cfRule>
    <cfRule type="cellIs" dxfId="11983" priority="13712" operator="between">
      <formula>3.5</formula>
      <formula>2.495</formula>
    </cfRule>
  </conditionalFormatting>
  <conditionalFormatting sqref="N255">
    <cfRule type="cellIs" dxfId="11982" priority="13710" operator="between">
      <formula>3.5</formula>
      <formula>2.495</formula>
    </cfRule>
  </conditionalFormatting>
  <conditionalFormatting sqref="N255">
    <cfRule type="cellIs" dxfId="11981" priority="13709" operator="between">
      <formula>3.5</formula>
      <formula>2.494</formula>
    </cfRule>
  </conditionalFormatting>
  <conditionalFormatting sqref="N255">
    <cfRule type="cellIs" dxfId="11980" priority="13708" operator="between">
      <formula>2.5</formula>
      <formula>0</formula>
    </cfRule>
  </conditionalFormatting>
  <conditionalFormatting sqref="N255">
    <cfRule type="cellIs" dxfId="11979" priority="13704" operator="between">
      <formula>4.501</formula>
      <formula>6</formula>
    </cfRule>
    <cfRule type="cellIs" dxfId="11978" priority="13705" operator="between">
      <formula>3.001</formula>
      <formula>4.5</formula>
    </cfRule>
    <cfRule type="cellIs" dxfId="11977" priority="13706" operator="between">
      <formula>2.001</formula>
      <formula>3</formula>
    </cfRule>
    <cfRule type="cellIs" dxfId="11976" priority="13707" operator="between">
      <formula>0</formula>
      <formula>2</formula>
    </cfRule>
  </conditionalFormatting>
  <conditionalFormatting sqref="N253">
    <cfRule type="cellIs" dxfId="11975" priority="13703" operator="between">
      <formula>6</formula>
      <formula>4.5</formula>
    </cfRule>
  </conditionalFormatting>
  <conditionalFormatting sqref="N253">
    <cfRule type="cellIs" dxfId="11974" priority="13702" operator="between">
      <formula>6</formula>
      <formula>4.495</formula>
    </cfRule>
  </conditionalFormatting>
  <conditionalFormatting sqref="N253">
    <cfRule type="cellIs" dxfId="11973" priority="13701" operator="between">
      <formula>4.5</formula>
      <formula>3.495</formula>
    </cfRule>
  </conditionalFormatting>
  <conditionalFormatting sqref="N253">
    <cfRule type="cellIs" dxfId="11972" priority="13699" operator="between">
      <formula>3.5</formula>
      <formula>2.495</formula>
    </cfRule>
    <cfRule type="cellIs" dxfId="11971" priority="13700" operator="between">
      <formula>3.5</formula>
      <formula>2.495</formula>
    </cfRule>
  </conditionalFormatting>
  <conditionalFormatting sqref="N253">
    <cfRule type="cellIs" dxfId="11970" priority="13698" operator="between">
      <formula>3.5</formula>
      <formula>2.495</formula>
    </cfRule>
  </conditionalFormatting>
  <conditionalFormatting sqref="N253">
    <cfRule type="cellIs" dxfId="11969" priority="13697" operator="between">
      <formula>3.5</formula>
      <formula>2.494</formula>
    </cfRule>
  </conditionalFormatting>
  <conditionalFormatting sqref="N253">
    <cfRule type="cellIs" dxfId="11968" priority="13696" operator="between">
      <formula>2.5</formula>
      <formula>0</formula>
    </cfRule>
  </conditionalFormatting>
  <conditionalFormatting sqref="N253">
    <cfRule type="cellIs" dxfId="11967" priority="13692" operator="between">
      <formula>4.501</formula>
      <formula>6</formula>
    </cfRule>
    <cfRule type="cellIs" dxfId="11966" priority="13693" operator="between">
      <formula>3.001</formula>
      <formula>4.5</formula>
    </cfRule>
    <cfRule type="cellIs" dxfId="11965" priority="13694" operator="between">
      <formula>2.001</formula>
      <formula>3</formula>
    </cfRule>
    <cfRule type="cellIs" dxfId="11964" priority="13695" operator="between">
      <formula>0</formula>
      <formula>2</formula>
    </cfRule>
  </conditionalFormatting>
  <conditionalFormatting sqref="N254">
    <cfRule type="cellIs" dxfId="11963" priority="13691" operator="between">
      <formula>6</formula>
      <formula>4.5</formula>
    </cfRule>
  </conditionalFormatting>
  <conditionalFormatting sqref="N254">
    <cfRule type="cellIs" dxfId="11962" priority="13690" operator="between">
      <formula>6</formula>
      <formula>4.495</formula>
    </cfRule>
  </conditionalFormatting>
  <conditionalFormatting sqref="N254">
    <cfRule type="cellIs" dxfId="11961" priority="13689" operator="between">
      <formula>4.5</formula>
      <formula>3.495</formula>
    </cfRule>
  </conditionalFormatting>
  <conditionalFormatting sqref="N254">
    <cfRule type="cellIs" dxfId="11960" priority="13687" operator="between">
      <formula>3.5</formula>
      <formula>2.495</formula>
    </cfRule>
    <cfRule type="cellIs" dxfId="11959" priority="13688" operator="between">
      <formula>3.5</formula>
      <formula>2.495</formula>
    </cfRule>
  </conditionalFormatting>
  <conditionalFormatting sqref="N254">
    <cfRule type="cellIs" dxfId="11958" priority="13686" operator="between">
      <formula>3.5</formula>
      <formula>2.495</formula>
    </cfRule>
  </conditionalFormatting>
  <conditionalFormatting sqref="N254">
    <cfRule type="cellIs" dxfId="11957" priority="13685" operator="between">
      <formula>3.5</formula>
      <formula>2.494</formula>
    </cfRule>
  </conditionalFormatting>
  <conditionalFormatting sqref="N254">
    <cfRule type="cellIs" dxfId="11956" priority="13684" operator="between">
      <formula>2.5</formula>
      <formula>0</formula>
    </cfRule>
  </conditionalFormatting>
  <conditionalFormatting sqref="N254">
    <cfRule type="cellIs" dxfId="11955" priority="13680" operator="between">
      <formula>4.501</formula>
      <formula>6</formula>
    </cfRule>
    <cfRule type="cellIs" dxfId="11954" priority="13681" operator="between">
      <formula>3.001</formula>
      <formula>4.5</formula>
    </cfRule>
    <cfRule type="cellIs" dxfId="11953" priority="13682" operator="between">
      <formula>2.001</formula>
      <formula>3</formula>
    </cfRule>
    <cfRule type="cellIs" dxfId="11952" priority="13683" operator="between">
      <formula>0</formula>
      <formula>2</formula>
    </cfRule>
  </conditionalFormatting>
  <conditionalFormatting sqref="N251">
    <cfRule type="cellIs" dxfId="11951" priority="13679" operator="between">
      <formula>6</formula>
      <formula>4.5</formula>
    </cfRule>
  </conditionalFormatting>
  <conditionalFormatting sqref="N251">
    <cfRule type="cellIs" dxfId="11950" priority="13678" operator="between">
      <formula>6</formula>
      <formula>4.495</formula>
    </cfRule>
  </conditionalFormatting>
  <conditionalFormatting sqref="N251">
    <cfRule type="cellIs" dxfId="11949" priority="13677" operator="between">
      <formula>4.5</formula>
      <formula>3.495</formula>
    </cfRule>
  </conditionalFormatting>
  <conditionalFormatting sqref="N251">
    <cfRule type="cellIs" dxfId="11948" priority="13675" operator="between">
      <formula>3.5</formula>
      <formula>2.495</formula>
    </cfRule>
    <cfRule type="cellIs" dxfId="11947" priority="13676" operator="between">
      <formula>3.5</formula>
      <formula>2.495</formula>
    </cfRule>
  </conditionalFormatting>
  <conditionalFormatting sqref="N251">
    <cfRule type="cellIs" dxfId="11946" priority="13674" operator="between">
      <formula>3.5</formula>
      <formula>2.495</formula>
    </cfRule>
  </conditionalFormatting>
  <conditionalFormatting sqref="N251">
    <cfRule type="cellIs" dxfId="11945" priority="13673" operator="between">
      <formula>3.5</formula>
      <formula>2.494</formula>
    </cfRule>
  </conditionalFormatting>
  <conditionalFormatting sqref="N251">
    <cfRule type="cellIs" dxfId="11944" priority="13672" operator="between">
      <formula>2.5</formula>
      <formula>0</formula>
    </cfRule>
  </conditionalFormatting>
  <conditionalFormatting sqref="N251">
    <cfRule type="cellIs" dxfId="11943" priority="13668" operator="between">
      <formula>4.501</formula>
      <formula>6</formula>
    </cfRule>
    <cfRule type="cellIs" dxfId="11942" priority="13669" operator="between">
      <formula>3.001</formula>
      <formula>4.5</formula>
    </cfRule>
    <cfRule type="cellIs" dxfId="11941" priority="13670" operator="between">
      <formula>2.001</formula>
      <formula>3</formula>
    </cfRule>
    <cfRule type="cellIs" dxfId="11940" priority="13671" operator="between">
      <formula>0</formula>
      <formula>2</formula>
    </cfRule>
  </conditionalFormatting>
  <conditionalFormatting sqref="N258">
    <cfRule type="cellIs" dxfId="11939" priority="13643" operator="between">
      <formula>6</formula>
      <formula>4.5</formula>
    </cfRule>
  </conditionalFormatting>
  <conditionalFormatting sqref="N258">
    <cfRule type="cellIs" dxfId="11938" priority="13642" operator="between">
      <formula>6</formula>
      <formula>4.495</formula>
    </cfRule>
  </conditionalFormatting>
  <conditionalFormatting sqref="N258">
    <cfRule type="cellIs" dxfId="11937" priority="13641" operator="between">
      <formula>4.5</formula>
      <formula>3.495</formula>
    </cfRule>
  </conditionalFormatting>
  <conditionalFormatting sqref="N258">
    <cfRule type="cellIs" dxfId="11936" priority="13639" operator="between">
      <formula>3.5</formula>
      <formula>2.495</formula>
    </cfRule>
    <cfRule type="cellIs" dxfId="11935" priority="13640" operator="between">
      <formula>3.5</formula>
      <formula>2.495</formula>
    </cfRule>
  </conditionalFormatting>
  <conditionalFormatting sqref="N258">
    <cfRule type="cellIs" dxfId="11934" priority="13638" operator="between">
      <formula>3.5</formula>
      <formula>2.495</formula>
    </cfRule>
  </conditionalFormatting>
  <conditionalFormatting sqref="N258">
    <cfRule type="cellIs" dxfId="11933" priority="13637" operator="between">
      <formula>3.5</formula>
      <formula>2.494</formula>
    </cfRule>
  </conditionalFormatting>
  <conditionalFormatting sqref="N258">
    <cfRule type="cellIs" dxfId="11932" priority="13636" operator="between">
      <formula>2.5</formula>
      <formula>0</formula>
    </cfRule>
  </conditionalFormatting>
  <conditionalFormatting sqref="N258">
    <cfRule type="cellIs" dxfId="11931" priority="13632" operator="between">
      <formula>4.501</formula>
      <formula>6</formula>
    </cfRule>
    <cfRule type="cellIs" dxfId="11930" priority="13633" operator="between">
      <formula>3.001</formula>
      <formula>4.5</formula>
    </cfRule>
    <cfRule type="cellIs" dxfId="11929" priority="13634" operator="between">
      <formula>2.001</formula>
      <formula>3</formula>
    </cfRule>
    <cfRule type="cellIs" dxfId="11928" priority="13635" operator="between">
      <formula>0</formula>
      <formula>2</formula>
    </cfRule>
  </conditionalFormatting>
  <conditionalFormatting sqref="N265">
    <cfRule type="cellIs" dxfId="11927" priority="13667" operator="between">
      <formula>6</formula>
      <formula>4.5</formula>
    </cfRule>
  </conditionalFormatting>
  <conditionalFormatting sqref="N265">
    <cfRule type="cellIs" dxfId="11926" priority="13666" operator="between">
      <formula>6</formula>
      <formula>4.495</formula>
    </cfRule>
  </conditionalFormatting>
  <conditionalFormatting sqref="N265">
    <cfRule type="cellIs" dxfId="11925" priority="13665" operator="between">
      <formula>4.5</formula>
      <formula>3.495</formula>
    </cfRule>
  </conditionalFormatting>
  <conditionalFormatting sqref="N265">
    <cfRule type="cellIs" dxfId="11924" priority="13663" operator="between">
      <formula>3.5</formula>
      <formula>2.495</formula>
    </cfRule>
    <cfRule type="cellIs" dxfId="11923" priority="13664" operator="between">
      <formula>3.5</formula>
      <formula>2.495</formula>
    </cfRule>
  </conditionalFormatting>
  <conditionalFormatting sqref="N265">
    <cfRule type="cellIs" dxfId="11922" priority="13662" operator="between">
      <formula>3.5</formula>
      <formula>2.495</formula>
    </cfRule>
  </conditionalFormatting>
  <conditionalFormatting sqref="N265">
    <cfRule type="cellIs" dxfId="11921" priority="13661" operator="between">
      <formula>3.5</formula>
      <formula>2.494</formula>
    </cfRule>
  </conditionalFormatting>
  <conditionalFormatting sqref="N265">
    <cfRule type="cellIs" dxfId="11920" priority="13660" operator="between">
      <formula>2.5</formula>
      <formula>0</formula>
    </cfRule>
  </conditionalFormatting>
  <conditionalFormatting sqref="N265">
    <cfRule type="cellIs" dxfId="11919" priority="13656" operator="between">
      <formula>4.501</formula>
      <formula>6</formula>
    </cfRule>
    <cfRule type="cellIs" dxfId="11918" priority="13657" operator="between">
      <formula>3.001</formula>
      <formula>4.5</formula>
    </cfRule>
    <cfRule type="cellIs" dxfId="11917" priority="13658" operator="between">
      <formula>2.001</formula>
      <formula>3</formula>
    </cfRule>
    <cfRule type="cellIs" dxfId="11916" priority="13659" operator="between">
      <formula>0</formula>
      <formula>2</formula>
    </cfRule>
  </conditionalFormatting>
  <conditionalFormatting sqref="N264">
    <cfRule type="cellIs" dxfId="11915" priority="13655" operator="between">
      <formula>6</formula>
      <formula>4.5</formula>
    </cfRule>
  </conditionalFormatting>
  <conditionalFormatting sqref="N264">
    <cfRule type="cellIs" dxfId="11914" priority="13654" operator="between">
      <formula>6</formula>
      <formula>4.495</formula>
    </cfRule>
  </conditionalFormatting>
  <conditionalFormatting sqref="N264">
    <cfRule type="cellIs" dxfId="11913" priority="13653" operator="between">
      <formula>4.5</formula>
      <formula>3.495</formula>
    </cfRule>
  </conditionalFormatting>
  <conditionalFormatting sqref="N264">
    <cfRule type="cellIs" dxfId="11912" priority="13651" operator="between">
      <formula>3.5</formula>
      <formula>2.495</formula>
    </cfRule>
    <cfRule type="cellIs" dxfId="11911" priority="13652" operator="between">
      <formula>3.5</formula>
      <formula>2.495</formula>
    </cfRule>
  </conditionalFormatting>
  <conditionalFormatting sqref="N264">
    <cfRule type="cellIs" dxfId="11910" priority="13650" operator="between">
      <formula>3.5</formula>
      <formula>2.495</formula>
    </cfRule>
  </conditionalFormatting>
  <conditionalFormatting sqref="N264">
    <cfRule type="cellIs" dxfId="11909" priority="13649" operator="between">
      <formula>3.5</formula>
      <formula>2.494</formula>
    </cfRule>
  </conditionalFormatting>
  <conditionalFormatting sqref="N264">
    <cfRule type="cellIs" dxfId="11908" priority="13648" operator="between">
      <formula>2.5</formula>
      <formula>0</formula>
    </cfRule>
  </conditionalFormatting>
  <conditionalFormatting sqref="N264">
    <cfRule type="cellIs" dxfId="11907" priority="13644" operator="between">
      <formula>4.501</formula>
      <formula>6</formula>
    </cfRule>
    <cfRule type="cellIs" dxfId="11906" priority="13645" operator="between">
      <formula>3.001</formula>
      <formula>4.5</formula>
    </cfRule>
    <cfRule type="cellIs" dxfId="11905" priority="13646" operator="between">
      <formula>2.001</formula>
      <formula>3</formula>
    </cfRule>
    <cfRule type="cellIs" dxfId="11904" priority="13647" operator="between">
      <formula>0</formula>
      <formula>2</formula>
    </cfRule>
  </conditionalFormatting>
  <conditionalFormatting sqref="N260">
    <cfRule type="cellIs" dxfId="11903" priority="13619" operator="between">
      <formula>6</formula>
      <formula>4.5</formula>
    </cfRule>
  </conditionalFormatting>
  <conditionalFormatting sqref="N260">
    <cfRule type="cellIs" dxfId="11902" priority="13618" operator="between">
      <formula>6</formula>
      <formula>4.495</formula>
    </cfRule>
  </conditionalFormatting>
  <conditionalFormatting sqref="N260">
    <cfRule type="cellIs" dxfId="11901" priority="13617" operator="between">
      <formula>4.5</formula>
      <formula>3.495</formula>
    </cfRule>
  </conditionalFormatting>
  <conditionalFormatting sqref="N260">
    <cfRule type="cellIs" dxfId="11900" priority="13615" operator="between">
      <formula>3.5</formula>
      <formula>2.495</formula>
    </cfRule>
    <cfRule type="cellIs" dxfId="11899" priority="13616" operator="between">
      <formula>3.5</formula>
      <formula>2.495</formula>
    </cfRule>
  </conditionalFormatting>
  <conditionalFormatting sqref="N260">
    <cfRule type="cellIs" dxfId="11898" priority="13614" operator="between">
      <formula>3.5</formula>
      <formula>2.495</formula>
    </cfRule>
  </conditionalFormatting>
  <conditionalFormatting sqref="N260">
    <cfRule type="cellIs" dxfId="11897" priority="13613" operator="between">
      <formula>3.5</formula>
      <formula>2.494</formula>
    </cfRule>
  </conditionalFormatting>
  <conditionalFormatting sqref="N260">
    <cfRule type="cellIs" dxfId="11896" priority="13612" operator="between">
      <formula>2.5</formula>
      <formula>0</formula>
    </cfRule>
  </conditionalFormatting>
  <conditionalFormatting sqref="N260">
    <cfRule type="cellIs" dxfId="11895" priority="13608" operator="between">
      <formula>4.501</formula>
      <formula>6</formula>
    </cfRule>
    <cfRule type="cellIs" dxfId="11894" priority="13609" operator="between">
      <formula>3.001</formula>
      <formula>4.5</formula>
    </cfRule>
    <cfRule type="cellIs" dxfId="11893" priority="13610" operator="between">
      <formula>2.001</formula>
      <formula>3</formula>
    </cfRule>
    <cfRule type="cellIs" dxfId="11892" priority="13611" operator="between">
      <formula>0</formula>
      <formula>2</formula>
    </cfRule>
  </conditionalFormatting>
  <conditionalFormatting sqref="N263">
    <cfRule type="cellIs" dxfId="11891" priority="13607" operator="between">
      <formula>6</formula>
      <formula>4.5</formula>
    </cfRule>
  </conditionalFormatting>
  <conditionalFormatting sqref="N263">
    <cfRule type="cellIs" dxfId="11890" priority="13606" operator="between">
      <formula>6</formula>
      <formula>4.495</formula>
    </cfRule>
  </conditionalFormatting>
  <conditionalFormatting sqref="N263">
    <cfRule type="cellIs" dxfId="11889" priority="13605" operator="between">
      <formula>4.5</formula>
      <formula>3.495</formula>
    </cfRule>
  </conditionalFormatting>
  <conditionalFormatting sqref="N263">
    <cfRule type="cellIs" dxfId="11888" priority="13603" operator="between">
      <formula>3.5</formula>
      <formula>2.495</formula>
    </cfRule>
    <cfRule type="cellIs" dxfId="11887" priority="13604" operator="between">
      <formula>3.5</formula>
      <formula>2.495</formula>
    </cfRule>
  </conditionalFormatting>
  <conditionalFormatting sqref="N263">
    <cfRule type="cellIs" dxfId="11886" priority="13602" operator="between">
      <formula>3.5</formula>
      <formula>2.495</formula>
    </cfRule>
  </conditionalFormatting>
  <conditionalFormatting sqref="N263">
    <cfRule type="cellIs" dxfId="11885" priority="13601" operator="between">
      <formula>3.5</formula>
      <formula>2.494</formula>
    </cfRule>
  </conditionalFormatting>
  <conditionalFormatting sqref="N263">
    <cfRule type="cellIs" dxfId="11884" priority="13600" operator="between">
      <formula>2.5</formula>
      <formula>0</formula>
    </cfRule>
  </conditionalFormatting>
  <conditionalFormatting sqref="N263">
    <cfRule type="cellIs" dxfId="11883" priority="13596" operator="between">
      <formula>4.501</formula>
      <formula>6</formula>
    </cfRule>
    <cfRule type="cellIs" dxfId="11882" priority="13597" operator="between">
      <formula>3.001</formula>
      <formula>4.5</formula>
    </cfRule>
    <cfRule type="cellIs" dxfId="11881" priority="13598" operator="between">
      <formula>2.001</formula>
      <formula>3</formula>
    </cfRule>
    <cfRule type="cellIs" dxfId="11880" priority="13599" operator="between">
      <formula>0</formula>
      <formula>2</formula>
    </cfRule>
  </conditionalFormatting>
  <conditionalFormatting sqref="N261">
    <cfRule type="cellIs" dxfId="11879" priority="13595" operator="between">
      <formula>6</formula>
      <formula>4.5</formula>
    </cfRule>
  </conditionalFormatting>
  <conditionalFormatting sqref="N261">
    <cfRule type="cellIs" dxfId="11878" priority="13594" operator="between">
      <formula>6</formula>
      <formula>4.495</formula>
    </cfRule>
  </conditionalFormatting>
  <conditionalFormatting sqref="N261">
    <cfRule type="cellIs" dxfId="11877" priority="13593" operator="between">
      <formula>4.5</formula>
      <formula>3.495</formula>
    </cfRule>
  </conditionalFormatting>
  <conditionalFormatting sqref="N261">
    <cfRule type="cellIs" dxfId="11876" priority="13591" operator="between">
      <formula>3.5</formula>
      <formula>2.495</formula>
    </cfRule>
    <cfRule type="cellIs" dxfId="11875" priority="13592" operator="between">
      <formula>3.5</formula>
      <formula>2.495</formula>
    </cfRule>
  </conditionalFormatting>
  <conditionalFormatting sqref="N261">
    <cfRule type="cellIs" dxfId="11874" priority="13590" operator="between">
      <formula>3.5</formula>
      <formula>2.495</formula>
    </cfRule>
  </conditionalFormatting>
  <conditionalFormatting sqref="N261">
    <cfRule type="cellIs" dxfId="11873" priority="13589" operator="between">
      <formula>3.5</formula>
      <formula>2.494</formula>
    </cfRule>
  </conditionalFormatting>
  <conditionalFormatting sqref="N261">
    <cfRule type="cellIs" dxfId="11872" priority="13588" operator="between">
      <formula>2.5</formula>
      <formula>0</formula>
    </cfRule>
  </conditionalFormatting>
  <conditionalFormatting sqref="N261">
    <cfRule type="cellIs" dxfId="11871" priority="13584" operator="between">
      <formula>4.501</formula>
      <formula>6</formula>
    </cfRule>
    <cfRule type="cellIs" dxfId="11870" priority="13585" operator="between">
      <formula>3.001</formula>
      <formula>4.5</formula>
    </cfRule>
    <cfRule type="cellIs" dxfId="11869" priority="13586" operator="between">
      <formula>2.001</formula>
      <formula>3</formula>
    </cfRule>
    <cfRule type="cellIs" dxfId="11868" priority="13587" operator="between">
      <formula>0</formula>
      <formula>2</formula>
    </cfRule>
  </conditionalFormatting>
  <conditionalFormatting sqref="N262">
    <cfRule type="cellIs" dxfId="11867" priority="13583" operator="between">
      <formula>6</formula>
      <formula>4.5</formula>
    </cfRule>
  </conditionalFormatting>
  <conditionalFormatting sqref="N262">
    <cfRule type="cellIs" dxfId="11866" priority="13582" operator="between">
      <formula>6</formula>
      <formula>4.495</formula>
    </cfRule>
  </conditionalFormatting>
  <conditionalFormatting sqref="N262">
    <cfRule type="cellIs" dxfId="11865" priority="13581" operator="between">
      <formula>4.5</formula>
      <formula>3.495</formula>
    </cfRule>
  </conditionalFormatting>
  <conditionalFormatting sqref="N262">
    <cfRule type="cellIs" dxfId="11864" priority="13579" operator="between">
      <formula>3.5</formula>
      <formula>2.495</formula>
    </cfRule>
    <cfRule type="cellIs" dxfId="11863" priority="13580" operator="between">
      <formula>3.5</formula>
      <formula>2.495</formula>
    </cfRule>
  </conditionalFormatting>
  <conditionalFormatting sqref="N262">
    <cfRule type="cellIs" dxfId="11862" priority="13578" operator="between">
      <formula>3.5</formula>
      <formula>2.495</formula>
    </cfRule>
  </conditionalFormatting>
  <conditionalFormatting sqref="N262">
    <cfRule type="cellIs" dxfId="11861" priority="13577" operator="between">
      <formula>3.5</formula>
      <formula>2.494</formula>
    </cfRule>
  </conditionalFormatting>
  <conditionalFormatting sqref="N262">
    <cfRule type="cellIs" dxfId="11860" priority="13576" operator="between">
      <formula>2.5</formula>
      <formula>0</formula>
    </cfRule>
  </conditionalFormatting>
  <conditionalFormatting sqref="N262">
    <cfRule type="cellIs" dxfId="11859" priority="13572" operator="between">
      <formula>4.501</formula>
      <formula>6</formula>
    </cfRule>
    <cfRule type="cellIs" dxfId="11858" priority="13573" operator="between">
      <formula>3.001</formula>
      <formula>4.5</formula>
    </cfRule>
    <cfRule type="cellIs" dxfId="11857" priority="13574" operator="between">
      <formula>2.001</formula>
      <formula>3</formula>
    </cfRule>
    <cfRule type="cellIs" dxfId="11856" priority="13575" operator="between">
      <formula>0</formula>
      <formula>2</formula>
    </cfRule>
  </conditionalFormatting>
  <conditionalFormatting sqref="N259">
    <cfRule type="cellIs" dxfId="11855" priority="13571" operator="between">
      <formula>6</formula>
      <formula>4.5</formula>
    </cfRule>
  </conditionalFormatting>
  <conditionalFormatting sqref="N259">
    <cfRule type="cellIs" dxfId="11854" priority="13570" operator="between">
      <formula>6</formula>
      <formula>4.495</formula>
    </cfRule>
  </conditionalFormatting>
  <conditionalFormatting sqref="N259">
    <cfRule type="cellIs" dxfId="11853" priority="13569" operator="between">
      <formula>4.5</formula>
      <formula>3.495</formula>
    </cfRule>
  </conditionalFormatting>
  <conditionalFormatting sqref="N259">
    <cfRule type="cellIs" dxfId="11852" priority="13567" operator="between">
      <formula>3.5</formula>
      <formula>2.495</formula>
    </cfRule>
    <cfRule type="cellIs" dxfId="11851" priority="13568" operator="between">
      <formula>3.5</formula>
      <formula>2.495</formula>
    </cfRule>
  </conditionalFormatting>
  <conditionalFormatting sqref="N259">
    <cfRule type="cellIs" dxfId="11850" priority="13566" operator="between">
      <formula>3.5</formula>
      <formula>2.495</formula>
    </cfRule>
  </conditionalFormatting>
  <conditionalFormatting sqref="N259">
    <cfRule type="cellIs" dxfId="11849" priority="13565" operator="between">
      <formula>3.5</formula>
      <formula>2.494</formula>
    </cfRule>
  </conditionalFormatting>
  <conditionalFormatting sqref="N259">
    <cfRule type="cellIs" dxfId="11848" priority="13564" operator="between">
      <formula>2.5</formula>
      <formula>0</formula>
    </cfRule>
  </conditionalFormatting>
  <conditionalFormatting sqref="N259">
    <cfRule type="cellIs" dxfId="11847" priority="13560" operator="between">
      <formula>4.501</formula>
      <formula>6</formula>
    </cfRule>
    <cfRule type="cellIs" dxfId="11846" priority="13561" operator="between">
      <formula>3.001</formula>
      <formula>4.5</formula>
    </cfRule>
    <cfRule type="cellIs" dxfId="11845" priority="13562" operator="between">
      <formula>2.001</formula>
      <formula>3</formula>
    </cfRule>
    <cfRule type="cellIs" dxfId="11844" priority="13563" operator="between">
      <formula>0</formula>
      <formula>2</formula>
    </cfRule>
  </conditionalFormatting>
  <conditionalFormatting sqref="N266">
    <cfRule type="cellIs" dxfId="11843" priority="13535" operator="between">
      <formula>6</formula>
      <formula>4.5</formula>
    </cfRule>
  </conditionalFormatting>
  <conditionalFormatting sqref="N266">
    <cfRule type="cellIs" dxfId="11842" priority="13534" operator="between">
      <formula>6</formula>
      <formula>4.495</formula>
    </cfRule>
  </conditionalFormatting>
  <conditionalFormatting sqref="N266">
    <cfRule type="cellIs" dxfId="11841" priority="13533" operator="between">
      <formula>4.5</formula>
      <formula>3.495</formula>
    </cfRule>
  </conditionalFormatting>
  <conditionalFormatting sqref="N266">
    <cfRule type="cellIs" dxfId="11840" priority="13531" operator="between">
      <formula>3.5</formula>
      <formula>2.495</formula>
    </cfRule>
    <cfRule type="cellIs" dxfId="11839" priority="13532" operator="between">
      <formula>3.5</formula>
      <formula>2.495</formula>
    </cfRule>
  </conditionalFormatting>
  <conditionalFormatting sqref="N266">
    <cfRule type="cellIs" dxfId="11838" priority="13530" operator="between">
      <formula>3.5</formula>
      <formula>2.495</formula>
    </cfRule>
  </conditionalFormatting>
  <conditionalFormatting sqref="N266">
    <cfRule type="cellIs" dxfId="11837" priority="13529" operator="between">
      <formula>3.5</formula>
      <formula>2.494</formula>
    </cfRule>
  </conditionalFormatting>
  <conditionalFormatting sqref="N266">
    <cfRule type="cellIs" dxfId="11836" priority="13528" operator="between">
      <formula>2.5</formula>
      <formula>0</formula>
    </cfRule>
  </conditionalFormatting>
  <conditionalFormatting sqref="N266">
    <cfRule type="cellIs" dxfId="11835" priority="13524" operator="between">
      <formula>4.501</formula>
      <formula>6</formula>
    </cfRule>
    <cfRule type="cellIs" dxfId="11834" priority="13525" operator="between">
      <formula>3.001</formula>
      <formula>4.5</formula>
    </cfRule>
    <cfRule type="cellIs" dxfId="11833" priority="13526" operator="between">
      <formula>2.001</formula>
      <formula>3</formula>
    </cfRule>
    <cfRule type="cellIs" dxfId="11832" priority="13527" operator="between">
      <formula>0</formula>
      <formula>2</formula>
    </cfRule>
  </conditionalFormatting>
  <conditionalFormatting sqref="N272">
    <cfRule type="cellIs" dxfId="11831" priority="13559" operator="between">
      <formula>6</formula>
      <formula>4.5</formula>
    </cfRule>
  </conditionalFormatting>
  <conditionalFormatting sqref="N272">
    <cfRule type="cellIs" dxfId="11830" priority="13558" operator="between">
      <formula>6</formula>
      <formula>4.495</formula>
    </cfRule>
  </conditionalFormatting>
  <conditionalFormatting sqref="N272">
    <cfRule type="cellIs" dxfId="11829" priority="13557" operator="between">
      <formula>4.5</formula>
      <formula>3.495</formula>
    </cfRule>
  </conditionalFormatting>
  <conditionalFormatting sqref="N272">
    <cfRule type="cellIs" dxfId="11828" priority="13555" operator="between">
      <formula>3.5</formula>
      <formula>2.495</formula>
    </cfRule>
    <cfRule type="cellIs" dxfId="11827" priority="13556" operator="between">
      <formula>3.5</formula>
      <formula>2.495</formula>
    </cfRule>
  </conditionalFormatting>
  <conditionalFormatting sqref="N272">
    <cfRule type="cellIs" dxfId="11826" priority="13554" operator="between">
      <formula>3.5</formula>
      <formula>2.495</formula>
    </cfRule>
  </conditionalFormatting>
  <conditionalFormatting sqref="N272">
    <cfRule type="cellIs" dxfId="11825" priority="13553" operator="between">
      <formula>3.5</formula>
      <formula>2.494</formula>
    </cfRule>
  </conditionalFormatting>
  <conditionalFormatting sqref="N272">
    <cfRule type="cellIs" dxfId="11824" priority="13552" operator="between">
      <formula>2.5</formula>
      <formula>0</formula>
    </cfRule>
  </conditionalFormatting>
  <conditionalFormatting sqref="N272">
    <cfRule type="cellIs" dxfId="11823" priority="13548" operator="between">
      <formula>4.501</formula>
      <formula>6</formula>
    </cfRule>
    <cfRule type="cellIs" dxfId="11822" priority="13549" operator="between">
      <formula>3.001</formula>
      <formula>4.5</formula>
    </cfRule>
    <cfRule type="cellIs" dxfId="11821" priority="13550" operator="between">
      <formula>2.001</formula>
      <formula>3</formula>
    </cfRule>
    <cfRule type="cellIs" dxfId="11820" priority="13551" operator="between">
      <formula>0</formula>
      <formula>2</formula>
    </cfRule>
  </conditionalFormatting>
  <conditionalFormatting sqref="N271">
    <cfRule type="cellIs" dxfId="11819" priority="13547" operator="between">
      <formula>6</formula>
      <formula>4.5</formula>
    </cfRule>
  </conditionalFormatting>
  <conditionalFormatting sqref="N271">
    <cfRule type="cellIs" dxfId="11818" priority="13546" operator="between">
      <formula>6</formula>
      <formula>4.495</formula>
    </cfRule>
  </conditionalFormatting>
  <conditionalFormatting sqref="N271">
    <cfRule type="cellIs" dxfId="11817" priority="13545" operator="between">
      <formula>4.5</formula>
      <formula>3.495</formula>
    </cfRule>
  </conditionalFormatting>
  <conditionalFormatting sqref="N271">
    <cfRule type="cellIs" dxfId="11816" priority="13543" operator="between">
      <formula>3.5</formula>
      <formula>2.495</formula>
    </cfRule>
    <cfRule type="cellIs" dxfId="11815" priority="13544" operator="between">
      <formula>3.5</formula>
      <formula>2.495</formula>
    </cfRule>
  </conditionalFormatting>
  <conditionalFormatting sqref="N271">
    <cfRule type="cellIs" dxfId="11814" priority="13542" operator="between">
      <formula>3.5</formula>
      <formula>2.495</formula>
    </cfRule>
  </conditionalFormatting>
  <conditionalFormatting sqref="N271">
    <cfRule type="cellIs" dxfId="11813" priority="13541" operator="between">
      <formula>3.5</formula>
      <formula>2.494</formula>
    </cfRule>
  </conditionalFormatting>
  <conditionalFormatting sqref="N271">
    <cfRule type="cellIs" dxfId="11812" priority="13540" operator="between">
      <formula>2.5</formula>
      <formula>0</formula>
    </cfRule>
  </conditionalFormatting>
  <conditionalFormatting sqref="N271">
    <cfRule type="cellIs" dxfId="11811" priority="13536" operator="between">
      <formula>4.501</formula>
      <formula>6</formula>
    </cfRule>
    <cfRule type="cellIs" dxfId="11810" priority="13537" operator="between">
      <formula>3.001</formula>
      <formula>4.5</formula>
    </cfRule>
    <cfRule type="cellIs" dxfId="11809" priority="13538" operator="between">
      <formula>2.001</formula>
      <formula>3</formula>
    </cfRule>
    <cfRule type="cellIs" dxfId="11808" priority="13539" operator="between">
      <formula>0</formula>
      <formula>2</formula>
    </cfRule>
  </conditionalFormatting>
  <conditionalFormatting sqref="N268">
    <cfRule type="cellIs" dxfId="11807" priority="13523" operator="between">
      <formula>6</formula>
      <formula>4.5</formula>
    </cfRule>
  </conditionalFormatting>
  <conditionalFormatting sqref="N268">
    <cfRule type="cellIs" dxfId="11806" priority="13522" operator="between">
      <formula>6</formula>
      <formula>4.495</formula>
    </cfRule>
  </conditionalFormatting>
  <conditionalFormatting sqref="N268">
    <cfRule type="cellIs" dxfId="11805" priority="13521" operator="between">
      <formula>4.5</formula>
      <formula>3.495</formula>
    </cfRule>
  </conditionalFormatting>
  <conditionalFormatting sqref="N268">
    <cfRule type="cellIs" dxfId="11804" priority="13519" operator="between">
      <formula>3.5</formula>
      <formula>2.495</formula>
    </cfRule>
    <cfRule type="cellIs" dxfId="11803" priority="13520" operator="between">
      <formula>3.5</formula>
      <formula>2.495</formula>
    </cfRule>
  </conditionalFormatting>
  <conditionalFormatting sqref="N268">
    <cfRule type="cellIs" dxfId="11802" priority="13518" operator="between">
      <formula>3.5</formula>
      <formula>2.495</formula>
    </cfRule>
  </conditionalFormatting>
  <conditionalFormatting sqref="N268">
    <cfRule type="cellIs" dxfId="11801" priority="13517" operator="between">
      <formula>3.5</formula>
      <formula>2.494</formula>
    </cfRule>
  </conditionalFormatting>
  <conditionalFormatting sqref="N268">
    <cfRule type="cellIs" dxfId="11800" priority="13516" operator="between">
      <formula>2.5</formula>
      <formula>0</formula>
    </cfRule>
  </conditionalFormatting>
  <conditionalFormatting sqref="N268">
    <cfRule type="cellIs" dxfId="11799" priority="13512" operator="between">
      <formula>4.501</formula>
      <formula>6</formula>
    </cfRule>
    <cfRule type="cellIs" dxfId="11798" priority="13513" operator="between">
      <formula>3.001</formula>
      <formula>4.5</formula>
    </cfRule>
    <cfRule type="cellIs" dxfId="11797" priority="13514" operator="between">
      <formula>2.001</formula>
      <formula>3</formula>
    </cfRule>
    <cfRule type="cellIs" dxfId="11796" priority="13515" operator="between">
      <formula>0</formula>
      <formula>2</formula>
    </cfRule>
  </conditionalFormatting>
  <conditionalFormatting sqref="N270">
    <cfRule type="cellIs" dxfId="11795" priority="13511" operator="between">
      <formula>6</formula>
      <formula>4.5</formula>
    </cfRule>
  </conditionalFormatting>
  <conditionalFormatting sqref="N270">
    <cfRule type="cellIs" dxfId="11794" priority="13510" operator="between">
      <formula>6</formula>
      <formula>4.495</formula>
    </cfRule>
  </conditionalFormatting>
  <conditionalFormatting sqref="N270">
    <cfRule type="cellIs" dxfId="11793" priority="13509" operator="between">
      <formula>4.5</formula>
      <formula>3.495</formula>
    </cfRule>
  </conditionalFormatting>
  <conditionalFormatting sqref="N270">
    <cfRule type="cellIs" dxfId="11792" priority="13507" operator="between">
      <formula>3.5</formula>
      <formula>2.495</formula>
    </cfRule>
    <cfRule type="cellIs" dxfId="11791" priority="13508" operator="between">
      <formula>3.5</formula>
      <formula>2.495</formula>
    </cfRule>
  </conditionalFormatting>
  <conditionalFormatting sqref="N270">
    <cfRule type="cellIs" dxfId="11790" priority="13506" operator="between">
      <formula>3.5</formula>
      <formula>2.495</formula>
    </cfRule>
  </conditionalFormatting>
  <conditionalFormatting sqref="N270">
    <cfRule type="cellIs" dxfId="11789" priority="13505" operator="between">
      <formula>3.5</formula>
      <formula>2.494</formula>
    </cfRule>
  </conditionalFormatting>
  <conditionalFormatting sqref="N270">
    <cfRule type="cellIs" dxfId="11788" priority="13504" operator="between">
      <formula>2.5</formula>
      <formula>0</formula>
    </cfRule>
  </conditionalFormatting>
  <conditionalFormatting sqref="N270">
    <cfRule type="cellIs" dxfId="11787" priority="13500" operator="between">
      <formula>4.501</formula>
      <formula>6</formula>
    </cfRule>
    <cfRule type="cellIs" dxfId="11786" priority="13501" operator="between">
      <formula>3.001</formula>
      <formula>4.5</formula>
    </cfRule>
    <cfRule type="cellIs" dxfId="11785" priority="13502" operator="between">
      <formula>2.001</formula>
      <formula>3</formula>
    </cfRule>
    <cfRule type="cellIs" dxfId="11784" priority="13503" operator="between">
      <formula>0</formula>
      <formula>2</formula>
    </cfRule>
  </conditionalFormatting>
  <conditionalFormatting sqref="N269">
    <cfRule type="cellIs" dxfId="11783" priority="13499" operator="between">
      <formula>6</formula>
      <formula>4.5</formula>
    </cfRule>
  </conditionalFormatting>
  <conditionalFormatting sqref="N269">
    <cfRule type="cellIs" dxfId="11782" priority="13498" operator="between">
      <formula>6</formula>
      <formula>4.495</formula>
    </cfRule>
  </conditionalFormatting>
  <conditionalFormatting sqref="N269">
    <cfRule type="cellIs" dxfId="11781" priority="13497" operator="between">
      <formula>4.5</formula>
      <formula>3.495</formula>
    </cfRule>
  </conditionalFormatting>
  <conditionalFormatting sqref="N269">
    <cfRule type="cellIs" dxfId="11780" priority="13495" operator="between">
      <formula>3.5</formula>
      <formula>2.495</formula>
    </cfRule>
    <cfRule type="cellIs" dxfId="11779" priority="13496" operator="between">
      <formula>3.5</formula>
      <formula>2.495</formula>
    </cfRule>
  </conditionalFormatting>
  <conditionalFormatting sqref="N269">
    <cfRule type="cellIs" dxfId="11778" priority="13494" operator="between">
      <formula>3.5</formula>
      <formula>2.495</formula>
    </cfRule>
  </conditionalFormatting>
  <conditionalFormatting sqref="N269">
    <cfRule type="cellIs" dxfId="11777" priority="13493" operator="between">
      <formula>3.5</formula>
      <formula>2.494</formula>
    </cfRule>
  </conditionalFormatting>
  <conditionalFormatting sqref="N269">
    <cfRule type="cellIs" dxfId="11776" priority="13492" operator="between">
      <formula>2.5</formula>
      <formula>0</formula>
    </cfRule>
  </conditionalFormatting>
  <conditionalFormatting sqref="N269">
    <cfRule type="cellIs" dxfId="11775" priority="13488" operator="between">
      <formula>4.501</formula>
      <formula>6</formula>
    </cfRule>
    <cfRule type="cellIs" dxfId="11774" priority="13489" operator="between">
      <formula>3.001</formula>
      <formula>4.5</formula>
    </cfRule>
    <cfRule type="cellIs" dxfId="11773" priority="13490" operator="between">
      <formula>2.001</formula>
      <formula>3</formula>
    </cfRule>
    <cfRule type="cellIs" dxfId="11772" priority="13491" operator="between">
      <formula>0</formula>
      <formula>2</formula>
    </cfRule>
  </conditionalFormatting>
  <conditionalFormatting sqref="N267">
    <cfRule type="cellIs" dxfId="11771" priority="13475" operator="between">
      <formula>6</formula>
      <formula>4.5</formula>
    </cfRule>
  </conditionalFormatting>
  <conditionalFormatting sqref="N267">
    <cfRule type="cellIs" dxfId="11770" priority="13474" operator="between">
      <formula>6</formula>
      <formula>4.495</formula>
    </cfRule>
  </conditionalFormatting>
  <conditionalFormatting sqref="N267">
    <cfRule type="cellIs" dxfId="11769" priority="13473" operator="between">
      <formula>4.5</formula>
      <formula>3.495</formula>
    </cfRule>
  </conditionalFormatting>
  <conditionalFormatting sqref="N267">
    <cfRule type="cellIs" dxfId="11768" priority="13471" operator="between">
      <formula>3.5</formula>
      <formula>2.495</formula>
    </cfRule>
    <cfRule type="cellIs" dxfId="11767" priority="13472" operator="between">
      <formula>3.5</formula>
      <formula>2.495</formula>
    </cfRule>
  </conditionalFormatting>
  <conditionalFormatting sqref="N267">
    <cfRule type="cellIs" dxfId="11766" priority="13470" operator="between">
      <formula>3.5</formula>
      <formula>2.495</formula>
    </cfRule>
  </conditionalFormatting>
  <conditionalFormatting sqref="N267">
    <cfRule type="cellIs" dxfId="11765" priority="13469" operator="between">
      <formula>3.5</formula>
      <formula>2.494</formula>
    </cfRule>
  </conditionalFormatting>
  <conditionalFormatting sqref="N267">
    <cfRule type="cellIs" dxfId="11764" priority="13468" operator="between">
      <formula>2.5</formula>
      <formula>0</formula>
    </cfRule>
  </conditionalFormatting>
  <conditionalFormatting sqref="N267">
    <cfRule type="cellIs" dxfId="11763" priority="13464" operator="between">
      <formula>4.501</formula>
      <formula>6</formula>
    </cfRule>
    <cfRule type="cellIs" dxfId="11762" priority="13465" operator="between">
      <formula>3.001</formula>
      <formula>4.5</formula>
    </cfRule>
    <cfRule type="cellIs" dxfId="11761" priority="13466" operator="between">
      <formula>2.001</formula>
      <formula>3</formula>
    </cfRule>
    <cfRule type="cellIs" dxfId="11760" priority="13467" operator="between">
      <formula>0</formula>
      <formula>2</formula>
    </cfRule>
  </conditionalFormatting>
  <conditionalFormatting sqref="N273">
    <cfRule type="cellIs" dxfId="11759" priority="13439" operator="between">
      <formula>6</formula>
      <formula>4.5</formula>
    </cfRule>
  </conditionalFormatting>
  <conditionalFormatting sqref="N273">
    <cfRule type="cellIs" dxfId="11758" priority="13438" operator="between">
      <formula>6</formula>
      <formula>4.495</formula>
    </cfRule>
  </conditionalFormatting>
  <conditionalFormatting sqref="N273">
    <cfRule type="cellIs" dxfId="11757" priority="13437" operator="between">
      <formula>4.5</formula>
      <formula>3.495</formula>
    </cfRule>
  </conditionalFormatting>
  <conditionalFormatting sqref="N273">
    <cfRule type="cellIs" dxfId="11756" priority="13435" operator="between">
      <formula>3.5</formula>
      <formula>2.495</formula>
    </cfRule>
    <cfRule type="cellIs" dxfId="11755" priority="13436" operator="between">
      <formula>3.5</formula>
      <formula>2.495</formula>
    </cfRule>
  </conditionalFormatting>
  <conditionalFormatting sqref="N273">
    <cfRule type="cellIs" dxfId="11754" priority="13434" operator="between">
      <formula>3.5</formula>
      <formula>2.495</formula>
    </cfRule>
  </conditionalFormatting>
  <conditionalFormatting sqref="N273">
    <cfRule type="cellIs" dxfId="11753" priority="13433" operator="between">
      <formula>3.5</formula>
      <formula>2.494</formula>
    </cfRule>
  </conditionalFormatting>
  <conditionalFormatting sqref="N273">
    <cfRule type="cellIs" dxfId="11752" priority="13432" operator="between">
      <formula>2.5</formula>
      <formula>0</formula>
    </cfRule>
  </conditionalFormatting>
  <conditionalFormatting sqref="N273">
    <cfRule type="cellIs" dxfId="11751" priority="13428" operator="between">
      <formula>4.501</formula>
      <formula>6</formula>
    </cfRule>
    <cfRule type="cellIs" dxfId="11750" priority="13429" operator="between">
      <formula>3.001</formula>
      <formula>4.5</formula>
    </cfRule>
    <cfRule type="cellIs" dxfId="11749" priority="13430" operator="between">
      <formula>2.001</formula>
      <formula>3</formula>
    </cfRule>
    <cfRule type="cellIs" dxfId="11748" priority="13431" operator="between">
      <formula>0</formula>
      <formula>2</formula>
    </cfRule>
  </conditionalFormatting>
  <conditionalFormatting sqref="N280">
    <cfRule type="cellIs" dxfId="11747" priority="13463" operator="between">
      <formula>6</formula>
      <formula>4.5</formula>
    </cfRule>
  </conditionalFormatting>
  <conditionalFormatting sqref="N280">
    <cfRule type="cellIs" dxfId="11746" priority="13462" operator="between">
      <formula>6</formula>
      <formula>4.495</formula>
    </cfRule>
  </conditionalFormatting>
  <conditionalFormatting sqref="N280">
    <cfRule type="cellIs" dxfId="11745" priority="13461" operator="between">
      <formula>4.5</formula>
      <formula>3.495</formula>
    </cfRule>
  </conditionalFormatting>
  <conditionalFormatting sqref="N280">
    <cfRule type="cellIs" dxfId="11744" priority="13459" operator="between">
      <formula>3.5</formula>
      <formula>2.495</formula>
    </cfRule>
    <cfRule type="cellIs" dxfId="11743" priority="13460" operator="between">
      <formula>3.5</formula>
      <formula>2.495</formula>
    </cfRule>
  </conditionalFormatting>
  <conditionalFormatting sqref="N280">
    <cfRule type="cellIs" dxfId="11742" priority="13458" operator="between">
      <formula>3.5</formula>
      <formula>2.495</formula>
    </cfRule>
  </conditionalFormatting>
  <conditionalFormatting sqref="N280">
    <cfRule type="cellIs" dxfId="11741" priority="13457" operator="between">
      <formula>3.5</formula>
      <formula>2.494</formula>
    </cfRule>
  </conditionalFormatting>
  <conditionalFormatting sqref="N280">
    <cfRule type="cellIs" dxfId="11740" priority="13456" operator="between">
      <formula>2.5</formula>
      <formula>0</formula>
    </cfRule>
  </conditionalFormatting>
  <conditionalFormatting sqref="N280">
    <cfRule type="cellIs" dxfId="11739" priority="13452" operator="between">
      <formula>4.501</formula>
      <formula>6</formula>
    </cfRule>
    <cfRule type="cellIs" dxfId="11738" priority="13453" operator="between">
      <formula>3.001</formula>
      <formula>4.5</formula>
    </cfRule>
    <cfRule type="cellIs" dxfId="11737" priority="13454" operator="between">
      <formula>2.001</formula>
      <formula>3</formula>
    </cfRule>
    <cfRule type="cellIs" dxfId="11736" priority="13455" operator="between">
      <formula>0</formula>
      <formula>2</formula>
    </cfRule>
  </conditionalFormatting>
  <conditionalFormatting sqref="N279">
    <cfRule type="cellIs" dxfId="11735" priority="13451" operator="between">
      <formula>6</formula>
      <formula>4.5</formula>
    </cfRule>
  </conditionalFormatting>
  <conditionalFormatting sqref="N279">
    <cfRule type="cellIs" dxfId="11734" priority="13450" operator="between">
      <formula>6</formula>
      <formula>4.495</formula>
    </cfRule>
  </conditionalFormatting>
  <conditionalFormatting sqref="N279">
    <cfRule type="cellIs" dxfId="11733" priority="13449" operator="between">
      <formula>4.5</formula>
      <formula>3.495</formula>
    </cfRule>
  </conditionalFormatting>
  <conditionalFormatting sqref="N279">
    <cfRule type="cellIs" dxfId="11732" priority="13447" operator="between">
      <formula>3.5</formula>
      <formula>2.495</formula>
    </cfRule>
    <cfRule type="cellIs" dxfId="11731" priority="13448" operator="between">
      <formula>3.5</formula>
      <formula>2.495</formula>
    </cfRule>
  </conditionalFormatting>
  <conditionalFormatting sqref="N279">
    <cfRule type="cellIs" dxfId="11730" priority="13446" operator="between">
      <formula>3.5</formula>
      <formula>2.495</formula>
    </cfRule>
  </conditionalFormatting>
  <conditionalFormatting sqref="N279">
    <cfRule type="cellIs" dxfId="11729" priority="13445" operator="between">
      <formula>3.5</formula>
      <formula>2.494</formula>
    </cfRule>
  </conditionalFormatting>
  <conditionalFormatting sqref="N279">
    <cfRule type="cellIs" dxfId="11728" priority="13444" operator="between">
      <formula>2.5</formula>
      <formula>0</formula>
    </cfRule>
  </conditionalFormatting>
  <conditionalFormatting sqref="N279">
    <cfRule type="cellIs" dxfId="11727" priority="13440" operator="between">
      <formula>4.501</formula>
      <formula>6</formula>
    </cfRule>
    <cfRule type="cellIs" dxfId="11726" priority="13441" operator="between">
      <formula>3.001</formula>
      <formula>4.5</formula>
    </cfRule>
    <cfRule type="cellIs" dxfId="11725" priority="13442" operator="between">
      <formula>2.001</formula>
      <formula>3</formula>
    </cfRule>
    <cfRule type="cellIs" dxfId="11724" priority="13443" operator="between">
      <formula>0</formula>
      <formula>2</formula>
    </cfRule>
  </conditionalFormatting>
  <conditionalFormatting sqref="N275">
    <cfRule type="cellIs" dxfId="11723" priority="13427" operator="between">
      <formula>6</formula>
      <formula>4.5</formula>
    </cfRule>
  </conditionalFormatting>
  <conditionalFormatting sqref="N275">
    <cfRule type="cellIs" dxfId="11722" priority="13426" operator="between">
      <formula>6</formula>
      <formula>4.495</formula>
    </cfRule>
  </conditionalFormatting>
  <conditionalFormatting sqref="N275">
    <cfRule type="cellIs" dxfId="11721" priority="13425" operator="between">
      <formula>4.5</formula>
      <formula>3.495</formula>
    </cfRule>
  </conditionalFormatting>
  <conditionalFormatting sqref="N275">
    <cfRule type="cellIs" dxfId="11720" priority="13423" operator="between">
      <formula>3.5</formula>
      <formula>2.495</formula>
    </cfRule>
    <cfRule type="cellIs" dxfId="11719" priority="13424" operator="between">
      <formula>3.5</formula>
      <formula>2.495</formula>
    </cfRule>
  </conditionalFormatting>
  <conditionalFormatting sqref="N275">
    <cfRule type="cellIs" dxfId="11718" priority="13422" operator="between">
      <formula>3.5</formula>
      <formula>2.495</formula>
    </cfRule>
  </conditionalFormatting>
  <conditionalFormatting sqref="N275">
    <cfRule type="cellIs" dxfId="11717" priority="13421" operator="between">
      <formula>3.5</formula>
      <formula>2.494</formula>
    </cfRule>
  </conditionalFormatting>
  <conditionalFormatting sqref="N275">
    <cfRule type="cellIs" dxfId="11716" priority="13420" operator="between">
      <formula>2.5</formula>
      <formula>0</formula>
    </cfRule>
  </conditionalFormatting>
  <conditionalFormatting sqref="N275">
    <cfRule type="cellIs" dxfId="11715" priority="13416" operator="between">
      <formula>4.501</formula>
      <formula>6</formula>
    </cfRule>
    <cfRule type="cellIs" dxfId="11714" priority="13417" operator="between">
      <formula>3.001</formula>
      <formula>4.5</formula>
    </cfRule>
    <cfRule type="cellIs" dxfId="11713" priority="13418" operator="between">
      <formula>2.001</formula>
      <formula>3</formula>
    </cfRule>
    <cfRule type="cellIs" dxfId="11712" priority="13419" operator="between">
      <formula>0</formula>
      <formula>2</formula>
    </cfRule>
  </conditionalFormatting>
  <conditionalFormatting sqref="N278">
    <cfRule type="cellIs" dxfId="11711" priority="13415" operator="between">
      <formula>6</formula>
      <formula>4.5</formula>
    </cfRule>
  </conditionalFormatting>
  <conditionalFormatting sqref="N278">
    <cfRule type="cellIs" dxfId="11710" priority="13414" operator="between">
      <formula>6</formula>
      <formula>4.495</formula>
    </cfRule>
  </conditionalFormatting>
  <conditionalFormatting sqref="N278">
    <cfRule type="cellIs" dxfId="11709" priority="13413" operator="between">
      <formula>4.5</formula>
      <formula>3.495</formula>
    </cfRule>
  </conditionalFormatting>
  <conditionalFormatting sqref="N278">
    <cfRule type="cellIs" dxfId="11708" priority="13411" operator="between">
      <formula>3.5</formula>
      <formula>2.495</formula>
    </cfRule>
    <cfRule type="cellIs" dxfId="11707" priority="13412" operator="between">
      <formula>3.5</formula>
      <formula>2.495</formula>
    </cfRule>
  </conditionalFormatting>
  <conditionalFormatting sqref="N278">
    <cfRule type="cellIs" dxfId="11706" priority="13410" operator="between">
      <formula>3.5</formula>
      <formula>2.495</formula>
    </cfRule>
  </conditionalFormatting>
  <conditionalFormatting sqref="N278">
    <cfRule type="cellIs" dxfId="11705" priority="13409" operator="between">
      <formula>3.5</formula>
      <formula>2.494</formula>
    </cfRule>
  </conditionalFormatting>
  <conditionalFormatting sqref="N278">
    <cfRule type="cellIs" dxfId="11704" priority="13408" operator="between">
      <formula>2.5</formula>
      <formula>0</formula>
    </cfRule>
  </conditionalFormatting>
  <conditionalFormatting sqref="N278">
    <cfRule type="cellIs" dxfId="11703" priority="13404" operator="between">
      <formula>4.501</formula>
      <formula>6</formula>
    </cfRule>
    <cfRule type="cellIs" dxfId="11702" priority="13405" operator="between">
      <formula>3.001</formula>
      <formula>4.5</formula>
    </cfRule>
    <cfRule type="cellIs" dxfId="11701" priority="13406" operator="between">
      <formula>2.001</formula>
      <formula>3</formula>
    </cfRule>
    <cfRule type="cellIs" dxfId="11700" priority="13407" operator="between">
      <formula>0</formula>
      <formula>2</formula>
    </cfRule>
  </conditionalFormatting>
  <conditionalFormatting sqref="N276">
    <cfRule type="cellIs" dxfId="11699" priority="13403" operator="between">
      <formula>6</formula>
      <formula>4.5</formula>
    </cfRule>
  </conditionalFormatting>
  <conditionalFormatting sqref="N276">
    <cfRule type="cellIs" dxfId="11698" priority="13402" operator="between">
      <formula>6</formula>
      <formula>4.495</formula>
    </cfRule>
  </conditionalFormatting>
  <conditionalFormatting sqref="N276">
    <cfRule type="cellIs" dxfId="11697" priority="13401" operator="between">
      <formula>4.5</formula>
      <formula>3.495</formula>
    </cfRule>
  </conditionalFormatting>
  <conditionalFormatting sqref="N276">
    <cfRule type="cellIs" dxfId="11696" priority="13399" operator="between">
      <formula>3.5</formula>
      <formula>2.495</formula>
    </cfRule>
    <cfRule type="cellIs" dxfId="11695" priority="13400" operator="between">
      <formula>3.5</formula>
      <formula>2.495</formula>
    </cfRule>
  </conditionalFormatting>
  <conditionalFormatting sqref="N276">
    <cfRule type="cellIs" dxfId="11694" priority="13398" operator="between">
      <formula>3.5</formula>
      <formula>2.495</formula>
    </cfRule>
  </conditionalFormatting>
  <conditionalFormatting sqref="N276">
    <cfRule type="cellIs" dxfId="11693" priority="13397" operator="between">
      <formula>3.5</formula>
      <formula>2.494</formula>
    </cfRule>
  </conditionalFormatting>
  <conditionalFormatting sqref="N276">
    <cfRule type="cellIs" dxfId="11692" priority="13396" operator="between">
      <formula>2.5</formula>
      <formula>0</formula>
    </cfRule>
  </conditionalFormatting>
  <conditionalFormatting sqref="N276">
    <cfRule type="cellIs" dxfId="11691" priority="13392" operator="between">
      <formula>4.501</formula>
      <formula>6</formula>
    </cfRule>
    <cfRule type="cellIs" dxfId="11690" priority="13393" operator="between">
      <formula>3.001</formula>
      <formula>4.5</formula>
    </cfRule>
    <cfRule type="cellIs" dxfId="11689" priority="13394" operator="between">
      <formula>2.001</formula>
      <formula>3</formula>
    </cfRule>
    <cfRule type="cellIs" dxfId="11688" priority="13395" operator="between">
      <formula>0</formula>
      <formula>2</formula>
    </cfRule>
  </conditionalFormatting>
  <conditionalFormatting sqref="N274">
    <cfRule type="cellIs" dxfId="11687" priority="13391" operator="between">
      <formula>6</formula>
      <formula>4.5</formula>
    </cfRule>
  </conditionalFormatting>
  <conditionalFormatting sqref="N274">
    <cfRule type="cellIs" dxfId="11686" priority="13390" operator="between">
      <formula>6</formula>
      <formula>4.495</formula>
    </cfRule>
  </conditionalFormatting>
  <conditionalFormatting sqref="N274">
    <cfRule type="cellIs" dxfId="11685" priority="13389" operator="between">
      <formula>4.5</formula>
      <formula>3.495</formula>
    </cfRule>
  </conditionalFormatting>
  <conditionalFormatting sqref="N274">
    <cfRule type="cellIs" dxfId="11684" priority="13387" operator="between">
      <formula>3.5</formula>
      <formula>2.495</formula>
    </cfRule>
    <cfRule type="cellIs" dxfId="11683" priority="13388" operator="between">
      <formula>3.5</formula>
      <formula>2.495</formula>
    </cfRule>
  </conditionalFormatting>
  <conditionalFormatting sqref="N274">
    <cfRule type="cellIs" dxfId="11682" priority="13386" operator="between">
      <formula>3.5</formula>
      <formula>2.495</formula>
    </cfRule>
  </conditionalFormatting>
  <conditionalFormatting sqref="N274">
    <cfRule type="cellIs" dxfId="11681" priority="13385" operator="between">
      <formula>3.5</formula>
      <formula>2.494</formula>
    </cfRule>
  </conditionalFormatting>
  <conditionalFormatting sqref="N274">
    <cfRule type="cellIs" dxfId="11680" priority="13384" operator="between">
      <formula>2.5</formula>
      <formula>0</formula>
    </cfRule>
  </conditionalFormatting>
  <conditionalFormatting sqref="N274">
    <cfRule type="cellIs" dxfId="11679" priority="13380" operator="between">
      <formula>4.501</formula>
      <formula>6</formula>
    </cfRule>
    <cfRule type="cellIs" dxfId="11678" priority="13381" operator="between">
      <formula>3.001</formula>
      <formula>4.5</formula>
    </cfRule>
    <cfRule type="cellIs" dxfId="11677" priority="13382" operator="between">
      <formula>2.001</formula>
      <formula>3</formula>
    </cfRule>
    <cfRule type="cellIs" dxfId="11676" priority="13383" operator="between">
      <formula>0</formula>
      <formula>2</formula>
    </cfRule>
  </conditionalFormatting>
  <conditionalFormatting sqref="N277">
    <cfRule type="cellIs" dxfId="11675" priority="13379" operator="between">
      <formula>6</formula>
      <formula>4.5</formula>
    </cfRule>
  </conditionalFormatting>
  <conditionalFormatting sqref="N277">
    <cfRule type="cellIs" dxfId="11674" priority="13378" operator="between">
      <formula>6</formula>
      <formula>4.495</formula>
    </cfRule>
  </conditionalFormatting>
  <conditionalFormatting sqref="N277">
    <cfRule type="cellIs" dxfId="11673" priority="13377" operator="between">
      <formula>4.5</formula>
      <formula>3.495</formula>
    </cfRule>
  </conditionalFormatting>
  <conditionalFormatting sqref="N277">
    <cfRule type="cellIs" dxfId="11672" priority="13375" operator="between">
      <formula>3.5</formula>
      <formula>2.495</formula>
    </cfRule>
    <cfRule type="cellIs" dxfId="11671" priority="13376" operator="between">
      <formula>3.5</formula>
      <formula>2.495</formula>
    </cfRule>
  </conditionalFormatting>
  <conditionalFormatting sqref="N277">
    <cfRule type="cellIs" dxfId="11670" priority="13374" operator="between">
      <formula>3.5</formula>
      <formula>2.495</formula>
    </cfRule>
  </conditionalFormatting>
  <conditionalFormatting sqref="N277">
    <cfRule type="cellIs" dxfId="11669" priority="13373" operator="between">
      <formula>3.5</formula>
      <formula>2.494</formula>
    </cfRule>
  </conditionalFormatting>
  <conditionalFormatting sqref="N277">
    <cfRule type="cellIs" dxfId="11668" priority="13372" operator="between">
      <formula>2.5</formula>
      <formula>0</formula>
    </cfRule>
  </conditionalFormatting>
  <conditionalFormatting sqref="N277">
    <cfRule type="cellIs" dxfId="11667" priority="13368" operator="between">
      <formula>4.501</formula>
      <formula>6</formula>
    </cfRule>
    <cfRule type="cellIs" dxfId="11666" priority="13369" operator="between">
      <formula>3.001</formula>
      <formula>4.5</formula>
    </cfRule>
    <cfRule type="cellIs" dxfId="11665" priority="13370" operator="between">
      <formula>2.001</formula>
      <formula>3</formula>
    </cfRule>
    <cfRule type="cellIs" dxfId="11664" priority="13371" operator="between">
      <formula>0</formula>
      <formula>2</formula>
    </cfRule>
  </conditionalFormatting>
  <conditionalFormatting sqref="N281">
    <cfRule type="cellIs" dxfId="11663" priority="13343" operator="between">
      <formula>6</formula>
      <formula>4.5</formula>
    </cfRule>
  </conditionalFormatting>
  <conditionalFormatting sqref="N281">
    <cfRule type="cellIs" dxfId="11662" priority="13342" operator="between">
      <formula>6</formula>
      <formula>4.495</formula>
    </cfRule>
  </conditionalFormatting>
  <conditionalFormatting sqref="N281">
    <cfRule type="cellIs" dxfId="11661" priority="13341" operator="between">
      <formula>4.5</formula>
      <formula>3.495</formula>
    </cfRule>
  </conditionalFormatting>
  <conditionalFormatting sqref="N281">
    <cfRule type="cellIs" dxfId="11660" priority="13339" operator="between">
      <formula>3.5</formula>
      <formula>2.495</formula>
    </cfRule>
    <cfRule type="cellIs" dxfId="11659" priority="13340" operator="between">
      <formula>3.5</formula>
      <formula>2.495</formula>
    </cfRule>
  </conditionalFormatting>
  <conditionalFormatting sqref="N281">
    <cfRule type="cellIs" dxfId="11658" priority="13338" operator="between">
      <formula>3.5</formula>
      <formula>2.495</formula>
    </cfRule>
  </conditionalFormatting>
  <conditionalFormatting sqref="N281">
    <cfRule type="cellIs" dxfId="11657" priority="13337" operator="between">
      <formula>3.5</formula>
      <formula>2.494</formula>
    </cfRule>
  </conditionalFormatting>
  <conditionalFormatting sqref="N281">
    <cfRule type="cellIs" dxfId="11656" priority="13336" operator="between">
      <formula>2.5</formula>
      <formula>0</formula>
    </cfRule>
  </conditionalFormatting>
  <conditionalFormatting sqref="N281">
    <cfRule type="cellIs" dxfId="11655" priority="13332" operator="between">
      <formula>4.501</formula>
      <formula>6</formula>
    </cfRule>
    <cfRule type="cellIs" dxfId="11654" priority="13333" operator="between">
      <formula>3.001</formula>
      <formula>4.5</formula>
    </cfRule>
    <cfRule type="cellIs" dxfId="11653" priority="13334" operator="between">
      <formula>2.001</formula>
      <formula>3</formula>
    </cfRule>
    <cfRule type="cellIs" dxfId="11652" priority="13335" operator="between">
      <formula>0</formula>
      <formula>2</formula>
    </cfRule>
  </conditionalFormatting>
  <conditionalFormatting sqref="N288">
    <cfRule type="cellIs" dxfId="11651" priority="13367" operator="between">
      <formula>6</formula>
      <formula>4.5</formula>
    </cfRule>
  </conditionalFormatting>
  <conditionalFormatting sqref="N288">
    <cfRule type="cellIs" dxfId="11650" priority="13366" operator="between">
      <formula>6</formula>
      <formula>4.495</formula>
    </cfRule>
  </conditionalFormatting>
  <conditionalFormatting sqref="N288">
    <cfRule type="cellIs" dxfId="11649" priority="13365" operator="between">
      <formula>4.5</formula>
      <formula>3.495</formula>
    </cfRule>
  </conditionalFormatting>
  <conditionalFormatting sqref="N288">
    <cfRule type="cellIs" dxfId="11648" priority="13363" operator="between">
      <formula>3.5</formula>
      <formula>2.495</formula>
    </cfRule>
    <cfRule type="cellIs" dxfId="11647" priority="13364" operator="between">
      <formula>3.5</formula>
      <formula>2.495</formula>
    </cfRule>
  </conditionalFormatting>
  <conditionalFormatting sqref="N288">
    <cfRule type="cellIs" dxfId="11646" priority="13362" operator="between">
      <formula>3.5</formula>
      <formula>2.495</formula>
    </cfRule>
  </conditionalFormatting>
  <conditionalFormatting sqref="N288">
    <cfRule type="cellIs" dxfId="11645" priority="13361" operator="between">
      <formula>3.5</formula>
      <formula>2.494</formula>
    </cfRule>
  </conditionalFormatting>
  <conditionalFormatting sqref="N288">
    <cfRule type="cellIs" dxfId="11644" priority="13360" operator="between">
      <formula>2.5</formula>
      <formula>0</formula>
    </cfRule>
  </conditionalFormatting>
  <conditionalFormatting sqref="N288">
    <cfRule type="cellIs" dxfId="11643" priority="13356" operator="between">
      <formula>4.501</formula>
      <formula>6</formula>
    </cfRule>
    <cfRule type="cellIs" dxfId="11642" priority="13357" operator="between">
      <formula>3.001</formula>
      <formula>4.5</formula>
    </cfRule>
    <cfRule type="cellIs" dxfId="11641" priority="13358" operator="between">
      <formula>2.001</formula>
      <formula>3</formula>
    </cfRule>
    <cfRule type="cellIs" dxfId="11640" priority="13359" operator="between">
      <formula>0</formula>
      <formula>2</formula>
    </cfRule>
  </conditionalFormatting>
  <conditionalFormatting sqref="N287">
    <cfRule type="cellIs" dxfId="11639" priority="13355" operator="between">
      <formula>6</formula>
      <formula>4.5</formula>
    </cfRule>
  </conditionalFormatting>
  <conditionalFormatting sqref="N287">
    <cfRule type="cellIs" dxfId="11638" priority="13354" operator="between">
      <formula>6</formula>
      <formula>4.495</formula>
    </cfRule>
  </conditionalFormatting>
  <conditionalFormatting sqref="N287">
    <cfRule type="cellIs" dxfId="11637" priority="13353" operator="between">
      <formula>4.5</formula>
      <formula>3.495</formula>
    </cfRule>
  </conditionalFormatting>
  <conditionalFormatting sqref="N287">
    <cfRule type="cellIs" dxfId="11636" priority="13351" operator="between">
      <formula>3.5</formula>
      <formula>2.495</formula>
    </cfRule>
    <cfRule type="cellIs" dxfId="11635" priority="13352" operator="between">
      <formula>3.5</formula>
      <formula>2.495</formula>
    </cfRule>
  </conditionalFormatting>
  <conditionalFormatting sqref="N287">
    <cfRule type="cellIs" dxfId="11634" priority="13350" operator="between">
      <formula>3.5</formula>
      <formula>2.495</formula>
    </cfRule>
  </conditionalFormatting>
  <conditionalFormatting sqref="N287">
    <cfRule type="cellIs" dxfId="11633" priority="13349" operator="between">
      <formula>3.5</formula>
      <formula>2.494</formula>
    </cfRule>
  </conditionalFormatting>
  <conditionalFormatting sqref="N287">
    <cfRule type="cellIs" dxfId="11632" priority="13348" operator="between">
      <formula>2.5</formula>
      <formula>0</formula>
    </cfRule>
  </conditionalFormatting>
  <conditionalFormatting sqref="N287">
    <cfRule type="cellIs" dxfId="11631" priority="13344" operator="between">
      <formula>4.501</formula>
      <formula>6</formula>
    </cfRule>
    <cfRule type="cellIs" dxfId="11630" priority="13345" operator="between">
      <formula>3.001</formula>
      <formula>4.5</formula>
    </cfRule>
    <cfRule type="cellIs" dxfId="11629" priority="13346" operator="between">
      <formula>2.001</formula>
      <formula>3</formula>
    </cfRule>
    <cfRule type="cellIs" dxfId="11628" priority="13347" operator="between">
      <formula>0</formula>
      <formula>2</formula>
    </cfRule>
  </conditionalFormatting>
  <conditionalFormatting sqref="N283">
    <cfRule type="cellIs" dxfId="11627" priority="13331" operator="between">
      <formula>6</formula>
      <formula>4.5</formula>
    </cfRule>
  </conditionalFormatting>
  <conditionalFormatting sqref="N283">
    <cfRule type="cellIs" dxfId="11626" priority="13330" operator="between">
      <formula>6</formula>
      <formula>4.495</formula>
    </cfRule>
  </conditionalFormatting>
  <conditionalFormatting sqref="N283">
    <cfRule type="cellIs" dxfId="11625" priority="13329" operator="between">
      <formula>4.5</formula>
      <formula>3.495</formula>
    </cfRule>
  </conditionalFormatting>
  <conditionalFormatting sqref="N283">
    <cfRule type="cellIs" dxfId="11624" priority="13327" operator="between">
      <formula>3.5</formula>
      <formula>2.495</formula>
    </cfRule>
    <cfRule type="cellIs" dxfId="11623" priority="13328" operator="between">
      <formula>3.5</formula>
      <formula>2.495</formula>
    </cfRule>
  </conditionalFormatting>
  <conditionalFormatting sqref="N283">
    <cfRule type="cellIs" dxfId="11622" priority="13326" operator="between">
      <formula>3.5</formula>
      <formula>2.495</formula>
    </cfRule>
  </conditionalFormatting>
  <conditionalFormatting sqref="N283">
    <cfRule type="cellIs" dxfId="11621" priority="13325" operator="between">
      <formula>3.5</formula>
      <formula>2.494</formula>
    </cfRule>
  </conditionalFormatting>
  <conditionalFormatting sqref="N283">
    <cfRule type="cellIs" dxfId="11620" priority="13324" operator="between">
      <formula>2.5</formula>
      <formula>0</formula>
    </cfRule>
  </conditionalFormatting>
  <conditionalFormatting sqref="N283">
    <cfRule type="cellIs" dxfId="11619" priority="13320" operator="between">
      <formula>4.501</formula>
      <formula>6</formula>
    </cfRule>
    <cfRule type="cellIs" dxfId="11618" priority="13321" operator="between">
      <formula>3.001</formula>
      <formula>4.5</formula>
    </cfRule>
    <cfRule type="cellIs" dxfId="11617" priority="13322" operator="between">
      <formula>2.001</formula>
      <formula>3</formula>
    </cfRule>
    <cfRule type="cellIs" dxfId="11616" priority="13323" operator="between">
      <formula>0</formula>
      <formula>2</formula>
    </cfRule>
  </conditionalFormatting>
  <conditionalFormatting sqref="N286">
    <cfRule type="cellIs" dxfId="11615" priority="13319" operator="between">
      <formula>6</formula>
      <formula>4.5</formula>
    </cfRule>
  </conditionalFormatting>
  <conditionalFormatting sqref="N286">
    <cfRule type="cellIs" dxfId="11614" priority="13318" operator="between">
      <formula>6</formula>
      <formula>4.495</formula>
    </cfRule>
  </conditionalFormatting>
  <conditionalFormatting sqref="N286">
    <cfRule type="cellIs" dxfId="11613" priority="13317" operator="between">
      <formula>4.5</formula>
      <formula>3.495</formula>
    </cfRule>
  </conditionalFormatting>
  <conditionalFormatting sqref="N286">
    <cfRule type="cellIs" dxfId="11612" priority="13315" operator="between">
      <formula>3.5</formula>
      <formula>2.495</formula>
    </cfRule>
    <cfRule type="cellIs" dxfId="11611" priority="13316" operator="between">
      <formula>3.5</formula>
      <formula>2.495</formula>
    </cfRule>
  </conditionalFormatting>
  <conditionalFormatting sqref="N286">
    <cfRule type="cellIs" dxfId="11610" priority="13314" operator="between">
      <formula>3.5</formula>
      <formula>2.495</formula>
    </cfRule>
  </conditionalFormatting>
  <conditionalFormatting sqref="N286">
    <cfRule type="cellIs" dxfId="11609" priority="13313" operator="between">
      <formula>3.5</formula>
      <formula>2.494</formula>
    </cfRule>
  </conditionalFormatting>
  <conditionalFormatting sqref="N286">
    <cfRule type="cellIs" dxfId="11608" priority="13312" operator="between">
      <formula>2.5</formula>
      <formula>0</formula>
    </cfRule>
  </conditionalFormatting>
  <conditionalFormatting sqref="N286">
    <cfRule type="cellIs" dxfId="11607" priority="13308" operator="between">
      <formula>4.501</formula>
      <formula>6</formula>
    </cfRule>
    <cfRule type="cellIs" dxfId="11606" priority="13309" operator="between">
      <formula>3.001</formula>
      <formula>4.5</formula>
    </cfRule>
    <cfRule type="cellIs" dxfId="11605" priority="13310" operator="between">
      <formula>2.001</formula>
      <formula>3</formula>
    </cfRule>
    <cfRule type="cellIs" dxfId="11604" priority="13311" operator="between">
      <formula>0</formula>
      <formula>2</formula>
    </cfRule>
  </conditionalFormatting>
  <conditionalFormatting sqref="N284">
    <cfRule type="cellIs" dxfId="11603" priority="13307" operator="between">
      <formula>6</formula>
      <formula>4.5</formula>
    </cfRule>
  </conditionalFormatting>
  <conditionalFormatting sqref="N284">
    <cfRule type="cellIs" dxfId="11602" priority="13306" operator="between">
      <formula>6</formula>
      <formula>4.495</formula>
    </cfRule>
  </conditionalFormatting>
  <conditionalFormatting sqref="N284">
    <cfRule type="cellIs" dxfId="11601" priority="13305" operator="between">
      <formula>4.5</formula>
      <formula>3.495</formula>
    </cfRule>
  </conditionalFormatting>
  <conditionalFormatting sqref="N284">
    <cfRule type="cellIs" dxfId="11600" priority="13303" operator="between">
      <formula>3.5</formula>
      <formula>2.495</formula>
    </cfRule>
    <cfRule type="cellIs" dxfId="11599" priority="13304" operator="between">
      <formula>3.5</formula>
      <formula>2.495</formula>
    </cfRule>
  </conditionalFormatting>
  <conditionalFormatting sqref="N284">
    <cfRule type="cellIs" dxfId="11598" priority="13302" operator="between">
      <formula>3.5</formula>
      <formula>2.495</formula>
    </cfRule>
  </conditionalFormatting>
  <conditionalFormatting sqref="N284">
    <cfRule type="cellIs" dxfId="11597" priority="13301" operator="between">
      <formula>3.5</formula>
      <formula>2.494</formula>
    </cfRule>
  </conditionalFormatting>
  <conditionalFormatting sqref="N284">
    <cfRule type="cellIs" dxfId="11596" priority="13300" operator="between">
      <formula>2.5</formula>
      <formula>0</formula>
    </cfRule>
  </conditionalFormatting>
  <conditionalFormatting sqref="N284">
    <cfRule type="cellIs" dxfId="11595" priority="13296" operator="between">
      <formula>4.501</formula>
      <formula>6</formula>
    </cfRule>
    <cfRule type="cellIs" dxfId="11594" priority="13297" operator="between">
      <formula>3.001</formula>
      <formula>4.5</formula>
    </cfRule>
    <cfRule type="cellIs" dxfId="11593" priority="13298" operator="between">
      <formula>2.001</formula>
      <formula>3</formula>
    </cfRule>
    <cfRule type="cellIs" dxfId="11592" priority="13299" operator="between">
      <formula>0</formula>
      <formula>2</formula>
    </cfRule>
  </conditionalFormatting>
  <conditionalFormatting sqref="N282">
    <cfRule type="cellIs" dxfId="11591" priority="13295" operator="between">
      <formula>6</formula>
      <formula>4.5</formula>
    </cfRule>
  </conditionalFormatting>
  <conditionalFormatting sqref="N282">
    <cfRule type="cellIs" dxfId="11590" priority="13294" operator="between">
      <formula>6</formula>
      <formula>4.495</formula>
    </cfRule>
  </conditionalFormatting>
  <conditionalFormatting sqref="N282">
    <cfRule type="cellIs" dxfId="11589" priority="13293" operator="between">
      <formula>4.5</formula>
      <formula>3.495</formula>
    </cfRule>
  </conditionalFormatting>
  <conditionalFormatting sqref="N282">
    <cfRule type="cellIs" dxfId="11588" priority="13291" operator="between">
      <formula>3.5</formula>
      <formula>2.495</formula>
    </cfRule>
    <cfRule type="cellIs" dxfId="11587" priority="13292" operator="between">
      <formula>3.5</formula>
      <formula>2.495</formula>
    </cfRule>
  </conditionalFormatting>
  <conditionalFormatting sqref="N282">
    <cfRule type="cellIs" dxfId="11586" priority="13290" operator="between">
      <formula>3.5</formula>
      <formula>2.495</formula>
    </cfRule>
  </conditionalFormatting>
  <conditionalFormatting sqref="N282">
    <cfRule type="cellIs" dxfId="11585" priority="13289" operator="between">
      <formula>3.5</formula>
      <formula>2.494</formula>
    </cfRule>
  </conditionalFormatting>
  <conditionalFormatting sqref="N282">
    <cfRule type="cellIs" dxfId="11584" priority="13288" operator="between">
      <formula>2.5</formula>
      <formula>0</formula>
    </cfRule>
  </conditionalFormatting>
  <conditionalFormatting sqref="N282">
    <cfRule type="cellIs" dxfId="11583" priority="13284" operator="between">
      <formula>4.501</formula>
      <formula>6</formula>
    </cfRule>
    <cfRule type="cellIs" dxfId="11582" priority="13285" operator="between">
      <formula>3.001</formula>
      <formula>4.5</formula>
    </cfRule>
    <cfRule type="cellIs" dxfId="11581" priority="13286" operator="between">
      <formula>2.001</formula>
      <formula>3</formula>
    </cfRule>
    <cfRule type="cellIs" dxfId="11580" priority="13287" operator="between">
      <formula>0</formula>
      <formula>2</formula>
    </cfRule>
  </conditionalFormatting>
  <conditionalFormatting sqref="N285">
    <cfRule type="cellIs" dxfId="11579" priority="13283" operator="between">
      <formula>6</formula>
      <formula>4.5</formula>
    </cfRule>
  </conditionalFormatting>
  <conditionalFormatting sqref="N285">
    <cfRule type="cellIs" dxfId="11578" priority="13282" operator="between">
      <formula>6</formula>
      <formula>4.495</formula>
    </cfRule>
  </conditionalFormatting>
  <conditionalFormatting sqref="N285">
    <cfRule type="cellIs" dxfId="11577" priority="13281" operator="between">
      <formula>4.5</formula>
      <formula>3.495</formula>
    </cfRule>
  </conditionalFormatting>
  <conditionalFormatting sqref="N285">
    <cfRule type="cellIs" dxfId="11576" priority="13279" operator="between">
      <formula>3.5</formula>
      <formula>2.495</formula>
    </cfRule>
    <cfRule type="cellIs" dxfId="11575" priority="13280" operator="between">
      <formula>3.5</formula>
      <formula>2.495</formula>
    </cfRule>
  </conditionalFormatting>
  <conditionalFormatting sqref="N285">
    <cfRule type="cellIs" dxfId="11574" priority="13278" operator="between">
      <formula>3.5</formula>
      <formula>2.495</formula>
    </cfRule>
  </conditionalFormatting>
  <conditionalFormatting sqref="N285">
    <cfRule type="cellIs" dxfId="11573" priority="13277" operator="between">
      <formula>3.5</formula>
      <formula>2.494</formula>
    </cfRule>
  </conditionalFormatting>
  <conditionalFormatting sqref="N285">
    <cfRule type="cellIs" dxfId="11572" priority="13276" operator="between">
      <formula>2.5</formula>
      <formula>0</formula>
    </cfRule>
  </conditionalFormatting>
  <conditionalFormatting sqref="N285">
    <cfRule type="cellIs" dxfId="11571" priority="13272" operator="between">
      <formula>4.501</formula>
      <formula>6</formula>
    </cfRule>
    <cfRule type="cellIs" dxfId="11570" priority="13273" operator="between">
      <formula>3.001</formula>
      <formula>4.5</formula>
    </cfRule>
    <cfRule type="cellIs" dxfId="11569" priority="13274" operator="between">
      <formula>2.001</formula>
      <formula>3</formula>
    </cfRule>
    <cfRule type="cellIs" dxfId="11568" priority="13275" operator="between">
      <formula>0</formula>
      <formula>2</formula>
    </cfRule>
  </conditionalFormatting>
  <conditionalFormatting sqref="N289">
    <cfRule type="cellIs" dxfId="11567" priority="13247" operator="between">
      <formula>6</formula>
      <formula>4.5</formula>
    </cfRule>
  </conditionalFormatting>
  <conditionalFormatting sqref="N289">
    <cfRule type="cellIs" dxfId="11566" priority="13246" operator="between">
      <formula>6</formula>
      <formula>4.495</formula>
    </cfRule>
  </conditionalFormatting>
  <conditionalFormatting sqref="N289">
    <cfRule type="cellIs" dxfId="11565" priority="13245" operator="between">
      <formula>4.5</formula>
      <formula>3.495</formula>
    </cfRule>
  </conditionalFormatting>
  <conditionalFormatting sqref="N289">
    <cfRule type="cellIs" dxfId="11564" priority="13243" operator="between">
      <formula>3.5</formula>
      <formula>2.495</formula>
    </cfRule>
    <cfRule type="cellIs" dxfId="11563" priority="13244" operator="between">
      <formula>3.5</formula>
      <formula>2.495</formula>
    </cfRule>
  </conditionalFormatting>
  <conditionalFormatting sqref="N289">
    <cfRule type="cellIs" dxfId="11562" priority="13242" operator="between">
      <formula>3.5</formula>
      <formula>2.495</formula>
    </cfRule>
  </conditionalFormatting>
  <conditionalFormatting sqref="N289">
    <cfRule type="cellIs" dxfId="11561" priority="13241" operator="between">
      <formula>3.5</formula>
      <formula>2.494</formula>
    </cfRule>
  </conditionalFormatting>
  <conditionalFormatting sqref="N289">
    <cfRule type="cellIs" dxfId="11560" priority="13240" operator="between">
      <formula>2.5</formula>
      <formula>0</formula>
    </cfRule>
  </conditionalFormatting>
  <conditionalFormatting sqref="N289">
    <cfRule type="cellIs" dxfId="11559" priority="13236" operator="between">
      <formula>4.501</formula>
      <formula>6</formula>
    </cfRule>
    <cfRule type="cellIs" dxfId="11558" priority="13237" operator="between">
      <formula>3.001</formula>
      <formula>4.5</formula>
    </cfRule>
    <cfRule type="cellIs" dxfId="11557" priority="13238" operator="between">
      <formula>2.001</formula>
      <formula>3</formula>
    </cfRule>
    <cfRule type="cellIs" dxfId="11556" priority="13239" operator="between">
      <formula>0</formula>
      <formula>2</formula>
    </cfRule>
  </conditionalFormatting>
  <conditionalFormatting sqref="N296">
    <cfRule type="cellIs" dxfId="11555" priority="13271" operator="between">
      <formula>6</formula>
      <formula>4.5</formula>
    </cfRule>
  </conditionalFormatting>
  <conditionalFormatting sqref="N296">
    <cfRule type="cellIs" dxfId="11554" priority="13270" operator="between">
      <formula>6</formula>
      <formula>4.495</formula>
    </cfRule>
  </conditionalFormatting>
  <conditionalFormatting sqref="N296">
    <cfRule type="cellIs" dxfId="11553" priority="13269" operator="between">
      <formula>4.5</formula>
      <formula>3.495</formula>
    </cfRule>
  </conditionalFormatting>
  <conditionalFormatting sqref="N296">
    <cfRule type="cellIs" dxfId="11552" priority="13267" operator="between">
      <formula>3.5</formula>
      <formula>2.495</formula>
    </cfRule>
    <cfRule type="cellIs" dxfId="11551" priority="13268" operator="between">
      <formula>3.5</formula>
      <formula>2.495</formula>
    </cfRule>
  </conditionalFormatting>
  <conditionalFormatting sqref="N296">
    <cfRule type="cellIs" dxfId="11550" priority="13266" operator="between">
      <formula>3.5</formula>
      <formula>2.495</formula>
    </cfRule>
  </conditionalFormatting>
  <conditionalFormatting sqref="N296">
    <cfRule type="cellIs" dxfId="11549" priority="13265" operator="between">
      <formula>3.5</formula>
      <formula>2.494</formula>
    </cfRule>
  </conditionalFormatting>
  <conditionalFormatting sqref="N296">
    <cfRule type="cellIs" dxfId="11548" priority="13264" operator="between">
      <formula>2.5</formula>
      <formula>0</formula>
    </cfRule>
  </conditionalFormatting>
  <conditionalFormatting sqref="N296">
    <cfRule type="cellIs" dxfId="11547" priority="13260" operator="between">
      <formula>4.501</formula>
      <formula>6</formula>
    </cfRule>
    <cfRule type="cellIs" dxfId="11546" priority="13261" operator="between">
      <formula>3.001</formula>
      <formula>4.5</formula>
    </cfRule>
    <cfRule type="cellIs" dxfId="11545" priority="13262" operator="between">
      <formula>2.001</formula>
      <formula>3</formula>
    </cfRule>
    <cfRule type="cellIs" dxfId="11544" priority="13263" operator="between">
      <formula>0</formula>
      <formula>2</formula>
    </cfRule>
  </conditionalFormatting>
  <conditionalFormatting sqref="N295">
    <cfRule type="cellIs" dxfId="11543" priority="13259" operator="between">
      <formula>6</formula>
      <formula>4.5</formula>
    </cfRule>
  </conditionalFormatting>
  <conditionalFormatting sqref="N295">
    <cfRule type="cellIs" dxfId="11542" priority="13258" operator="between">
      <formula>6</formula>
      <formula>4.495</formula>
    </cfRule>
  </conditionalFormatting>
  <conditionalFormatting sqref="N295">
    <cfRule type="cellIs" dxfId="11541" priority="13257" operator="between">
      <formula>4.5</formula>
      <formula>3.495</formula>
    </cfRule>
  </conditionalFormatting>
  <conditionalFormatting sqref="N295">
    <cfRule type="cellIs" dxfId="11540" priority="13255" operator="between">
      <formula>3.5</formula>
      <formula>2.495</formula>
    </cfRule>
    <cfRule type="cellIs" dxfId="11539" priority="13256" operator="between">
      <formula>3.5</formula>
      <formula>2.495</formula>
    </cfRule>
  </conditionalFormatting>
  <conditionalFormatting sqref="N295">
    <cfRule type="cellIs" dxfId="11538" priority="13254" operator="between">
      <formula>3.5</formula>
      <formula>2.495</formula>
    </cfRule>
  </conditionalFormatting>
  <conditionalFormatting sqref="N295">
    <cfRule type="cellIs" dxfId="11537" priority="13253" operator="between">
      <formula>3.5</formula>
      <formula>2.494</formula>
    </cfRule>
  </conditionalFormatting>
  <conditionalFormatting sqref="N295">
    <cfRule type="cellIs" dxfId="11536" priority="13252" operator="between">
      <formula>2.5</formula>
      <formula>0</formula>
    </cfRule>
  </conditionalFormatting>
  <conditionalFormatting sqref="N295">
    <cfRule type="cellIs" dxfId="11535" priority="13248" operator="between">
      <formula>4.501</formula>
      <formula>6</formula>
    </cfRule>
    <cfRule type="cellIs" dxfId="11534" priority="13249" operator="between">
      <formula>3.001</formula>
      <formula>4.5</formula>
    </cfRule>
    <cfRule type="cellIs" dxfId="11533" priority="13250" operator="between">
      <formula>2.001</formula>
      <formula>3</formula>
    </cfRule>
    <cfRule type="cellIs" dxfId="11532" priority="13251" operator="between">
      <formula>0</formula>
      <formula>2</formula>
    </cfRule>
  </conditionalFormatting>
  <conditionalFormatting sqref="N291">
    <cfRule type="cellIs" dxfId="11531" priority="13235" operator="between">
      <formula>6</formula>
      <formula>4.5</formula>
    </cfRule>
  </conditionalFormatting>
  <conditionalFormatting sqref="N291">
    <cfRule type="cellIs" dxfId="11530" priority="13234" operator="between">
      <formula>6</formula>
      <formula>4.495</formula>
    </cfRule>
  </conditionalFormatting>
  <conditionalFormatting sqref="N291">
    <cfRule type="cellIs" dxfId="11529" priority="13233" operator="between">
      <formula>4.5</formula>
      <formula>3.495</formula>
    </cfRule>
  </conditionalFormatting>
  <conditionalFormatting sqref="N291">
    <cfRule type="cellIs" dxfId="11528" priority="13231" operator="between">
      <formula>3.5</formula>
      <formula>2.495</formula>
    </cfRule>
    <cfRule type="cellIs" dxfId="11527" priority="13232" operator="between">
      <formula>3.5</formula>
      <formula>2.495</formula>
    </cfRule>
  </conditionalFormatting>
  <conditionalFormatting sqref="N291">
    <cfRule type="cellIs" dxfId="11526" priority="13230" operator="between">
      <formula>3.5</formula>
      <formula>2.495</formula>
    </cfRule>
  </conditionalFormatting>
  <conditionalFormatting sqref="N291">
    <cfRule type="cellIs" dxfId="11525" priority="13229" operator="between">
      <formula>3.5</formula>
      <formula>2.494</formula>
    </cfRule>
  </conditionalFormatting>
  <conditionalFormatting sqref="N291">
    <cfRule type="cellIs" dxfId="11524" priority="13228" operator="between">
      <formula>2.5</formula>
      <formula>0</formula>
    </cfRule>
  </conditionalFormatting>
  <conditionalFormatting sqref="N291">
    <cfRule type="cellIs" dxfId="11523" priority="13224" operator="between">
      <formula>4.501</formula>
      <formula>6</formula>
    </cfRule>
    <cfRule type="cellIs" dxfId="11522" priority="13225" operator="between">
      <formula>3.001</formula>
      <formula>4.5</formula>
    </cfRule>
    <cfRule type="cellIs" dxfId="11521" priority="13226" operator="between">
      <formula>2.001</formula>
      <formula>3</formula>
    </cfRule>
    <cfRule type="cellIs" dxfId="11520" priority="13227" operator="between">
      <formula>0</formula>
      <formula>2</formula>
    </cfRule>
  </conditionalFormatting>
  <conditionalFormatting sqref="N293">
    <cfRule type="cellIs" dxfId="11519" priority="13223" operator="between">
      <formula>6</formula>
      <formula>4.5</formula>
    </cfRule>
  </conditionalFormatting>
  <conditionalFormatting sqref="N293">
    <cfRule type="cellIs" dxfId="11518" priority="13222" operator="between">
      <formula>6</formula>
      <formula>4.495</formula>
    </cfRule>
  </conditionalFormatting>
  <conditionalFormatting sqref="N293">
    <cfRule type="cellIs" dxfId="11517" priority="13221" operator="between">
      <formula>4.5</formula>
      <formula>3.495</formula>
    </cfRule>
  </conditionalFormatting>
  <conditionalFormatting sqref="N293">
    <cfRule type="cellIs" dxfId="11516" priority="13219" operator="between">
      <formula>3.5</formula>
      <formula>2.495</formula>
    </cfRule>
    <cfRule type="cellIs" dxfId="11515" priority="13220" operator="between">
      <formula>3.5</formula>
      <formula>2.495</formula>
    </cfRule>
  </conditionalFormatting>
  <conditionalFormatting sqref="N293">
    <cfRule type="cellIs" dxfId="11514" priority="13218" operator="between">
      <formula>3.5</formula>
      <formula>2.495</formula>
    </cfRule>
  </conditionalFormatting>
  <conditionalFormatting sqref="N293">
    <cfRule type="cellIs" dxfId="11513" priority="13217" operator="between">
      <formula>3.5</formula>
      <formula>2.494</formula>
    </cfRule>
  </conditionalFormatting>
  <conditionalFormatting sqref="N293">
    <cfRule type="cellIs" dxfId="11512" priority="13216" operator="between">
      <formula>2.5</formula>
      <formula>0</formula>
    </cfRule>
  </conditionalFormatting>
  <conditionalFormatting sqref="N293">
    <cfRule type="cellIs" dxfId="11511" priority="13212" operator="between">
      <formula>4.501</formula>
      <formula>6</formula>
    </cfRule>
    <cfRule type="cellIs" dxfId="11510" priority="13213" operator="between">
      <formula>3.001</formula>
      <formula>4.5</formula>
    </cfRule>
    <cfRule type="cellIs" dxfId="11509" priority="13214" operator="between">
      <formula>2.001</formula>
      <formula>3</formula>
    </cfRule>
    <cfRule type="cellIs" dxfId="11508" priority="13215" operator="between">
      <formula>0</formula>
      <formula>2</formula>
    </cfRule>
  </conditionalFormatting>
  <conditionalFormatting sqref="N292">
    <cfRule type="cellIs" dxfId="11507" priority="13211" operator="between">
      <formula>6</formula>
      <formula>4.5</formula>
    </cfRule>
  </conditionalFormatting>
  <conditionalFormatting sqref="N292">
    <cfRule type="cellIs" dxfId="11506" priority="13210" operator="between">
      <formula>6</formula>
      <formula>4.495</formula>
    </cfRule>
  </conditionalFormatting>
  <conditionalFormatting sqref="N292">
    <cfRule type="cellIs" dxfId="11505" priority="13209" operator="between">
      <formula>4.5</formula>
      <formula>3.495</formula>
    </cfRule>
  </conditionalFormatting>
  <conditionalFormatting sqref="N292">
    <cfRule type="cellIs" dxfId="11504" priority="13207" operator="between">
      <formula>3.5</formula>
      <formula>2.495</formula>
    </cfRule>
    <cfRule type="cellIs" dxfId="11503" priority="13208" operator="between">
      <formula>3.5</formula>
      <formula>2.495</formula>
    </cfRule>
  </conditionalFormatting>
  <conditionalFormatting sqref="N292">
    <cfRule type="cellIs" dxfId="11502" priority="13206" operator="between">
      <formula>3.5</formula>
      <formula>2.495</formula>
    </cfRule>
  </conditionalFormatting>
  <conditionalFormatting sqref="N292">
    <cfRule type="cellIs" dxfId="11501" priority="13205" operator="between">
      <formula>3.5</formula>
      <formula>2.494</formula>
    </cfRule>
  </conditionalFormatting>
  <conditionalFormatting sqref="N292">
    <cfRule type="cellIs" dxfId="11500" priority="13204" operator="between">
      <formula>2.5</formula>
      <formula>0</formula>
    </cfRule>
  </conditionalFormatting>
  <conditionalFormatting sqref="N292">
    <cfRule type="cellIs" dxfId="11499" priority="13200" operator="between">
      <formula>4.501</formula>
      <formula>6</formula>
    </cfRule>
    <cfRule type="cellIs" dxfId="11498" priority="13201" operator="between">
      <formula>3.001</formula>
      <formula>4.5</formula>
    </cfRule>
    <cfRule type="cellIs" dxfId="11497" priority="13202" operator="between">
      <formula>2.001</formula>
      <formula>3</formula>
    </cfRule>
    <cfRule type="cellIs" dxfId="11496" priority="13203" operator="between">
      <formula>0</formula>
      <formula>2</formula>
    </cfRule>
  </conditionalFormatting>
  <conditionalFormatting sqref="N290">
    <cfRule type="cellIs" dxfId="11495" priority="13199" operator="between">
      <formula>6</formula>
      <formula>4.5</formula>
    </cfRule>
  </conditionalFormatting>
  <conditionalFormatting sqref="N290">
    <cfRule type="cellIs" dxfId="11494" priority="13198" operator="between">
      <formula>6</formula>
      <formula>4.495</formula>
    </cfRule>
  </conditionalFormatting>
  <conditionalFormatting sqref="N290">
    <cfRule type="cellIs" dxfId="11493" priority="13197" operator="between">
      <formula>4.5</formula>
      <formula>3.495</formula>
    </cfRule>
  </conditionalFormatting>
  <conditionalFormatting sqref="N290">
    <cfRule type="cellIs" dxfId="11492" priority="13195" operator="between">
      <formula>3.5</formula>
      <formula>2.495</formula>
    </cfRule>
    <cfRule type="cellIs" dxfId="11491" priority="13196" operator="between">
      <formula>3.5</formula>
      <formula>2.495</formula>
    </cfRule>
  </conditionalFormatting>
  <conditionalFormatting sqref="N290">
    <cfRule type="cellIs" dxfId="11490" priority="13194" operator="between">
      <formula>3.5</formula>
      <formula>2.495</formula>
    </cfRule>
  </conditionalFormatting>
  <conditionalFormatting sqref="N290">
    <cfRule type="cellIs" dxfId="11489" priority="13193" operator="between">
      <formula>3.5</formula>
      <formula>2.494</formula>
    </cfRule>
  </conditionalFormatting>
  <conditionalFormatting sqref="N290">
    <cfRule type="cellIs" dxfId="11488" priority="13192" operator="between">
      <formula>2.5</formula>
      <formula>0</formula>
    </cfRule>
  </conditionalFormatting>
  <conditionalFormatting sqref="N290">
    <cfRule type="cellIs" dxfId="11487" priority="13188" operator="between">
      <formula>4.501</formula>
      <formula>6</formula>
    </cfRule>
    <cfRule type="cellIs" dxfId="11486" priority="13189" operator="between">
      <formula>3.001</formula>
      <formula>4.5</formula>
    </cfRule>
    <cfRule type="cellIs" dxfId="11485" priority="13190" operator="between">
      <formula>2.001</formula>
      <formula>3</formula>
    </cfRule>
    <cfRule type="cellIs" dxfId="11484" priority="13191" operator="between">
      <formula>0</formula>
      <formula>2</formula>
    </cfRule>
  </conditionalFormatting>
  <conditionalFormatting sqref="N294">
    <cfRule type="cellIs" dxfId="11483" priority="13175" operator="between">
      <formula>6</formula>
      <formula>4.5</formula>
    </cfRule>
  </conditionalFormatting>
  <conditionalFormatting sqref="N294">
    <cfRule type="cellIs" dxfId="11482" priority="13174" operator="between">
      <formula>6</formula>
      <formula>4.495</formula>
    </cfRule>
  </conditionalFormatting>
  <conditionalFormatting sqref="N294">
    <cfRule type="cellIs" dxfId="11481" priority="13173" operator="between">
      <formula>4.5</formula>
      <formula>3.495</formula>
    </cfRule>
  </conditionalFormatting>
  <conditionalFormatting sqref="N294">
    <cfRule type="cellIs" dxfId="11480" priority="13171" operator="between">
      <formula>3.5</formula>
      <formula>2.495</formula>
    </cfRule>
    <cfRule type="cellIs" dxfId="11479" priority="13172" operator="between">
      <formula>3.5</formula>
      <formula>2.495</formula>
    </cfRule>
  </conditionalFormatting>
  <conditionalFormatting sqref="N294">
    <cfRule type="cellIs" dxfId="11478" priority="13170" operator="between">
      <formula>3.5</formula>
      <formula>2.495</formula>
    </cfRule>
  </conditionalFormatting>
  <conditionalFormatting sqref="N294">
    <cfRule type="cellIs" dxfId="11477" priority="13169" operator="between">
      <formula>3.5</formula>
      <formula>2.494</formula>
    </cfRule>
  </conditionalFormatting>
  <conditionalFormatting sqref="N294">
    <cfRule type="cellIs" dxfId="11476" priority="13168" operator="between">
      <formula>2.5</formula>
      <formula>0</formula>
    </cfRule>
  </conditionalFormatting>
  <conditionalFormatting sqref="N294">
    <cfRule type="cellIs" dxfId="11475" priority="13164" operator="between">
      <formula>4.501</formula>
      <formula>6</formula>
    </cfRule>
    <cfRule type="cellIs" dxfId="11474" priority="13165" operator="between">
      <formula>3.001</formula>
      <formula>4.5</formula>
    </cfRule>
    <cfRule type="cellIs" dxfId="11473" priority="13166" operator="between">
      <formula>2.001</formula>
      <formula>3</formula>
    </cfRule>
    <cfRule type="cellIs" dxfId="11472" priority="13167" operator="between">
      <formula>0</formula>
      <formula>2</formula>
    </cfRule>
  </conditionalFormatting>
  <conditionalFormatting sqref="N297">
    <cfRule type="cellIs" dxfId="11471" priority="13139" operator="between">
      <formula>6</formula>
      <formula>4.5</formula>
    </cfRule>
  </conditionalFormatting>
  <conditionalFormatting sqref="N297">
    <cfRule type="cellIs" dxfId="11470" priority="13138" operator="between">
      <formula>6</formula>
      <formula>4.495</formula>
    </cfRule>
  </conditionalFormatting>
  <conditionalFormatting sqref="N297">
    <cfRule type="cellIs" dxfId="11469" priority="13137" operator="between">
      <formula>4.5</formula>
      <formula>3.495</formula>
    </cfRule>
  </conditionalFormatting>
  <conditionalFormatting sqref="N297">
    <cfRule type="cellIs" dxfId="11468" priority="13135" operator="between">
      <formula>3.5</formula>
      <formula>2.495</formula>
    </cfRule>
    <cfRule type="cellIs" dxfId="11467" priority="13136" operator="between">
      <formula>3.5</formula>
      <formula>2.495</formula>
    </cfRule>
  </conditionalFormatting>
  <conditionalFormatting sqref="N297">
    <cfRule type="cellIs" dxfId="11466" priority="13134" operator="between">
      <formula>3.5</formula>
      <formula>2.495</formula>
    </cfRule>
  </conditionalFormatting>
  <conditionalFormatting sqref="N297">
    <cfRule type="cellIs" dxfId="11465" priority="13133" operator="between">
      <formula>3.5</formula>
      <formula>2.494</formula>
    </cfRule>
  </conditionalFormatting>
  <conditionalFormatting sqref="N297">
    <cfRule type="cellIs" dxfId="11464" priority="13132" operator="between">
      <formula>2.5</formula>
      <formula>0</formula>
    </cfRule>
  </conditionalFormatting>
  <conditionalFormatting sqref="N297">
    <cfRule type="cellIs" dxfId="11463" priority="13128" operator="between">
      <formula>4.501</formula>
      <formula>6</formula>
    </cfRule>
    <cfRule type="cellIs" dxfId="11462" priority="13129" operator="between">
      <formula>3.001</formula>
      <formula>4.5</formula>
    </cfRule>
    <cfRule type="cellIs" dxfId="11461" priority="13130" operator="between">
      <formula>2.001</formula>
      <formula>3</formula>
    </cfRule>
    <cfRule type="cellIs" dxfId="11460" priority="13131" operator="between">
      <formula>0</formula>
      <formula>2</formula>
    </cfRule>
  </conditionalFormatting>
  <conditionalFormatting sqref="N303">
    <cfRule type="cellIs" dxfId="11459" priority="13163" operator="between">
      <formula>6</formula>
      <formula>4.5</formula>
    </cfRule>
  </conditionalFormatting>
  <conditionalFormatting sqref="N303">
    <cfRule type="cellIs" dxfId="11458" priority="13162" operator="between">
      <formula>6</formula>
      <formula>4.495</formula>
    </cfRule>
  </conditionalFormatting>
  <conditionalFormatting sqref="N303">
    <cfRule type="cellIs" dxfId="11457" priority="13161" operator="between">
      <formula>4.5</formula>
      <formula>3.495</formula>
    </cfRule>
  </conditionalFormatting>
  <conditionalFormatting sqref="N303">
    <cfRule type="cellIs" dxfId="11456" priority="13159" operator="between">
      <formula>3.5</formula>
      <formula>2.495</formula>
    </cfRule>
    <cfRule type="cellIs" dxfId="11455" priority="13160" operator="between">
      <formula>3.5</formula>
      <formula>2.495</formula>
    </cfRule>
  </conditionalFormatting>
  <conditionalFormatting sqref="N303">
    <cfRule type="cellIs" dxfId="11454" priority="13158" operator="between">
      <formula>3.5</formula>
      <formula>2.495</formula>
    </cfRule>
  </conditionalFormatting>
  <conditionalFormatting sqref="N303">
    <cfRule type="cellIs" dxfId="11453" priority="13157" operator="between">
      <formula>3.5</formula>
      <formula>2.494</formula>
    </cfRule>
  </conditionalFormatting>
  <conditionalFormatting sqref="N303">
    <cfRule type="cellIs" dxfId="11452" priority="13156" operator="between">
      <formula>2.5</formula>
      <formula>0</formula>
    </cfRule>
  </conditionalFormatting>
  <conditionalFormatting sqref="N303">
    <cfRule type="cellIs" dxfId="11451" priority="13152" operator="between">
      <formula>4.501</formula>
      <formula>6</formula>
    </cfRule>
    <cfRule type="cellIs" dxfId="11450" priority="13153" operator="between">
      <formula>3.001</formula>
      <formula>4.5</formula>
    </cfRule>
    <cfRule type="cellIs" dxfId="11449" priority="13154" operator="between">
      <formula>2.001</formula>
      <formula>3</formula>
    </cfRule>
    <cfRule type="cellIs" dxfId="11448" priority="13155" operator="between">
      <formula>0</formula>
      <formula>2</formula>
    </cfRule>
  </conditionalFormatting>
  <conditionalFormatting sqref="N299">
    <cfRule type="cellIs" dxfId="11447" priority="13127" operator="between">
      <formula>6</formula>
      <formula>4.5</formula>
    </cfRule>
  </conditionalFormatting>
  <conditionalFormatting sqref="N299">
    <cfRule type="cellIs" dxfId="11446" priority="13126" operator="between">
      <formula>6</formula>
      <formula>4.495</formula>
    </cfRule>
  </conditionalFormatting>
  <conditionalFormatting sqref="N299">
    <cfRule type="cellIs" dxfId="11445" priority="13125" operator="between">
      <formula>4.5</formula>
      <formula>3.495</formula>
    </cfRule>
  </conditionalFormatting>
  <conditionalFormatting sqref="N299">
    <cfRule type="cellIs" dxfId="11444" priority="13123" operator="between">
      <formula>3.5</formula>
      <formula>2.495</formula>
    </cfRule>
    <cfRule type="cellIs" dxfId="11443" priority="13124" operator="between">
      <formula>3.5</formula>
      <formula>2.495</formula>
    </cfRule>
  </conditionalFormatting>
  <conditionalFormatting sqref="N299">
    <cfRule type="cellIs" dxfId="11442" priority="13122" operator="between">
      <formula>3.5</formula>
      <formula>2.495</formula>
    </cfRule>
  </conditionalFormatting>
  <conditionalFormatting sqref="N299">
    <cfRule type="cellIs" dxfId="11441" priority="13121" operator="between">
      <formula>3.5</formula>
      <formula>2.494</formula>
    </cfRule>
  </conditionalFormatting>
  <conditionalFormatting sqref="N299">
    <cfRule type="cellIs" dxfId="11440" priority="13120" operator="between">
      <formula>2.5</formula>
      <formula>0</formula>
    </cfRule>
  </conditionalFormatting>
  <conditionalFormatting sqref="N299">
    <cfRule type="cellIs" dxfId="11439" priority="13116" operator="between">
      <formula>4.501</formula>
      <formula>6</formula>
    </cfRule>
    <cfRule type="cellIs" dxfId="11438" priority="13117" operator="between">
      <formula>3.001</formula>
      <formula>4.5</formula>
    </cfRule>
    <cfRule type="cellIs" dxfId="11437" priority="13118" operator="between">
      <formula>2.001</formula>
      <formula>3</formula>
    </cfRule>
    <cfRule type="cellIs" dxfId="11436" priority="13119" operator="between">
      <formula>0</formula>
      <formula>2</formula>
    </cfRule>
  </conditionalFormatting>
  <conditionalFormatting sqref="N301">
    <cfRule type="cellIs" dxfId="11435" priority="13115" operator="between">
      <formula>6</formula>
      <formula>4.5</formula>
    </cfRule>
  </conditionalFormatting>
  <conditionalFormatting sqref="N301">
    <cfRule type="cellIs" dxfId="11434" priority="13114" operator="between">
      <formula>6</formula>
      <formula>4.495</formula>
    </cfRule>
  </conditionalFormatting>
  <conditionalFormatting sqref="N301">
    <cfRule type="cellIs" dxfId="11433" priority="13113" operator="between">
      <formula>4.5</formula>
      <formula>3.495</formula>
    </cfRule>
  </conditionalFormatting>
  <conditionalFormatting sqref="N301">
    <cfRule type="cellIs" dxfId="11432" priority="13111" operator="between">
      <formula>3.5</formula>
      <formula>2.495</formula>
    </cfRule>
    <cfRule type="cellIs" dxfId="11431" priority="13112" operator="between">
      <formula>3.5</formula>
      <formula>2.495</formula>
    </cfRule>
  </conditionalFormatting>
  <conditionalFormatting sqref="N301">
    <cfRule type="cellIs" dxfId="11430" priority="13110" operator="between">
      <formula>3.5</formula>
      <formula>2.495</formula>
    </cfRule>
  </conditionalFormatting>
  <conditionalFormatting sqref="N301">
    <cfRule type="cellIs" dxfId="11429" priority="13109" operator="between">
      <formula>3.5</formula>
      <formula>2.494</formula>
    </cfRule>
  </conditionalFormatting>
  <conditionalFormatting sqref="N301">
    <cfRule type="cellIs" dxfId="11428" priority="13108" operator="between">
      <formula>2.5</formula>
      <formula>0</formula>
    </cfRule>
  </conditionalFormatting>
  <conditionalFormatting sqref="N301">
    <cfRule type="cellIs" dxfId="11427" priority="13104" operator="between">
      <formula>4.501</formula>
      <formula>6</formula>
    </cfRule>
    <cfRule type="cellIs" dxfId="11426" priority="13105" operator="between">
      <formula>3.001</formula>
      <formula>4.5</formula>
    </cfRule>
    <cfRule type="cellIs" dxfId="11425" priority="13106" operator="between">
      <formula>2.001</formula>
      <formula>3</formula>
    </cfRule>
    <cfRule type="cellIs" dxfId="11424" priority="13107" operator="between">
      <formula>0</formula>
      <formula>2</formula>
    </cfRule>
  </conditionalFormatting>
  <conditionalFormatting sqref="N300">
    <cfRule type="cellIs" dxfId="11423" priority="13103" operator="between">
      <formula>6</formula>
      <formula>4.5</formula>
    </cfRule>
  </conditionalFormatting>
  <conditionalFormatting sqref="N300">
    <cfRule type="cellIs" dxfId="11422" priority="13102" operator="between">
      <formula>6</formula>
      <formula>4.495</formula>
    </cfRule>
  </conditionalFormatting>
  <conditionalFormatting sqref="N300">
    <cfRule type="cellIs" dxfId="11421" priority="13101" operator="between">
      <formula>4.5</formula>
      <formula>3.495</formula>
    </cfRule>
  </conditionalFormatting>
  <conditionalFormatting sqref="N300">
    <cfRule type="cellIs" dxfId="11420" priority="13099" operator="between">
      <formula>3.5</formula>
      <formula>2.495</formula>
    </cfRule>
    <cfRule type="cellIs" dxfId="11419" priority="13100" operator="between">
      <formula>3.5</formula>
      <formula>2.495</formula>
    </cfRule>
  </conditionalFormatting>
  <conditionalFormatting sqref="N300">
    <cfRule type="cellIs" dxfId="11418" priority="13098" operator="between">
      <formula>3.5</formula>
      <formula>2.495</formula>
    </cfRule>
  </conditionalFormatting>
  <conditionalFormatting sqref="N300">
    <cfRule type="cellIs" dxfId="11417" priority="13097" operator="between">
      <formula>3.5</formula>
      <formula>2.494</formula>
    </cfRule>
  </conditionalFormatting>
  <conditionalFormatting sqref="N300">
    <cfRule type="cellIs" dxfId="11416" priority="13096" operator="between">
      <formula>2.5</formula>
      <formula>0</formula>
    </cfRule>
  </conditionalFormatting>
  <conditionalFormatting sqref="N300">
    <cfRule type="cellIs" dxfId="11415" priority="13092" operator="between">
      <formula>4.501</formula>
      <formula>6</formula>
    </cfRule>
    <cfRule type="cellIs" dxfId="11414" priority="13093" operator="between">
      <formula>3.001</formula>
      <formula>4.5</formula>
    </cfRule>
    <cfRule type="cellIs" dxfId="11413" priority="13094" operator="between">
      <formula>2.001</formula>
      <formula>3</formula>
    </cfRule>
    <cfRule type="cellIs" dxfId="11412" priority="13095" operator="between">
      <formula>0</formula>
      <formula>2</formula>
    </cfRule>
  </conditionalFormatting>
  <conditionalFormatting sqref="N298">
    <cfRule type="cellIs" dxfId="11411" priority="13091" operator="between">
      <formula>6</formula>
      <formula>4.5</formula>
    </cfRule>
  </conditionalFormatting>
  <conditionalFormatting sqref="N298">
    <cfRule type="cellIs" dxfId="11410" priority="13090" operator="between">
      <formula>6</formula>
      <formula>4.495</formula>
    </cfRule>
  </conditionalFormatting>
  <conditionalFormatting sqref="N298">
    <cfRule type="cellIs" dxfId="11409" priority="13089" operator="between">
      <formula>4.5</formula>
      <formula>3.495</formula>
    </cfRule>
  </conditionalFormatting>
  <conditionalFormatting sqref="N298">
    <cfRule type="cellIs" dxfId="11408" priority="13087" operator="between">
      <formula>3.5</formula>
      <formula>2.495</formula>
    </cfRule>
    <cfRule type="cellIs" dxfId="11407" priority="13088" operator="between">
      <formula>3.5</formula>
      <formula>2.495</formula>
    </cfRule>
  </conditionalFormatting>
  <conditionalFormatting sqref="N298">
    <cfRule type="cellIs" dxfId="11406" priority="13086" operator="between">
      <formula>3.5</formula>
      <formula>2.495</formula>
    </cfRule>
  </conditionalFormatting>
  <conditionalFormatting sqref="N298">
    <cfRule type="cellIs" dxfId="11405" priority="13085" operator="between">
      <formula>3.5</formula>
      <formula>2.494</formula>
    </cfRule>
  </conditionalFormatting>
  <conditionalFormatting sqref="N298">
    <cfRule type="cellIs" dxfId="11404" priority="13084" operator="between">
      <formula>2.5</formula>
      <formula>0</formula>
    </cfRule>
  </conditionalFormatting>
  <conditionalFormatting sqref="N298">
    <cfRule type="cellIs" dxfId="11403" priority="13080" operator="between">
      <formula>4.501</formula>
      <formula>6</formula>
    </cfRule>
    <cfRule type="cellIs" dxfId="11402" priority="13081" operator="between">
      <formula>3.001</formula>
      <formula>4.5</formula>
    </cfRule>
    <cfRule type="cellIs" dxfId="11401" priority="13082" operator="between">
      <formula>2.001</formula>
      <formula>3</formula>
    </cfRule>
    <cfRule type="cellIs" dxfId="11400" priority="13083" operator="between">
      <formula>0</formula>
      <formula>2</formula>
    </cfRule>
  </conditionalFormatting>
  <conditionalFormatting sqref="N302">
    <cfRule type="cellIs" dxfId="11399" priority="13079" operator="between">
      <formula>6</formula>
      <formula>4.5</formula>
    </cfRule>
  </conditionalFormatting>
  <conditionalFormatting sqref="N302">
    <cfRule type="cellIs" dxfId="11398" priority="13078" operator="between">
      <formula>6</formula>
      <formula>4.495</formula>
    </cfRule>
  </conditionalFormatting>
  <conditionalFormatting sqref="N302">
    <cfRule type="cellIs" dxfId="11397" priority="13077" operator="between">
      <formula>4.5</formula>
      <formula>3.495</formula>
    </cfRule>
  </conditionalFormatting>
  <conditionalFormatting sqref="N302">
    <cfRule type="cellIs" dxfId="11396" priority="13075" operator="between">
      <formula>3.5</formula>
      <formula>2.495</formula>
    </cfRule>
    <cfRule type="cellIs" dxfId="11395" priority="13076" operator="between">
      <formula>3.5</formula>
      <formula>2.495</formula>
    </cfRule>
  </conditionalFormatting>
  <conditionalFormatting sqref="N302">
    <cfRule type="cellIs" dxfId="11394" priority="13074" operator="between">
      <formula>3.5</formula>
      <formula>2.495</formula>
    </cfRule>
  </conditionalFormatting>
  <conditionalFormatting sqref="N302">
    <cfRule type="cellIs" dxfId="11393" priority="13073" operator="between">
      <formula>3.5</formula>
      <formula>2.494</formula>
    </cfRule>
  </conditionalFormatting>
  <conditionalFormatting sqref="N302">
    <cfRule type="cellIs" dxfId="11392" priority="13072" operator="between">
      <formula>2.5</formula>
      <formula>0</formula>
    </cfRule>
  </conditionalFormatting>
  <conditionalFormatting sqref="N302">
    <cfRule type="cellIs" dxfId="11391" priority="13068" operator="between">
      <formula>4.501</formula>
      <formula>6</formula>
    </cfRule>
    <cfRule type="cellIs" dxfId="11390" priority="13069" operator="between">
      <formula>3.001</formula>
      <formula>4.5</formula>
    </cfRule>
    <cfRule type="cellIs" dxfId="11389" priority="13070" operator="between">
      <formula>2.001</formula>
      <formula>3</formula>
    </cfRule>
    <cfRule type="cellIs" dxfId="11388" priority="13071" operator="between">
      <formula>0</formula>
      <formula>2</formula>
    </cfRule>
  </conditionalFormatting>
  <conditionalFormatting sqref="N304">
    <cfRule type="cellIs" dxfId="11387" priority="13055" operator="between">
      <formula>6</formula>
      <formula>4.5</formula>
    </cfRule>
  </conditionalFormatting>
  <conditionalFormatting sqref="N304">
    <cfRule type="cellIs" dxfId="11386" priority="13054" operator="between">
      <formula>6</formula>
      <formula>4.495</formula>
    </cfRule>
  </conditionalFormatting>
  <conditionalFormatting sqref="N304">
    <cfRule type="cellIs" dxfId="11385" priority="13053" operator="between">
      <formula>4.5</formula>
      <formula>3.495</formula>
    </cfRule>
  </conditionalFormatting>
  <conditionalFormatting sqref="N304">
    <cfRule type="cellIs" dxfId="11384" priority="13051" operator="between">
      <formula>3.5</formula>
      <formula>2.495</formula>
    </cfRule>
    <cfRule type="cellIs" dxfId="11383" priority="13052" operator="between">
      <formula>3.5</formula>
      <formula>2.495</formula>
    </cfRule>
  </conditionalFormatting>
  <conditionalFormatting sqref="N304">
    <cfRule type="cellIs" dxfId="11382" priority="13050" operator="between">
      <formula>3.5</formula>
      <formula>2.495</formula>
    </cfRule>
  </conditionalFormatting>
  <conditionalFormatting sqref="N304">
    <cfRule type="cellIs" dxfId="11381" priority="13049" operator="between">
      <formula>3.5</formula>
      <formula>2.494</formula>
    </cfRule>
  </conditionalFormatting>
  <conditionalFormatting sqref="N304">
    <cfRule type="cellIs" dxfId="11380" priority="13048" operator="between">
      <formula>2.5</formula>
      <formula>0</formula>
    </cfRule>
  </conditionalFormatting>
  <conditionalFormatting sqref="N304">
    <cfRule type="cellIs" dxfId="11379" priority="13044" operator="between">
      <formula>4.501</formula>
      <formula>6</formula>
    </cfRule>
    <cfRule type="cellIs" dxfId="11378" priority="13045" operator="between">
      <formula>3.001</formula>
      <formula>4.5</formula>
    </cfRule>
    <cfRule type="cellIs" dxfId="11377" priority="13046" operator="between">
      <formula>2.001</formula>
      <formula>3</formula>
    </cfRule>
    <cfRule type="cellIs" dxfId="11376" priority="13047" operator="between">
      <formula>0</formula>
      <formula>2</formula>
    </cfRule>
  </conditionalFormatting>
  <conditionalFormatting sqref="N309">
    <cfRule type="cellIs" dxfId="11375" priority="13067" operator="between">
      <formula>6</formula>
      <formula>4.5</formula>
    </cfRule>
  </conditionalFormatting>
  <conditionalFormatting sqref="N309">
    <cfRule type="cellIs" dxfId="11374" priority="13066" operator="between">
      <formula>6</formula>
      <formula>4.495</formula>
    </cfRule>
  </conditionalFormatting>
  <conditionalFormatting sqref="N309">
    <cfRule type="cellIs" dxfId="11373" priority="13065" operator="between">
      <formula>4.5</formula>
      <formula>3.495</formula>
    </cfRule>
  </conditionalFormatting>
  <conditionalFormatting sqref="N309">
    <cfRule type="cellIs" dxfId="11372" priority="13063" operator="between">
      <formula>3.5</formula>
      <formula>2.495</formula>
    </cfRule>
    <cfRule type="cellIs" dxfId="11371" priority="13064" operator="between">
      <formula>3.5</formula>
      <formula>2.495</formula>
    </cfRule>
  </conditionalFormatting>
  <conditionalFormatting sqref="N309">
    <cfRule type="cellIs" dxfId="11370" priority="13062" operator="between">
      <formula>3.5</formula>
      <formula>2.495</formula>
    </cfRule>
  </conditionalFormatting>
  <conditionalFormatting sqref="N309">
    <cfRule type="cellIs" dxfId="11369" priority="13061" operator="between">
      <formula>3.5</formula>
      <formula>2.494</formula>
    </cfRule>
  </conditionalFormatting>
  <conditionalFormatting sqref="N309">
    <cfRule type="cellIs" dxfId="11368" priority="13060" operator="between">
      <formula>2.5</formula>
      <formula>0</formula>
    </cfRule>
  </conditionalFormatting>
  <conditionalFormatting sqref="N309">
    <cfRule type="cellIs" dxfId="11367" priority="13056" operator="between">
      <formula>4.501</formula>
      <formula>6</formula>
    </cfRule>
    <cfRule type="cellIs" dxfId="11366" priority="13057" operator="between">
      <formula>3.001</formula>
      <formula>4.5</formula>
    </cfRule>
    <cfRule type="cellIs" dxfId="11365" priority="13058" operator="between">
      <formula>2.001</formula>
      <formula>3</formula>
    </cfRule>
    <cfRule type="cellIs" dxfId="11364" priority="13059" operator="between">
      <formula>0</formula>
      <formula>2</formula>
    </cfRule>
  </conditionalFormatting>
  <conditionalFormatting sqref="N305">
    <cfRule type="cellIs" dxfId="11363" priority="13043" operator="between">
      <formula>6</formula>
      <formula>4.5</formula>
    </cfRule>
  </conditionalFormatting>
  <conditionalFormatting sqref="N305">
    <cfRule type="cellIs" dxfId="11362" priority="13042" operator="between">
      <formula>6</formula>
      <formula>4.495</formula>
    </cfRule>
  </conditionalFormatting>
  <conditionalFormatting sqref="N305">
    <cfRule type="cellIs" dxfId="11361" priority="13041" operator="between">
      <formula>4.5</formula>
      <formula>3.495</formula>
    </cfRule>
  </conditionalFormatting>
  <conditionalFormatting sqref="N305">
    <cfRule type="cellIs" dxfId="11360" priority="13039" operator="between">
      <formula>3.5</formula>
      <formula>2.495</formula>
    </cfRule>
    <cfRule type="cellIs" dxfId="11359" priority="13040" operator="between">
      <formula>3.5</formula>
      <formula>2.495</formula>
    </cfRule>
  </conditionalFormatting>
  <conditionalFormatting sqref="N305">
    <cfRule type="cellIs" dxfId="11358" priority="13038" operator="between">
      <formula>3.5</formula>
      <formula>2.495</formula>
    </cfRule>
  </conditionalFormatting>
  <conditionalFormatting sqref="N305">
    <cfRule type="cellIs" dxfId="11357" priority="13037" operator="between">
      <formula>3.5</formula>
      <formula>2.494</formula>
    </cfRule>
  </conditionalFormatting>
  <conditionalFormatting sqref="N305">
    <cfRule type="cellIs" dxfId="11356" priority="13036" operator="between">
      <formula>2.5</formula>
      <formula>0</formula>
    </cfRule>
  </conditionalFormatting>
  <conditionalFormatting sqref="N305">
    <cfRule type="cellIs" dxfId="11355" priority="13032" operator="between">
      <formula>4.501</formula>
      <formula>6</formula>
    </cfRule>
    <cfRule type="cellIs" dxfId="11354" priority="13033" operator="between">
      <formula>3.001</formula>
      <formula>4.5</formula>
    </cfRule>
    <cfRule type="cellIs" dxfId="11353" priority="13034" operator="between">
      <formula>2.001</formula>
      <formula>3</formula>
    </cfRule>
    <cfRule type="cellIs" dxfId="11352" priority="13035" operator="between">
      <formula>0</formula>
      <formula>2</formula>
    </cfRule>
  </conditionalFormatting>
  <conditionalFormatting sqref="N307">
    <cfRule type="cellIs" dxfId="11351" priority="13031" operator="between">
      <formula>6</formula>
      <formula>4.5</formula>
    </cfRule>
  </conditionalFormatting>
  <conditionalFormatting sqref="N307">
    <cfRule type="cellIs" dxfId="11350" priority="13030" operator="between">
      <formula>6</formula>
      <formula>4.495</formula>
    </cfRule>
  </conditionalFormatting>
  <conditionalFormatting sqref="N307">
    <cfRule type="cellIs" dxfId="11349" priority="13029" operator="between">
      <formula>4.5</formula>
      <formula>3.495</formula>
    </cfRule>
  </conditionalFormatting>
  <conditionalFormatting sqref="N307">
    <cfRule type="cellIs" dxfId="11348" priority="13027" operator="between">
      <formula>3.5</formula>
      <formula>2.495</formula>
    </cfRule>
    <cfRule type="cellIs" dxfId="11347" priority="13028" operator="between">
      <formula>3.5</formula>
      <formula>2.495</formula>
    </cfRule>
  </conditionalFormatting>
  <conditionalFormatting sqref="N307">
    <cfRule type="cellIs" dxfId="11346" priority="13026" operator="between">
      <formula>3.5</formula>
      <formula>2.495</formula>
    </cfRule>
  </conditionalFormatting>
  <conditionalFormatting sqref="N307">
    <cfRule type="cellIs" dxfId="11345" priority="13025" operator="between">
      <formula>3.5</formula>
      <formula>2.494</formula>
    </cfRule>
  </conditionalFormatting>
  <conditionalFormatting sqref="N307">
    <cfRule type="cellIs" dxfId="11344" priority="13024" operator="between">
      <formula>2.5</formula>
      <formula>0</formula>
    </cfRule>
  </conditionalFormatting>
  <conditionalFormatting sqref="N307">
    <cfRule type="cellIs" dxfId="11343" priority="13020" operator="between">
      <formula>4.501</formula>
      <formula>6</formula>
    </cfRule>
    <cfRule type="cellIs" dxfId="11342" priority="13021" operator="between">
      <formula>3.001</formula>
      <formula>4.5</formula>
    </cfRule>
    <cfRule type="cellIs" dxfId="11341" priority="13022" operator="between">
      <formula>2.001</formula>
      <formula>3</formula>
    </cfRule>
    <cfRule type="cellIs" dxfId="11340" priority="13023" operator="between">
      <formula>0</formula>
      <formula>2</formula>
    </cfRule>
  </conditionalFormatting>
  <conditionalFormatting sqref="N306">
    <cfRule type="cellIs" dxfId="11339" priority="13019" operator="between">
      <formula>6</formula>
      <formula>4.5</formula>
    </cfRule>
  </conditionalFormatting>
  <conditionalFormatting sqref="N306">
    <cfRule type="cellIs" dxfId="11338" priority="13018" operator="between">
      <formula>6</formula>
      <formula>4.495</formula>
    </cfRule>
  </conditionalFormatting>
  <conditionalFormatting sqref="N306">
    <cfRule type="cellIs" dxfId="11337" priority="13017" operator="between">
      <formula>4.5</formula>
      <formula>3.495</formula>
    </cfRule>
  </conditionalFormatting>
  <conditionalFormatting sqref="N306">
    <cfRule type="cellIs" dxfId="11336" priority="13015" operator="between">
      <formula>3.5</formula>
      <formula>2.495</formula>
    </cfRule>
    <cfRule type="cellIs" dxfId="11335" priority="13016" operator="between">
      <formula>3.5</formula>
      <formula>2.495</formula>
    </cfRule>
  </conditionalFormatting>
  <conditionalFormatting sqref="N306">
    <cfRule type="cellIs" dxfId="11334" priority="13014" operator="between">
      <formula>3.5</formula>
      <formula>2.495</formula>
    </cfRule>
  </conditionalFormatting>
  <conditionalFormatting sqref="N306">
    <cfRule type="cellIs" dxfId="11333" priority="13013" operator="between">
      <formula>3.5</formula>
      <formula>2.494</formula>
    </cfRule>
  </conditionalFormatting>
  <conditionalFormatting sqref="N306">
    <cfRule type="cellIs" dxfId="11332" priority="13012" operator="between">
      <formula>2.5</formula>
      <formula>0</formula>
    </cfRule>
  </conditionalFormatting>
  <conditionalFormatting sqref="N306">
    <cfRule type="cellIs" dxfId="11331" priority="13008" operator="between">
      <formula>4.501</formula>
      <formula>6</formula>
    </cfRule>
    <cfRule type="cellIs" dxfId="11330" priority="13009" operator="between">
      <formula>3.001</formula>
      <formula>4.5</formula>
    </cfRule>
    <cfRule type="cellIs" dxfId="11329" priority="13010" operator="between">
      <formula>2.001</formula>
      <formula>3</formula>
    </cfRule>
    <cfRule type="cellIs" dxfId="11328" priority="13011" operator="between">
      <formula>0</formula>
      <formula>2</formula>
    </cfRule>
  </conditionalFormatting>
  <conditionalFormatting sqref="N308">
    <cfRule type="cellIs" dxfId="11327" priority="12995" operator="between">
      <formula>6</formula>
      <formula>4.5</formula>
    </cfRule>
  </conditionalFormatting>
  <conditionalFormatting sqref="N308">
    <cfRule type="cellIs" dxfId="11326" priority="12994" operator="between">
      <formula>6</formula>
      <formula>4.495</formula>
    </cfRule>
  </conditionalFormatting>
  <conditionalFormatting sqref="N308">
    <cfRule type="cellIs" dxfId="11325" priority="12993" operator="between">
      <formula>4.5</formula>
      <formula>3.495</formula>
    </cfRule>
  </conditionalFormatting>
  <conditionalFormatting sqref="N308">
    <cfRule type="cellIs" dxfId="11324" priority="12991" operator="between">
      <formula>3.5</formula>
      <formula>2.495</formula>
    </cfRule>
    <cfRule type="cellIs" dxfId="11323" priority="12992" operator="between">
      <formula>3.5</formula>
      <formula>2.495</formula>
    </cfRule>
  </conditionalFormatting>
  <conditionalFormatting sqref="N308">
    <cfRule type="cellIs" dxfId="11322" priority="12990" operator="between">
      <formula>3.5</formula>
      <formula>2.495</formula>
    </cfRule>
  </conditionalFormatting>
  <conditionalFormatting sqref="N308">
    <cfRule type="cellIs" dxfId="11321" priority="12989" operator="between">
      <formula>3.5</formula>
      <formula>2.494</formula>
    </cfRule>
  </conditionalFormatting>
  <conditionalFormatting sqref="N308">
    <cfRule type="cellIs" dxfId="11320" priority="12988" operator="between">
      <formula>2.5</formula>
      <formula>0</formula>
    </cfRule>
  </conditionalFormatting>
  <conditionalFormatting sqref="N308">
    <cfRule type="cellIs" dxfId="11319" priority="12984" operator="between">
      <formula>4.501</formula>
      <formula>6</formula>
    </cfRule>
    <cfRule type="cellIs" dxfId="11318" priority="12985" operator="between">
      <formula>3.001</formula>
      <formula>4.5</formula>
    </cfRule>
    <cfRule type="cellIs" dxfId="11317" priority="12986" operator="between">
      <formula>2.001</formula>
      <formula>3</formula>
    </cfRule>
    <cfRule type="cellIs" dxfId="11316" priority="12987" operator="between">
      <formula>0</formula>
      <formula>2</formula>
    </cfRule>
  </conditionalFormatting>
  <conditionalFormatting sqref="N310">
    <cfRule type="cellIs" dxfId="11315" priority="12971" operator="between">
      <formula>6</formula>
      <formula>4.5</formula>
    </cfRule>
  </conditionalFormatting>
  <conditionalFormatting sqref="N310">
    <cfRule type="cellIs" dxfId="11314" priority="12970" operator="between">
      <formula>6</formula>
      <formula>4.495</formula>
    </cfRule>
  </conditionalFormatting>
  <conditionalFormatting sqref="N310">
    <cfRule type="cellIs" dxfId="11313" priority="12969" operator="between">
      <formula>4.5</formula>
      <formula>3.495</formula>
    </cfRule>
  </conditionalFormatting>
  <conditionalFormatting sqref="N310">
    <cfRule type="cellIs" dxfId="11312" priority="12967" operator="between">
      <formula>3.5</formula>
      <formula>2.495</formula>
    </cfRule>
    <cfRule type="cellIs" dxfId="11311" priority="12968" operator="between">
      <formula>3.5</formula>
      <formula>2.495</formula>
    </cfRule>
  </conditionalFormatting>
  <conditionalFormatting sqref="N310">
    <cfRule type="cellIs" dxfId="11310" priority="12966" operator="between">
      <formula>3.5</formula>
      <formula>2.495</formula>
    </cfRule>
  </conditionalFormatting>
  <conditionalFormatting sqref="N310">
    <cfRule type="cellIs" dxfId="11309" priority="12965" operator="between">
      <formula>3.5</formula>
      <formula>2.494</formula>
    </cfRule>
  </conditionalFormatting>
  <conditionalFormatting sqref="N310">
    <cfRule type="cellIs" dxfId="11308" priority="12964" operator="between">
      <formula>2.5</formula>
      <formula>0</formula>
    </cfRule>
  </conditionalFormatting>
  <conditionalFormatting sqref="N310">
    <cfRule type="cellIs" dxfId="11307" priority="12960" operator="between">
      <formula>4.501</formula>
      <formula>6</formula>
    </cfRule>
    <cfRule type="cellIs" dxfId="11306" priority="12961" operator="between">
      <formula>3.001</formula>
      <formula>4.5</formula>
    </cfRule>
    <cfRule type="cellIs" dxfId="11305" priority="12962" operator="between">
      <formula>2.001</formula>
      <formula>3</formula>
    </cfRule>
    <cfRule type="cellIs" dxfId="11304" priority="12963" operator="between">
      <formula>0</formula>
      <formula>2</formula>
    </cfRule>
  </conditionalFormatting>
  <conditionalFormatting sqref="N314">
    <cfRule type="cellIs" dxfId="11303" priority="12983" operator="between">
      <formula>6</formula>
      <formula>4.5</formula>
    </cfRule>
  </conditionalFormatting>
  <conditionalFormatting sqref="N314">
    <cfRule type="cellIs" dxfId="11302" priority="12982" operator="between">
      <formula>6</formula>
      <formula>4.495</formula>
    </cfRule>
  </conditionalFormatting>
  <conditionalFormatting sqref="N314">
    <cfRule type="cellIs" dxfId="11301" priority="12981" operator="between">
      <formula>4.5</formula>
      <formula>3.495</formula>
    </cfRule>
  </conditionalFormatting>
  <conditionalFormatting sqref="N314">
    <cfRule type="cellIs" dxfId="11300" priority="12979" operator="between">
      <formula>3.5</formula>
      <formula>2.495</formula>
    </cfRule>
    <cfRule type="cellIs" dxfId="11299" priority="12980" operator="between">
      <formula>3.5</formula>
      <formula>2.495</formula>
    </cfRule>
  </conditionalFormatting>
  <conditionalFormatting sqref="N314">
    <cfRule type="cellIs" dxfId="11298" priority="12978" operator="between">
      <formula>3.5</formula>
      <formula>2.495</formula>
    </cfRule>
  </conditionalFormatting>
  <conditionalFormatting sqref="N314">
    <cfRule type="cellIs" dxfId="11297" priority="12977" operator="between">
      <formula>3.5</formula>
      <formula>2.494</formula>
    </cfRule>
  </conditionalFormatting>
  <conditionalFormatting sqref="N314">
    <cfRule type="cellIs" dxfId="11296" priority="12976" operator="between">
      <formula>2.5</formula>
      <formula>0</formula>
    </cfRule>
  </conditionalFormatting>
  <conditionalFormatting sqref="N314">
    <cfRule type="cellIs" dxfId="11295" priority="12972" operator="between">
      <formula>4.501</formula>
      <formula>6</formula>
    </cfRule>
    <cfRule type="cellIs" dxfId="11294" priority="12973" operator="between">
      <formula>3.001</formula>
      <formula>4.5</formula>
    </cfRule>
    <cfRule type="cellIs" dxfId="11293" priority="12974" operator="between">
      <formula>2.001</formula>
      <formula>3</formula>
    </cfRule>
    <cfRule type="cellIs" dxfId="11292" priority="12975" operator="between">
      <formula>0</formula>
      <formula>2</formula>
    </cfRule>
  </conditionalFormatting>
  <conditionalFormatting sqref="N312">
    <cfRule type="cellIs" dxfId="11291" priority="12947" operator="between">
      <formula>6</formula>
      <formula>4.5</formula>
    </cfRule>
  </conditionalFormatting>
  <conditionalFormatting sqref="N312">
    <cfRule type="cellIs" dxfId="11290" priority="12946" operator="between">
      <formula>6</formula>
      <formula>4.495</formula>
    </cfRule>
  </conditionalFormatting>
  <conditionalFormatting sqref="N312">
    <cfRule type="cellIs" dxfId="11289" priority="12945" operator="between">
      <formula>4.5</formula>
      <formula>3.495</formula>
    </cfRule>
  </conditionalFormatting>
  <conditionalFormatting sqref="N312">
    <cfRule type="cellIs" dxfId="11288" priority="12943" operator="between">
      <formula>3.5</formula>
      <formula>2.495</formula>
    </cfRule>
    <cfRule type="cellIs" dxfId="11287" priority="12944" operator="between">
      <formula>3.5</formula>
      <formula>2.495</formula>
    </cfRule>
  </conditionalFormatting>
  <conditionalFormatting sqref="N312">
    <cfRule type="cellIs" dxfId="11286" priority="12942" operator="between">
      <formula>3.5</formula>
      <formula>2.495</formula>
    </cfRule>
  </conditionalFormatting>
  <conditionalFormatting sqref="N312">
    <cfRule type="cellIs" dxfId="11285" priority="12941" operator="between">
      <formula>3.5</formula>
      <formula>2.494</formula>
    </cfRule>
  </conditionalFormatting>
  <conditionalFormatting sqref="N312">
    <cfRule type="cellIs" dxfId="11284" priority="12940" operator="between">
      <formula>2.5</formula>
      <formula>0</formula>
    </cfRule>
  </conditionalFormatting>
  <conditionalFormatting sqref="N312">
    <cfRule type="cellIs" dxfId="11283" priority="12936" operator="between">
      <formula>4.501</formula>
      <formula>6</formula>
    </cfRule>
    <cfRule type="cellIs" dxfId="11282" priority="12937" operator="between">
      <formula>3.001</formula>
      <formula>4.5</formula>
    </cfRule>
    <cfRule type="cellIs" dxfId="11281" priority="12938" operator="between">
      <formula>2.001</formula>
      <formula>3</formula>
    </cfRule>
    <cfRule type="cellIs" dxfId="11280" priority="12939" operator="between">
      <formula>0</formula>
      <formula>2</formula>
    </cfRule>
  </conditionalFormatting>
  <conditionalFormatting sqref="N311">
    <cfRule type="cellIs" dxfId="11279" priority="12935" operator="between">
      <formula>6</formula>
      <formula>4.5</formula>
    </cfRule>
  </conditionalFormatting>
  <conditionalFormatting sqref="N311">
    <cfRule type="cellIs" dxfId="11278" priority="12934" operator="between">
      <formula>6</formula>
      <formula>4.495</formula>
    </cfRule>
  </conditionalFormatting>
  <conditionalFormatting sqref="N311">
    <cfRule type="cellIs" dxfId="11277" priority="12933" operator="between">
      <formula>4.5</formula>
      <formula>3.495</formula>
    </cfRule>
  </conditionalFormatting>
  <conditionalFormatting sqref="N311">
    <cfRule type="cellIs" dxfId="11276" priority="12931" operator="between">
      <formula>3.5</formula>
      <formula>2.495</formula>
    </cfRule>
    <cfRule type="cellIs" dxfId="11275" priority="12932" operator="between">
      <formula>3.5</formula>
      <formula>2.495</formula>
    </cfRule>
  </conditionalFormatting>
  <conditionalFormatting sqref="N311">
    <cfRule type="cellIs" dxfId="11274" priority="12930" operator="between">
      <formula>3.5</formula>
      <formula>2.495</formula>
    </cfRule>
  </conditionalFormatting>
  <conditionalFormatting sqref="N311">
    <cfRule type="cellIs" dxfId="11273" priority="12929" operator="between">
      <formula>3.5</formula>
      <formula>2.494</formula>
    </cfRule>
  </conditionalFormatting>
  <conditionalFormatting sqref="N311">
    <cfRule type="cellIs" dxfId="11272" priority="12928" operator="between">
      <formula>2.5</formula>
      <formula>0</formula>
    </cfRule>
  </conditionalFormatting>
  <conditionalFormatting sqref="N311">
    <cfRule type="cellIs" dxfId="11271" priority="12924" operator="between">
      <formula>4.501</formula>
      <formula>6</formula>
    </cfRule>
    <cfRule type="cellIs" dxfId="11270" priority="12925" operator="between">
      <formula>3.001</formula>
      <formula>4.5</formula>
    </cfRule>
    <cfRule type="cellIs" dxfId="11269" priority="12926" operator="between">
      <formula>2.001</formula>
      <formula>3</formula>
    </cfRule>
    <cfRule type="cellIs" dxfId="11268" priority="12927" operator="between">
      <formula>0</formula>
      <formula>2</formula>
    </cfRule>
  </conditionalFormatting>
  <conditionalFormatting sqref="N313">
    <cfRule type="cellIs" dxfId="11267" priority="12923" operator="between">
      <formula>6</formula>
      <formula>4.5</formula>
    </cfRule>
  </conditionalFormatting>
  <conditionalFormatting sqref="N313">
    <cfRule type="cellIs" dxfId="11266" priority="12922" operator="between">
      <formula>6</formula>
      <formula>4.495</formula>
    </cfRule>
  </conditionalFormatting>
  <conditionalFormatting sqref="N313">
    <cfRule type="cellIs" dxfId="11265" priority="12921" operator="between">
      <formula>4.5</formula>
      <formula>3.495</formula>
    </cfRule>
  </conditionalFormatting>
  <conditionalFormatting sqref="N313">
    <cfRule type="cellIs" dxfId="11264" priority="12919" operator="between">
      <formula>3.5</formula>
      <formula>2.495</formula>
    </cfRule>
    <cfRule type="cellIs" dxfId="11263" priority="12920" operator="between">
      <formula>3.5</formula>
      <formula>2.495</formula>
    </cfRule>
  </conditionalFormatting>
  <conditionalFormatting sqref="N313">
    <cfRule type="cellIs" dxfId="11262" priority="12918" operator="between">
      <formula>3.5</formula>
      <formula>2.495</formula>
    </cfRule>
  </conditionalFormatting>
  <conditionalFormatting sqref="N313">
    <cfRule type="cellIs" dxfId="11261" priority="12917" operator="between">
      <formula>3.5</formula>
      <formula>2.494</formula>
    </cfRule>
  </conditionalFormatting>
  <conditionalFormatting sqref="N313">
    <cfRule type="cellIs" dxfId="11260" priority="12916" operator="between">
      <formula>2.5</formula>
      <formula>0</formula>
    </cfRule>
  </conditionalFormatting>
  <conditionalFormatting sqref="N313">
    <cfRule type="cellIs" dxfId="11259" priority="12912" operator="between">
      <formula>4.501</formula>
      <formula>6</formula>
    </cfRule>
    <cfRule type="cellIs" dxfId="11258" priority="12913" operator="between">
      <formula>3.001</formula>
      <formula>4.5</formula>
    </cfRule>
    <cfRule type="cellIs" dxfId="11257" priority="12914" operator="between">
      <formula>2.001</formula>
      <formula>3</formula>
    </cfRule>
    <cfRule type="cellIs" dxfId="11256" priority="12915" operator="between">
      <formula>0</formula>
      <formula>2</formula>
    </cfRule>
  </conditionalFormatting>
  <conditionalFormatting sqref="N315">
    <cfRule type="cellIs" dxfId="11255" priority="12899" operator="between">
      <formula>6</formula>
      <formula>4.5</formula>
    </cfRule>
  </conditionalFormatting>
  <conditionalFormatting sqref="N315">
    <cfRule type="cellIs" dxfId="11254" priority="12898" operator="between">
      <formula>6</formula>
      <formula>4.495</formula>
    </cfRule>
  </conditionalFormatting>
  <conditionalFormatting sqref="N315">
    <cfRule type="cellIs" dxfId="11253" priority="12897" operator="between">
      <formula>4.5</formula>
      <formula>3.495</formula>
    </cfRule>
  </conditionalFormatting>
  <conditionalFormatting sqref="N315">
    <cfRule type="cellIs" dxfId="11252" priority="12895" operator="between">
      <formula>3.5</formula>
      <formula>2.495</formula>
    </cfRule>
    <cfRule type="cellIs" dxfId="11251" priority="12896" operator="between">
      <formula>3.5</formula>
      <formula>2.495</formula>
    </cfRule>
  </conditionalFormatting>
  <conditionalFormatting sqref="N315">
    <cfRule type="cellIs" dxfId="11250" priority="12894" operator="between">
      <formula>3.5</formula>
      <formula>2.495</formula>
    </cfRule>
  </conditionalFormatting>
  <conditionalFormatting sqref="N315">
    <cfRule type="cellIs" dxfId="11249" priority="12893" operator="between">
      <formula>3.5</formula>
      <formula>2.494</formula>
    </cfRule>
  </conditionalFormatting>
  <conditionalFormatting sqref="N315">
    <cfRule type="cellIs" dxfId="11248" priority="12892" operator="between">
      <formula>2.5</formula>
      <formula>0</formula>
    </cfRule>
  </conditionalFormatting>
  <conditionalFormatting sqref="N315">
    <cfRule type="cellIs" dxfId="11247" priority="12888" operator="between">
      <formula>4.501</formula>
      <formula>6</formula>
    </cfRule>
    <cfRule type="cellIs" dxfId="11246" priority="12889" operator="between">
      <formula>3.001</formula>
      <formula>4.5</formula>
    </cfRule>
    <cfRule type="cellIs" dxfId="11245" priority="12890" operator="between">
      <formula>2.001</formula>
      <formula>3</formula>
    </cfRule>
    <cfRule type="cellIs" dxfId="11244" priority="12891" operator="between">
      <formula>0</formula>
      <formula>2</formula>
    </cfRule>
  </conditionalFormatting>
  <conditionalFormatting sqref="N319">
    <cfRule type="cellIs" dxfId="11243" priority="12911" operator="between">
      <formula>6</formula>
      <formula>4.5</formula>
    </cfRule>
  </conditionalFormatting>
  <conditionalFormatting sqref="N319">
    <cfRule type="cellIs" dxfId="11242" priority="12910" operator="between">
      <formula>6</formula>
      <formula>4.495</formula>
    </cfRule>
  </conditionalFormatting>
  <conditionalFormatting sqref="N319">
    <cfRule type="cellIs" dxfId="11241" priority="12909" operator="between">
      <formula>4.5</formula>
      <formula>3.495</formula>
    </cfRule>
  </conditionalFormatting>
  <conditionalFormatting sqref="N319">
    <cfRule type="cellIs" dxfId="11240" priority="12907" operator="between">
      <formula>3.5</formula>
      <formula>2.495</formula>
    </cfRule>
    <cfRule type="cellIs" dxfId="11239" priority="12908" operator="between">
      <formula>3.5</formula>
      <formula>2.495</formula>
    </cfRule>
  </conditionalFormatting>
  <conditionalFormatting sqref="N319">
    <cfRule type="cellIs" dxfId="11238" priority="12906" operator="between">
      <formula>3.5</formula>
      <formula>2.495</formula>
    </cfRule>
  </conditionalFormatting>
  <conditionalFormatting sqref="N319">
    <cfRule type="cellIs" dxfId="11237" priority="12905" operator="between">
      <formula>3.5</formula>
      <formula>2.494</formula>
    </cfRule>
  </conditionalFormatting>
  <conditionalFormatting sqref="N319">
    <cfRule type="cellIs" dxfId="11236" priority="12904" operator="between">
      <formula>2.5</formula>
      <formula>0</formula>
    </cfRule>
  </conditionalFormatting>
  <conditionalFormatting sqref="N319">
    <cfRule type="cellIs" dxfId="11235" priority="12900" operator="between">
      <formula>4.501</formula>
      <formula>6</formula>
    </cfRule>
    <cfRule type="cellIs" dxfId="11234" priority="12901" operator="between">
      <formula>3.001</formula>
      <formula>4.5</formula>
    </cfRule>
    <cfRule type="cellIs" dxfId="11233" priority="12902" operator="between">
      <formula>2.001</formula>
      <formula>3</formula>
    </cfRule>
    <cfRule type="cellIs" dxfId="11232" priority="12903" operator="between">
      <formula>0</formula>
      <formula>2</formula>
    </cfRule>
  </conditionalFormatting>
  <conditionalFormatting sqref="N317">
    <cfRule type="cellIs" dxfId="11231" priority="12887" operator="between">
      <formula>6</formula>
      <formula>4.5</formula>
    </cfRule>
  </conditionalFormatting>
  <conditionalFormatting sqref="N317">
    <cfRule type="cellIs" dxfId="11230" priority="12886" operator="between">
      <formula>6</formula>
      <formula>4.495</formula>
    </cfRule>
  </conditionalFormatting>
  <conditionalFormatting sqref="N317">
    <cfRule type="cellIs" dxfId="11229" priority="12885" operator="between">
      <formula>4.5</formula>
      <formula>3.495</formula>
    </cfRule>
  </conditionalFormatting>
  <conditionalFormatting sqref="N317">
    <cfRule type="cellIs" dxfId="11228" priority="12883" operator="between">
      <formula>3.5</formula>
      <formula>2.495</formula>
    </cfRule>
    <cfRule type="cellIs" dxfId="11227" priority="12884" operator="between">
      <formula>3.5</formula>
      <formula>2.495</formula>
    </cfRule>
  </conditionalFormatting>
  <conditionalFormatting sqref="N317">
    <cfRule type="cellIs" dxfId="11226" priority="12882" operator="between">
      <formula>3.5</formula>
      <formula>2.495</formula>
    </cfRule>
  </conditionalFormatting>
  <conditionalFormatting sqref="N317">
    <cfRule type="cellIs" dxfId="11225" priority="12881" operator="between">
      <formula>3.5</formula>
      <formula>2.494</formula>
    </cfRule>
  </conditionalFormatting>
  <conditionalFormatting sqref="N317">
    <cfRule type="cellIs" dxfId="11224" priority="12880" operator="between">
      <formula>2.5</formula>
      <formula>0</formula>
    </cfRule>
  </conditionalFormatting>
  <conditionalFormatting sqref="N317">
    <cfRule type="cellIs" dxfId="11223" priority="12876" operator="between">
      <formula>4.501</formula>
      <formula>6</formula>
    </cfRule>
    <cfRule type="cellIs" dxfId="11222" priority="12877" operator="between">
      <formula>3.001</formula>
      <formula>4.5</formula>
    </cfRule>
    <cfRule type="cellIs" dxfId="11221" priority="12878" operator="between">
      <formula>2.001</formula>
      <formula>3</formula>
    </cfRule>
    <cfRule type="cellIs" dxfId="11220" priority="12879" operator="between">
      <formula>0</formula>
      <formula>2</formula>
    </cfRule>
  </conditionalFormatting>
  <conditionalFormatting sqref="N316">
    <cfRule type="cellIs" dxfId="11219" priority="12875" operator="between">
      <formula>6</formula>
      <formula>4.5</formula>
    </cfRule>
  </conditionalFormatting>
  <conditionalFormatting sqref="N316">
    <cfRule type="cellIs" dxfId="11218" priority="12874" operator="between">
      <formula>6</formula>
      <formula>4.495</formula>
    </cfRule>
  </conditionalFormatting>
  <conditionalFormatting sqref="N316">
    <cfRule type="cellIs" dxfId="11217" priority="12873" operator="between">
      <formula>4.5</formula>
      <formula>3.495</formula>
    </cfRule>
  </conditionalFormatting>
  <conditionalFormatting sqref="N316">
    <cfRule type="cellIs" dxfId="11216" priority="12871" operator="between">
      <formula>3.5</formula>
      <formula>2.495</formula>
    </cfRule>
    <cfRule type="cellIs" dxfId="11215" priority="12872" operator="between">
      <formula>3.5</formula>
      <formula>2.495</formula>
    </cfRule>
  </conditionalFormatting>
  <conditionalFormatting sqref="N316">
    <cfRule type="cellIs" dxfId="11214" priority="12870" operator="between">
      <formula>3.5</formula>
      <formula>2.495</formula>
    </cfRule>
  </conditionalFormatting>
  <conditionalFormatting sqref="N316">
    <cfRule type="cellIs" dxfId="11213" priority="12869" operator="between">
      <formula>3.5</formula>
      <formula>2.494</formula>
    </cfRule>
  </conditionalFormatting>
  <conditionalFormatting sqref="N316">
    <cfRule type="cellIs" dxfId="11212" priority="12868" operator="between">
      <formula>2.5</formula>
      <formula>0</formula>
    </cfRule>
  </conditionalFormatting>
  <conditionalFormatting sqref="N316">
    <cfRule type="cellIs" dxfId="11211" priority="12864" operator="between">
      <formula>4.501</formula>
      <formula>6</formula>
    </cfRule>
    <cfRule type="cellIs" dxfId="11210" priority="12865" operator="between">
      <formula>3.001</formula>
      <formula>4.5</formula>
    </cfRule>
    <cfRule type="cellIs" dxfId="11209" priority="12866" operator="between">
      <formula>2.001</formula>
      <formula>3</formula>
    </cfRule>
    <cfRule type="cellIs" dxfId="11208" priority="12867" operator="between">
      <formula>0</formula>
      <formula>2</formula>
    </cfRule>
  </conditionalFormatting>
  <conditionalFormatting sqref="N318">
    <cfRule type="cellIs" dxfId="11207" priority="12863" operator="between">
      <formula>6</formula>
      <formula>4.5</formula>
    </cfRule>
  </conditionalFormatting>
  <conditionalFormatting sqref="N318">
    <cfRule type="cellIs" dxfId="11206" priority="12862" operator="between">
      <formula>6</formula>
      <formula>4.495</formula>
    </cfRule>
  </conditionalFormatting>
  <conditionalFormatting sqref="N318">
    <cfRule type="cellIs" dxfId="11205" priority="12861" operator="between">
      <formula>4.5</formula>
      <formula>3.495</formula>
    </cfRule>
  </conditionalFormatting>
  <conditionalFormatting sqref="N318">
    <cfRule type="cellIs" dxfId="11204" priority="12859" operator="between">
      <formula>3.5</formula>
      <formula>2.495</formula>
    </cfRule>
    <cfRule type="cellIs" dxfId="11203" priority="12860" operator="between">
      <formula>3.5</formula>
      <formula>2.495</formula>
    </cfRule>
  </conditionalFormatting>
  <conditionalFormatting sqref="N318">
    <cfRule type="cellIs" dxfId="11202" priority="12858" operator="between">
      <formula>3.5</formula>
      <formula>2.495</formula>
    </cfRule>
  </conditionalFormatting>
  <conditionalFormatting sqref="N318">
    <cfRule type="cellIs" dxfId="11201" priority="12857" operator="between">
      <formula>3.5</formula>
      <formula>2.494</formula>
    </cfRule>
  </conditionalFormatting>
  <conditionalFormatting sqref="N318">
    <cfRule type="cellIs" dxfId="11200" priority="12856" operator="between">
      <formula>2.5</formula>
      <formula>0</formula>
    </cfRule>
  </conditionalFormatting>
  <conditionalFormatting sqref="N318">
    <cfRule type="cellIs" dxfId="11199" priority="12852" operator="between">
      <formula>4.501</formula>
      <formula>6</formula>
    </cfRule>
    <cfRule type="cellIs" dxfId="11198" priority="12853" operator="between">
      <formula>3.001</formula>
      <formula>4.5</formula>
    </cfRule>
    <cfRule type="cellIs" dxfId="11197" priority="12854" operator="between">
      <formula>2.001</formula>
      <formula>3</formula>
    </cfRule>
    <cfRule type="cellIs" dxfId="11196" priority="12855" operator="between">
      <formula>0</formula>
      <formula>2</formula>
    </cfRule>
  </conditionalFormatting>
  <conditionalFormatting sqref="N320">
    <cfRule type="cellIs" dxfId="11195" priority="12839" operator="between">
      <formula>6</formula>
      <formula>4.5</formula>
    </cfRule>
  </conditionalFormatting>
  <conditionalFormatting sqref="N320">
    <cfRule type="cellIs" dxfId="11194" priority="12838" operator="between">
      <formula>6</formula>
      <formula>4.495</formula>
    </cfRule>
  </conditionalFormatting>
  <conditionalFormatting sqref="N320">
    <cfRule type="cellIs" dxfId="11193" priority="12837" operator="between">
      <formula>4.5</formula>
      <formula>3.495</formula>
    </cfRule>
  </conditionalFormatting>
  <conditionalFormatting sqref="N320">
    <cfRule type="cellIs" dxfId="11192" priority="12835" operator="between">
      <formula>3.5</formula>
      <formula>2.495</formula>
    </cfRule>
    <cfRule type="cellIs" dxfId="11191" priority="12836" operator="between">
      <formula>3.5</formula>
      <formula>2.495</formula>
    </cfRule>
  </conditionalFormatting>
  <conditionalFormatting sqref="N320">
    <cfRule type="cellIs" dxfId="11190" priority="12834" operator="between">
      <formula>3.5</formula>
      <formula>2.495</formula>
    </cfRule>
  </conditionalFormatting>
  <conditionalFormatting sqref="N320">
    <cfRule type="cellIs" dxfId="11189" priority="12833" operator="between">
      <formula>3.5</formula>
      <formula>2.494</formula>
    </cfRule>
  </conditionalFormatting>
  <conditionalFormatting sqref="N320">
    <cfRule type="cellIs" dxfId="11188" priority="12832" operator="between">
      <formula>2.5</formula>
      <formula>0</formula>
    </cfRule>
  </conditionalFormatting>
  <conditionalFormatting sqref="N320">
    <cfRule type="cellIs" dxfId="11187" priority="12828" operator="between">
      <formula>4.501</formula>
      <formula>6</formula>
    </cfRule>
    <cfRule type="cellIs" dxfId="11186" priority="12829" operator="between">
      <formula>3.001</formula>
      <formula>4.5</formula>
    </cfRule>
    <cfRule type="cellIs" dxfId="11185" priority="12830" operator="between">
      <formula>2.001</formula>
      <formula>3</formula>
    </cfRule>
    <cfRule type="cellIs" dxfId="11184" priority="12831" operator="between">
      <formula>0</formula>
      <formula>2</formula>
    </cfRule>
  </conditionalFormatting>
  <conditionalFormatting sqref="N325">
    <cfRule type="cellIs" dxfId="11183" priority="12851" operator="between">
      <formula>6</formula>
      <formula>4.5</formula>
    </cfRule>
  </conditionalFormatting>
  <conditionalFormatting sqref="N325">
    <cfRule type="cellIs" dxfId="11182" priority="12850" operator="between">
      <formula>6</formula>
      <formula>4.495</formula>
    </cfRule>
  </conditionalFormatting>
  <conditionalFormatting sqref="N325">
    <cfRule type="cellIs" dxfId="11181" priority="12849" operator="between">
      <formula>4.5</formula>
      <formula>3.495</formula>
    </cfRule>
  </conditionalFormatting>
  <conditionalFormatting sqref="N325">
    <cfRule type="cellIs" dxfId="11180" priority="12847" operator="between">
      <formula>3.5</formula>
      <formula>2.495</formula>
    </cfRule>
    <cfRule type="cellIs" dxfId="11179" priority="12848" operator="between">
      <formula>3.5</formula>
      <formula>2.495</formula>
    </cfRule>
  </conditionalFormatting>
  <conditionalFormatting sqref="N325">
    <cfRule type="cellIs" dxfId="11178" priority="12846" operator="between">
      <formula>3.5</formula>
      <formula>2.495</formula>
    </cfRule>
  </conditionalFormatting>
  <conditionalFormatting sqref="N325">
    <cfRule type="cellIs" dxfId="11177" priority="12845" operator="between">
      <formula>3.5</formula>
      <formula>2.494</formula>
    </cfRule>
  </conditionalFormatting>
  <conditionalFormatting sqref="N325">
    <cfRule type="cellIs" dxfId="11176" priority="12844" operator="between">
      <formula>2.5</formula>
      <formula>0</formula>
    </cfRule>
  </conditionalFormatting>
  <conditionalFormatting sqref="N325">
    <cfRule type="cellIs" dxfId="11175" priority="12840" operator="between">
      <formula>4.501</formula>
      <formula>6</formula>
    </cfRule>
    <cfRule type="cellIs" dxfId="11174" priority="12841" operator="between">
      <formula>3.001</formula>
      <formula>4.5</formula>
    </cfRule>
    <cfRule type="cellIs" dxfId="11173" priority="12842" operator="between">
      <formula>2.001</formula>
      <formula>3</formula>
    </cfRule>
    <cfRule type="cellIs" dxfId="11172" priority="12843" operator="between">
      <formula>0</formula>
      <formula>2</formula>
    </cfRule>
  </conditionalFormatting>
  <conditionalFormatting sqref="N322">
    <cfRule type="cellIs" dxfId="11171" priority="12827" operator="between">
      <formula>6</formula>
      <formula>4.5</formula>
    </cfRule>
  </conditionalFormatting>
  <conditionalFormatting sqref="N322">
    <cfRule type="cellIs" dxfId="11170" priority="12826" operator="between">
      <formula>6</formula>
      <formula>4.495</formula>
    </cfRule>
  </conditionalFormatting>
  <conditionalFormatting sqref="N322">
    <cfRule type="cellIs" dxfId="11169" priority="12825" operator="between">
      <formula>4.5</formula>
      <formula>3.495</formula>
    </cfRule>
  </conditionalFormatting>
  <conditionalFormatting sqref="N322">
    <cfRule type="cellIs" dxfId="11168" priority="12823" operator="between">
      <formula>3.5</formula>
      <formula>2.495</formula>
    </cfRule>
    <cfRule type="cellIs" dxfId="11167" priority="12824" operator="between">
      <formula>3.5</formula>
      <formula>2.495</formula>
    </cfRule>
  </conditionalFormatting>
  <conditionalFormatting sqref="N322">
    <cfRule type="cellIs" dxfId="11166" priority="12822" operator="between">
      <formula>3.5</formula>
      <formula>2.495</formula>
    </cfRule>
  </conditionalFormatting>
  <conditionalFormatting sqref="N322">
    <cfRule type="cellIs" dxfId="11165" priority="12821" operator="between">
      <formula>3.5</formula>
      <formula>2.494</formula>
    </cfRule>
  </conditionalFormatting>
  <conditionalFormatting sqref="N322">
    <cfRule type="cellIs" dxfId="11164" priority="12820" operator="between">
      <formula>2.5</formula>
      <formula>0</formula>
    </cfRule>
  </conditionalFormatting>
  <conditionalFormatting sqref="N322">
    <cfRule type="cellIs" dxfId="11163" priority="12816" operator="between">
      <formula>4.501</formula>
      <formula>6</formula>
    </cfRule>
    <cfRule type="cellIs" dxfId="11162" priority="12817" operator="between">
      <formula>3.001</formula>
      <formula>4.5</formula>
    </cfRule>
    <cfRule type="cellIs" dxfId="11161" priority="12818" operator="between">
      <formula>2.001</formula>
      <formula>3</formula>
    </cfRule>
    <cfRule type="cellIs" dxfId="11160" priority="12819" operator="between">
      <formula>0</formula>
      <formula>2</formula>
    </cfRule>
  </conditionalFormatting>
  <conditionalFormatting sqref="N321">
    <cfRule type="cellIs" dxfId="11159" priority="12815" operator="between">
      <formula>6</formula>
      <formula>4.5</formula>
    </cfRule>
  </conditionalFormatting>
  <conditionalFormatting sqref="N321">
    <cfRule type="cellIs" dxfId="11158" priority="12814" operator="between">
      <formula>6</formula>
      <formula>4.495</formula>
    </cfRule>
  </conditionalFormatting>
  <conditionalFormatting sqref="N321">
    <cfRule type="cellIs" dxfId="11157" priority="12813" operator="between">
      <formula>4.5</formula>
      <formula>3.495</formula>
    </cfRule>
  </conditionalFormatting>
  <conditionalFormatting sqref="N321">
    <cfRule type="cellIs" dxfId="11156" priority="12811" operator="between">
      <formula>3.5</formula>
      <formula>2.495</formula>
    </cfRule>
    <cfRule type="cellIs" dxfId="11155" priority="12812" operator="between">
      <formula>3.5</formula>
      <formula>2.495</formula>
    </cfRule>
  </conditionalFormatting>
  <conditionalFormatting sqref="N321">
    <cfRule type="cellIs" dxfId="11154" priority="12810" operator="between">
      <formula>3.5</formula>
      <formula>2.495</formula>
    </cfRule>
  </conditionalFormatting>
  <conditionalFormatting sqref="N321">
    <cfRule type="cellIs" dxfId="11153" priority="12809" operator="between">
      <formula>3.5</formula>
      <formula>2.494</formula>
    </cfRule>
  </conditionalFormatting>
  <conditionalFormatting sqref="N321">
    <cfRule type="cellIs" dxfId="11152" priority="12808" operator="between">
      <formula>2.5</formula>
      <formula>0</formula>
    </cfRule>
  </conditionalFormatting>
  <conditionalFormatting sqref="N321">
    <cfRule type="cellIs" dxfId="11151" priority="12804" operator="between">
      <formula>4.501</formula>
      <formula>6</formula>
    </cfRule>
    <cfRule type="cellIs" dxfId="11150" priority="12805" operator="between">
      <formula>3.001</formula>
      <formula>4.5</formula>
    </cfRule>
    <cfRule type="cellIs" dxfId="11149" priority="12806" operator="between">
      <formula>2.001</formula>
      <formula>3</formula>
    </cfRule>
    <cfRule type="cellIs" dxfId="11148" priority="12807" operator="between">
      <formula>0</formula>
      <formula>2</formula>
    </cfRule>
  </conditionalFormatting>
  <conditionalFormatting sqref="N324">
    <cfRule type="cellIs" dxfId="11147" priority="12803" operator="between">
      <formula>6</formula>
      <formula>4.5</formula>
    </cfRule>
  </conditionalFormatting>
  <conditionalFormatting sqref="N324">
    <cfRule type="cellIs" dxfId="11146" priority="12802" operator="between">
      <formula>6</formula>
      <formula>4.495</formula>
    </cfRule>
  </conditionalFormatting>
  <conditionalFormatting sqref="N324">
    <cfRule type="cellIs" dxfId="11145" priority="12801" operator="between">
      <formula>4.5</formula>
      <formula>3.495</formula>
    </cfRule>
  </conditionalFormatting>
  <conditionalFormatting sqref="N324">
    <cfRule type="cellIs" dxfId="11144" priority="12799" operator="between">
      <formula>3.5</formula>
      <formula>2.495</formula>
    </cfRule>
    <cfRule type="cellIs" dxfId="11143" priority="12800" operator="between">
      <formula>3.5</formula>
      <formula>2.495</formula>
    </cfRule>
  </conditionalFormatting>
  <conditionalFormatting sqref="N324">
    <cfRule type="cellIs" dxfId="11142" priority="12798" operator="between">
      <formula>3.5</formula>
      <formula>2.495</formula>
    </cfRule>
  </conditionalFormatting>
  <conditionalFormatting sqref="N324">
    <cfRule type="cellIs" dxfId="11141" priority="12797" operator="between">
      <formula>3.5</formula>
      <formula>2.494</formula>
    </cfRule>
  </conditionalFormatting>
  <conditionalFormatting sqref="N324">
    <cfRule type="cellIs" dxfId="11140" priority="12796" operator="between">
      <formula>2.5</formula>
      <formula>0</formula>
    </cfRule>
  </conditionalFormatting>
  <conditionalFormatting sqref="N324">
    <cfRule type="cellIs" dxfId="11139" priority="12792" operator="between">
      <formula>4.501</formula>
      <formula>6</formula>
    </cfRule>
    <cfRule type="cellIs" dxfId="11138" priority="12793" operator="between">
      <formula>3.001</formula>
      <formula>4.5</formula>
    </cfRule>
    <cfRule type="cellIs" dxfId="11137" priority="12794" operator="between">
      <formula>2.001</formula>
      <formula>3</formula>
    </cfRule>
    <cfRule type="cellIs" dxfId="11136" priority="12795" operator="between">
      <formula>0</formula>
      <formula>2</formula>
    </cfRule>
  </conditionalFormatting>
  <conditionalFormatting sqref="N323">
    <cfRule type="cellIs" dxfId="11135" priority="12791" operator="between">
      <formula>6</formula>
      <formula>4.5</formula>
    </cfRule>
  </conditionalFormatting>
  <conditionalFormatting sqref="N323">
    <cfRule type="cellIs" dxfId="11134" priority="12790" operator="between">
      <formula>6</formula>
      <formula>4.495</formula>
    </cfRule>
  </conditionalFormatting>
  <conditionalFormatting sqref="N323">
    <cfRule type="cellIs" dxfId="11133" priority="12789" operator="between">
      <formula>4.5</formula>
      <formula>3.495</formula>
    </cfRule>
  </conditionalFormatting>
  <conditionalFormatting sqref="N323">
    <cfRule type="cellIs" dxfId="11132" priority="12787" operator="between">
      <formula>3.5</formula>
      <formula>2.495</formula>
    </cfRule>
    <cfRule type="cellIs" dxfId="11131" priority="12788" operator="between">
      <formula>3.5</formula>
      <formula>2.495</formula>
    </cfRule>
  </conditionalFormatting>
  <conditionalFormatting sqref="N323">
    <cfRule type="cellIs" dxfId="11130" priority="12786" operator="between">
      <formula>3.5</formula>
      <formula>2.495</formula>
    </cfRule>
  </conditionalFormatting>
  <conditionalFormatting sqref="N323">
    <cfRule type="cellIs" dxfId="11129" priority="12785" operator="between">
      <formula>3.5</formula>
      <formula>2.494</formula>
    </cfRule>
  </conditionalFormatting>
  <conditionalFormatting sqref="N323">
    <cfRule type="cellIs" dxfId="11128" priority="12784" operator="between">
      <formula>2.5</formula>
      <formula>0</formula>
    </cfRule>
  </conditionalFormatting>
  <conditionalFormatting sqref="N323">
    <cfRule type="cellIs" dxfId="11127" priority="12780" operator="between">
      <formula>4.501</formula>
      <formula>6</formula>
    </cfRule>
    <cfRule type="cellIs" dxfId="11126" priority="12781" operator="between">
      <formula>3.001</formula>
      <formula>4.5</formula>
    </cfRule>
    <cfRule type="cellIs" dxfId="11125" priority="12782" operator="between">
      <formula>2.001</formula>
      <formula>3</formula>
    </cfRule>
    <cfRule type="cellIs" dxfId="11124" priority="12783" operator="between">
      <formula>0</formula>
      <formula>2</formula>
    </cfRule>
  </conditionalFormatting>
  <conditionalFormatting sqref="N326">
    <cfRule type="cellIs" dxfId="11123" priority="12767" operator="between">
      <formula>6</formula>
      <formula>4.5</formula>
    </cfRule>
  </conditionalFormatting>
  <conditionalFormatting sqref="N326">
    <cfRule type="cellIs" dxfId="11122" priority="12766" operator="between">
      <formula>6</formula>
      <formula>4.495</formula>
    </cfRule>
  </conditionalFormatting>
  <conditionalFormatting sqref="N326">
    <cfRule type="cellIs" dxfId="11121" priority="12765" operator="between">
      <formula>4.5</formula>
      <formula>3.495</formula>
    </cfRule>
  </conditionalFormatting>
  <conditionalFormatting sqref="N326">
    <cfRule type="cellIs" dxfId="11120" priority="12763" operator="between">
      <formula>3.5</formula>
      <formula>2.495</formula>
    </cfRule>
    <cfRule type="cellIs" dxfId="11119" priority="12764" operator="between">
      <formula>3.5</formula>
      <formula>2.495</formula>
    </cfRule>
  </conditionalFormatting>
  <conditionalFormatting sqref="N326">
    <cfRule type="cellIs" dxfId="11118" priority="12762" operator="between">
      <formula>3.5</formula>
      <formula>2.495</formula>
    </cfRule>
  </conditionalFormatting>
  <conditionalFormatting sqref="N326">
    <cfRule type="cellIs" dxfId="11117" priority="12761" operator="between">
      <formula>3.5</formula>
      <formula>2.494</formula>
    </cfRule>
  </conditionalFormatting>
  <conditionalFormatting sqref="N326">
    <cfRule type="cellIs" dxfId="11116" priority="12760" operator="between">
      <formula>2.5</formula>
      <formula>0</formula>
    </cfRule>
  </conditionalFormatting>
  <conditionalFormatting sqref="N326">
    <cfRule type="cellIs" dxfId="11115" priority="12756" operator="between">
      <formula>4.501</formula>
      <formula>6</formula>
    </cfRule>
    <cfRule type="cellIs" dxfId="11114" priority="12757" operator="between">
      <formula>3.001</formula>
      <formula>4.5</formula>
    </cfRule>
    <cfRule type="cellIs" dxfId="11113" priority="12758" operator="between">
      <formula>2.001</formula>
      <formula>3</formula>
    </cfRule>
    <cfRule type="cellIs" dxfId="11112" priority="12759" operator="between">
      <formula>0</formula>
      <formula>2</formula>
    </cfRule>
  </conditionalFormatting>
  <conditionalFormatting sqref="N330">
    <cfRule type="cellIs" dxfId="11111" priority="12779" operator="between">
      <formula>6</formula>
      <formula>4.5</formula>
    </cfRule>
  </conditionalFormatting>
  <conditionalFormatting sqref="N330">
    <cfRule type="cellIs" dxfId="11110" priority="12778" operator="between">
      <formula>6</formula>
      <formula>4.495</formula>
    </cfRule>
  </conditionalFormatting>
  <conditionalFormatting sqref="N330">
    <cfRule type="cellIs" dxfId="11109" priority="12777" operator="between">
      <formula>4.5</formula>
      <formula>3.495</formula>
    </cfRule>
  </conditionalFormatting>
  <conditionalFormatting sqref="N330">
    <cfRule type="cellIs" dxfId="11108" priority="12775" operator="between">
      <formula>3.5</formula>
      <formula>2.495</formula>
    </cfRule>
    <cfRule type="cellIs" dxfId="11107" priority="12776" operator="between">
      <formula>3.5</formula>
      <formula>2.495</formula>
    </cfRule>
  </conditionalFormatting>
  <conditionalFormatting sqref="N330">
    <cfRule type="cellIs" dxfId="11106" priority="12774" operator="between">
      <formula>3.5</formula>
      <formula>2.495</formula>
    </cfRule>
  </conditionalFormatting>
  <conditionalFormatting sqref="N330">
    <cfRule type="cellIs" dxfId="11105" priority="12773" operator="between">
      <formula>3.5</formula>
      <formula>2.494</formula>
    </cfRule>
  </conditionalFormatting>
  <conditionalFormatting sqref="N330">
    <cfRule type="cellIs" dxfId="11104" priority="12772" operator="between">
      <formula>2.5</formula>
      <formula>0</formula>
    </cfRule>
  </conditionalFormatting>
  <conditionalFormatting sqref="N330">
    <cfRule type="cellIs" dxfId="11103" priority="12768" operator="between">
      <formula>4.501</formula>
      <formula>6</formula>
    </cfRule>
    <cfRule type="cellIs" dxfId="11102" priority="12769" operator="between">
      <formula>3.001</formula>
      <formula>4.5</formula>
    </cfRule>
    <cfRule type="cellIs" dxfId="11101" priority="12770" operator="between">
      <formula>2.001</formula>
      <formula>3</formula>
    </cfRule>
    <cfRule type="cellIs" dxfId="11100" priority="12771" operator="between">
      <formula>0</formula>
      <formula>2</formula>
    </cfRule>
  </conditionalFormatting>
  <conditionalFormatting sqref="N328">
    <cfRule type="cellIs" dxfId="11099" priority="12755" operator="between">
      <formula>6</formula>
      <formula>4.5</formula>
    </cfRule>
  </conditionalFormatting>
  <conditionalFormatting sqref="N328">
    <cfRule type="cellIs" dxfId="11098" priority="12754" operator="between">
      <formula>6</formula>
      <formula>4.495</formula>
    </cfRule>
  </conditionalFormatting>
  <conditionalFormatting sqref="N328">
    <cfRule type="cellIs" dxfId="11097" priority="12753" operator="between">
      <formula>4.5</formula>
      <formula>3.495</formula>
    </cfRule>
  </conditionalFormatting>
  <conditionalFormatting sqref="N328">
    <cfRule type="cellIs" dxfId="11096" priority="12751" operator="between">
      <formula>3.5</formula>
      <formula>2.495</formula>
    </cfRule>
    <cfRule type="cellIs" dxfId="11095" priority="12752" operator="between">
      <formula>3.5</formula>
      <formula>2.495</formula>
    </cfRule>
  </conditionalFormatting>
  <conditionalFormatting sqref="N328">
    <cfRule type="cellIs" dxfId="11094" priority="12750" operator="between">
      <formula>3.5</formula>
      <formula>2.495</formula>
    </cfRule>
  </conditionalFormatting>
  <conditionalFormatting sqref="N328">
    <cfRule type="cellIs" dxfId="11093" priority="12749" operator="between">
      <formula>3.5</formula>
      <formula>2.494</formula>
    </cfRule>
  </conditionalFormatting>
  <conditionalFormatting sqref="N328">
    <cfRule type="cellIs" dxfId="11092" priority="12748" operator="between">
      <formula>2.5</formula>
      <formula>0</formula>
    </cfRule>
  </conditionalFormatting>
  <conditionalFormatting sqref="N328">
    <cfRule type="cellIs" dxfId="11091" priority="12744" operator="between">
      <formula>4.501</formula>
      <formula>6</formula>
    </cfRule>
    <cfRule type="cellIs" dxfId="11090" priority="12745" operator="between">
      <formula>3.001</formula>
      <formula>4.5</formula>
    </cfRule>
    <cfRule type="cellIs" dxfId="11089" priority="12746" operator="between">
      <formula>2.001</formula>
      <formula>3</formula>
    </cfRule>
    <cfRule type="cellIs" dxfId="11088" priority="12747" operator="between">
      <formula>0</formula>
      <formula>2</formula>
    </cfRule>
  </conditionalFormatting>
  <conditionalFormatting sqref="N327">
    <cfRule type="cellIs" dxfId="11087" priority="12743" operator="between">
      <formula>6</formula>
      <formula>4.5</formula>
    </cfRule>
  </conditionalFormatting>
  <conditionalFormatting sqref="N327">
    <cfRule type="cellIs" dxfId="11086" priority="12742" operator="between">
      <formula>6</formula>
      <formula>4.495</formula>
    </cfRule>
  </conditionalFormatting>
  <conditionalFormatting sqref="N327">
    <cfRule type="cellIs" dxfId="11085" priority="12741" operator="between">
      <formula>4.5</formula>
      <formula>3.495</formula>
    </cfRule>
  </conditionalFormatting>
  <conditionalFormatting sqref="N327">
    <cfRule type="cellIs" dxfId="11084" priority="12739" operator="between">
      <formula>3.5</formula>
      <formula>2.495</formula>
    </cfRule>
    <cfRule type="cellIs" dxfId="11083" priority="12740" operator="between">
      <formula>3.5</formula>
      <formula>2.495</formula>
    </cfRule>
  </conditionalFormatting>
  <conditionalFormatting sqref="N327">
    <cfRule type="cellIs" dxfId="11082" priority="12738" operator="between">
      <formula>3.5</formula>
      <formula>2.495</formula>
    </cfRule>
  </conditionalFormatting>
  <conditionalFormatting sqref="N327">
    <cfRule type="cellIs" dxfId="11081" priority="12737" operator="between">
      <formula>3.5</formula>
      <formula>2.494</formula>
    </cfRule>
  </conditionalFormatting>
  <conditionalFormatting sqref="N327">
    <cfRule type="cellIs" dxfId="11080" priority="12736" operator="between">
      <formula>2.5</formula>
      <formula>0</formula>
    </cfRule>
  </conditionalFormatting>
  <conditionalFormatting sqref="N327">
    <cfRule type="cellIs" dxfId="11079" priority="12732" operator="between">
      <formula>4.501</formula>
      <formula>6</formula>
    </cfRule>
    <cfRule type="cellIs" dxfId="11078" priority="12733" operator="between">
      <formula>3.001</formula>
      <formula>4.5</formula>
    </cfRule>
    <cfRule type="cellIs" dxfId="11077" priority="12734" operator="between">
      <formula>2.001</formula>
      <formula>3</formula>
    </cfRule>
    <cfRule type="cellIs" dxfId="11076" priority="12735" operator="between">
      <formula>0</formula>
      <formula>2</formula>
    </cfRule>
  </conditionalFormatting>
  <conditionalFormatting sqref="N329">
    <cfRule type="cellIs" dxfId="11075" priority="12731" operator="between">
      <formula>6</formula>
      <formula>4.5</formula>
    </cfRule>
  </conditionalFormatting>
  <conditionalFormatting sqref="N329">
    <cfRule type="cellIs" dxfId="11074" priority="12730" operator="between">
      <formula>6</formula>
      <formula>4.495</formula>
    </cfRule>
  </conditionalFormatting>
  <conditionalFormatting sqref="N329">
    <cfRule type="cellIs" dxfId="11073" priority="12729" operator="between">
      <formula>4.5</formula>
      <formula>3.495</formula>
    </cfRule>
  </conditionalFormatting>
  <conditionalFormatting sqref="N329">
    <cfRule type="cellIs" dxfId="11072" priority="12727" operator="between">
      <formula>3.5</formula>
      <formula>2.495</formula>
    </cfRule>
    <cfRule type="cellIs" dxfId="11071" priority="12728" operator="between">
      <formula>3.5</formula>
      <formula>2.495</formula>
    </cfRule>
  </conditionalFormatting>
  <conditionalFormatting sqref="N329">
    <cfRule type="cellIs" dxfId="11070" priority="12726" operator="between">
      <formula>3.5</formula>
      <formula>2.495</formula>
    </cfRule>
  </conditionalFormatting>
  <conditionalFormatting sqref="N329">
    <cfRule type="cellIs" dxfId="11069" priority="12725" operator="between">
      <formula>3.5</formula>
      <formula>2.494</formula>
    </cfRule>
  </conditionalFormatting>
  <conditionalFormatting sqref="N329">
    <cfRule type="cellIs" dxfId="11068" priority="12724" operator="between">
      <formula>2.5</formula>
      <formula>0</formula>
    </cfRule>
  </conditionalFormatting>
  <conditionalFormatting sqref="N329">
    <cfRule type="cellIs" dxfId="11067" priority="12720" operator="between">
      <formula>4.501</formula>
      <formula>6</formula>
    </cfRule>
    <cfRule type="cellIs" dxfId="11066" priority="12721" operator="between">
      <formula>3.001</formula>
      <formula>4.5</formula>
    </cfRule>
    <cfRule type="cellIs" dxfId="11065" priority="12722" operator="between">
      <formula>2.001</formula>
      <formula>3</formula>
    </cfRule>
    <cfRule type="cellIs" dxfId="11064" priority="12723" operator="between">
      <formula>0</formula>
      <formula>2</formula>
    </cfRule>
  </conditionalFormatting>
  <conditionalFormatting sqref="N334">
    <cfRule type="cellIs" dxfId="11063" priority="12659" operator="between">
      <formula>6</formula>
      <formula>4.5</formula>
    </cfRule>
  </conditionalFormatting>
  <conditionalFormatting sqref="N334">
    <cfRule type="cellIs" dxfId="11062" priority="12658" operator="between">
      <formula>6</formula>
      <formula>4.495</formula>
    </cfRule>
  </conditionalFormatting>
  <conditionalFormatting sqref="N334">
    <cfRule type="cellIs" dxfId="11061" priority="12657" operator="between">
      <formula>4.5</formula>
      <formula>3.495</formula>
    </cfRule>
  </conditionalFormatting>
  <conditionalFormatting sqref="N334">
    <cfRule type="cellIs" dxfId="11060" priority="12655" operator="between">
      <formula>3.5</formula>
      <formula>2.495</formula>
    </cfRule>
    <cfRule type="cellIs" dxfId="11059" priority="12656" operator="between">
      <formula>3.5</formula>
      <formula>2.495</formula>
    </cfRule>
  </conditionalFormatting>
  <conditionalFormatting sqref="N334">
    <cfRule type="cellIs" dxfId="11058" priority="12654" operator="between">
      <formula>3.5</formula>
      <formula>2.495</formula>
    </cfRule>
  </conditionalFormatting>
  <conditionalFormatting sqref="N334">
    <cfRule type="cellIs" dxfId="11057" priority="12653" operator="between">
      <formula>3.5</formula>
      <formula>2.494</formula>
    </cfRule>
  </conditionalFormatting>
  <conditionalFormatting sqref="N334">
    <cfRule type="cellIs" dxfId="11056" priority="12652" operator="between">
      <formula>2.5</formula>
      <formula>0</formula>
    </cfRule>
  </conditionalFormatting>
  <conditionalFormatting sqref="N334">
    <cfRule type="cellIs" dxfId="11055" priority="12648" operator="between">
      <formula>4.501</formula>
      <formula>6</formula>
    </cfRule>
    <cfRule type="cellIs" dxfId="11054" priority="12649" operator="between">
      <formula>3.001</formula>
      <formula>4.5</formula>
    </cfRule>
    <cfRule type="cellIs" dxfId="11053" priority="12650" operator="between">
      <formula>2.001</formula>
      <formula>3</formula>
    </cfRule>
    <cfRule type="cellIs" dxfId="11052" priority="12651" operator="between">
      <formula>0</formula>
      <formula>2</formula>
    </cfRule>
  </conditionalFormatting>
  <conditionalFormatting sqref="N331">
    <cfRule type="cellIs" dxfId="11051" priority="12695" operator="between">
      <formula>6</formula>
      <formula>4.5</formula>
    </cfRule>
  </conditionalFormatting>
  <conditionalFormatting sqref="N331">
    <cfRule type="cellIs" dxfId="11050" priority="12694" operator="between">
      <formula>6</formula>
      <formula>4.495</formula>
    </cfRule>
  </conditionalFormatting>
  <conditionalFormatting sqref="N331">
    <cfRule type="cellIs" dxfId="11049" priority="12693" operator="between">
      <formula>4.5</formula>
      <formula>3.495</formula>
    </cfRule>
  </conditionalFormatting>
  <conditionalFormatting sqref="N331">
    <cfRule type="cellIs" dxfId="11048" priority="12691" operator="between">
      <formula>3.5</formula>
      <formula>2.495</formula>
    </cfRule>
    <cfRule type="cellIs" dxfId="11047" priority="12692" operator="between">
      <formula>3.5</formula>
      <formula>2.495</formula>
    </cfRule>
  </conditionalFormatting>
  <conditionalFormatting sqref="N331">
    <cfRule type="cellIs" dxfId="11046" priority="12690" operator="between">
      <formula>3.5</formula>
      <formula>2.495</formula>
    </cfRule>
  </conditionalFormatting>
  <conditionalFormatting sqref="N331">
    <cfRule type="cellIs" dxfId="11045" priority="12689" operator="between">
      <formula>3.5</formula>
      <formula>2.494</formula>
    </cfRule>
  </conditionalFormatting>
  <conditionalFormatting sqref="N331">
    <cfRule type="cellIs" dxfId="11044" priority="12688" operator="between">
      <formula>2.5</formula>
      <formula>0</formula>
    </cfRule>
  </conditionalFormatting>
  <conditionalFormatting sqref="N331">
    <cfRule type="cellIs" dxfId="11043" priority="12684" operator="between">
      <formula>4.501</formula>
      <formula>6</formula>
    </cfRule>
    <cfRule type="cellIs" dxfId="11042" priority="12685" operator="between">
      <formula>3.001</formula>
      <formula>4.5</formula>
    </cfRule>
    <cfRule type="cellIs" dxfId="11041" priority="12686" operator="between">
      <formula>2.001</formula>
      <formula>3</formula>
    </cfRule>
    <cfRule type="cellIs" dxfId="11040" priority="12687" operator="between">
      <formula>0</formula>
      <formula>2</formula>
    </cfRule>
  </conditionalFormatting>
  <conditionalFormatting sqref="N335">
    <cfRule type="cellIs" dxfId="11039" priority="12707" operator="between">
      <formula>6</formula>
      <formula>4.5</formula>
    </cfRule>
  </conditionalFormatting>
  <conditionalFormatting sqref="N335">
    <cfRule type="cellIs" dxfId="11038" priority="12706" operator="between">
      <formula>6</formula>
      <formula>4.495</formula>
    </cfRule>
  </conditionalFormatting>
  <conditionalFormatting sqref="N335">
    <cfRule type="cellIs" dxfId="11037" priority="12705" operator="between">
      <formula>4.5</formula>
      <formula>3.495</formula>
    </cfRule>
  </conditionalFormatting>
  <conditionalFormatting sqref="N335">
    <cfRule type="cellIs" dxfId="11036" priority="12703" operator="between">
      <formula>3.5</formula>
      <formula>2.495</formula>
    </cfRule>
    <cfRule type="cellIs" dxfId="11035" priority="12704" operator="between">
      <formula>3.5</formula>
      <formula>2.495</formula>
    </cfRule>
  </conditionalFormatting>
  <conditionalFormatting sqref="N335">
    <cfRule type="cellIs" dxfId="11034" priority="12702" operator="between">
      <formula>3.5</formula>
      <formula>2.495</formula>
    </cfRule>
  </conditionalFormatting>
  <conditionalFormatting sqref="N335">
    <cfRule type="cellIs" dxfId="11033" priority="12701" operator="between">
      <formula>3.5</formula>
      <formula>2.494</formula>
    </cfRule>
  </conditionalFormatting>
  <conditionalFormatting sqref="N335">
    <cfRule type="cellIs" dxfId="11032" priority="12700" operator="between">
      <formula>2.5</formula>
      <formula>0</formula>
    </cfRule>
  </conditionalFormatting>
  <conditionalFormatting sqref="N335">
    <cfRule type="cellIs" dxfId="11031" priority="12696" operator="between">
      <formula>4.501</formula>
      <formula>6</formula>
    </cfRule>
    <cfRule type="cellIs" dxfId="11030" priority="12697" operator="between">
      <formula>3.001</formula>
      <formula>4.5</formula>
    </cfRule>
    <cfRule type="cellIs" dxfId="11029" priority="12698" operator="between">
      <formula>2.001</formula>
      <formula>3</formula>
    </cfRule>
    <cfRule type="cellIs" dxfId="11028" priority="12699" operator="between">
      <formula>0</formula>
      <formula>2</formula>
    </cfRule>
  </conditionalFormatting>
  <conditionalFormatting sqref="N333">
    <cfRule type="cellIs" dxfId="11027" priority="12683" operator="between">
      <formula>6</formula>
      <formula>4.5</formula>
    </cfRule>
  </conditionalFormatting>
  <conditionalFormatting sqref="N333">
    <cfRule type="cellIs" dxfId="11026" priority="12682" operator="between">
      <formula>6</formula>
      <formula>4.495</formula>
    </cfRule>
  </conditionalFormatting>
  <conditionalFormatting sqref="N333">
    <cfRule type="cellIs" dxfId="11025" priority="12681" operator="between">
      <formula>4.5</formula>
      <formula>3.495</formula>
    </cfRule>
  </conditionalFormatting>
  <conditionalFormatting sqref="N333">
    <cfRule type="cellIs" dxfId="11024" priority="12679" operator="between">
      <formula>3.5</formula>
      <formula>2.495</formula>
    </cfRule>
    <cfRule type="cellIs" dxfId="11023" priority="12680" operator="between">
      <formula>3.5</formula>
      <formula>2.495</formula>
    </cfRule>
  </conditionalFormatting>
  <conditionalFormatting sqref="N333">
    <cfRule type="cellIs" dxfId="11022" priority="12678" operator="between">
      <formula>3.5</formula>
      <formula>2.495</formula>
    </cfRule>
  </conditionalFormatting>
  <conditionalFormatting sqref="N333">
    <cfRule type="cellIs" dxfId="11021" priority="12677" operator="between">
      <formula>3.5</formula>
      <formula>2.494</formula>
    </cfRule>
  </conditionalFormatting>
  <conditionalFormatting sqref="N333">
    <cfRule type="cellIs" dxfId="11020" priority="12676" operator="between">
      <formula>2.5</formula>
      <formula>0</formula>
    </cfRule>
  </conditionalFormatting>
  <conditionalFormatting sqref="N333">
    <cfRule type="cellIs" dxfId="11019" priority="12672" operator="between">
      <formula>4.501</formula>
      <formula>6</formula>
    </cfRule>
    <cfRule type="cellIs" dxfId="11018" priority="12673" operator="between">
      <formula>3.001</formula>
      <formula>4.5</formula>
    </cfRule>
    <cfRule type="cellIs" dxfId="11017" priority="12674" operator="between">
      <formula>2.001</formula>
      <formula>3</formula>
    </cfRule>
    <cfRule type="cellIs" dxfId="11016" priority="12675" operator="between">
      <formula>0</formula>
      <formula>2</formula>
    </cfRule>
  </conditionalFormatting>
  <conditionalFormatting sqref="N332">
    <cfRule type="cellIs" dxfId="11015" priority="12671" operator="between">
      <formula>6</formula>
      <formula>4.5</formula>
    </cfRule>
  </conditionalFormatting>
  <conditionalFormatting sqref="N332">
    <cfRule type="cellIs" dxfId="11014" priority="12670" operator="between">
      <formula>6</formula>
      <formula>4.495</formula>
    </cfRule>
  </conditionalFormatting>
  <conditionalFormatting sqref="N332">
    <cfRule type="cellIs" dxfId="11013" priority="12669" operator="between">
      <formula>4.5</formula>
      <formula>3.495</formula>
    </cfRule>
  </conditionalFormatting>
  <conditionalFormatting sqref="N332">
    <cfRule type="cellIs" dxfId="11012" priority="12667" operator="between">
      <formula>3.5</formula>
      <formula>2.495</formula>
    </cfRule>
    <cfRule type="cellIs" dxfId="11011" priority="12668" operator="between">
      <formula>3.5</formula>
      <formula>2.495</formula>
    </cfRule>
  </conditionalFormatting>
  <conditionalFormatting sqref="N332">
    <cfRule type="cellIs" dxfId="11010" priority="12666" operator="between">
      <formula>3.5</formula>
      <formula>2.495</formula>
    </cfRule>
  </conditionalFormatting>
  <conditionalFormatting sqref="N332">
    <cfRule type="cellIs" dxfId="11009" priority="12665" operator="between">
      <formula>3.5</formula>
      <formula>2.494</formula>
    </cfRule>
  </conditionalFormatting>
  <conditionalFormatting sqref="N332">
    <cfRule type="cellIs" dxfId="11008" priority="12664" operator="between">
      <formula>2.5</formula>
      <formula>0</formula>
    </cfRule>
  </conditionalFormatting>
  <conditionalFormatting sqref="N332">
    <cfRule type="cellIs" dxfId="11007" priority="12660" operator="between">
      <formula>4.501</formula>
      <formula>6</formula>
    </cfRule>
    <cfRule type="cellIs" dxfId="11006" priority="12661" operator="between">
      <formula>3.001</formula>
      <formula>4.5</formula>
    </cfRule>
    <cfRule type="cellIs" dxfId="11005" priority="12662" operator="between">
      <formula>2.001</formula>
      <formula>3</formula>
    </cfRule>
    <cfRule type="cellIs" dxfId="11004" priority="12663" operator="between">
      <formula>0</formula>
      <formula>2</formula>
    </cfRule>
  </conditionalFormatting>
  <conditionalFormatting sqref="N340">
    <cfRule type="cellIs" dxfId="11003" priority="12599" operator="between">
      <formula>6</formula>
      <formula>4.5</formula>
    </cfRule>
  </conditionalFormatting>
  <conditionalFormatting sqref="N340">
    <cfRule type="cellIs" dxfId="11002" priority="12598" operator="between">
      <formula>6</formula>
      <formula>4.495</formula>
    </cfRule>
  </conditionalFormatting>
  <conditionalFormatting sqref="N340">
    <cfRule type="cellIs" dxfId="11001" priority="12597" operator="between">
      <formula>4.5</formula>
      <formula>3.495</formula>
    </cfRule>
  </conditionalFormatting>
  <conditionalFormatting sqref="N340">
    <cfRule type="cellIs" dxfId="11000" priority="12595" operator="between">
      <formula>3.5</formula>
      <formula>2.495</formula>
    </cfRule>
    <cfRule type="cellIs" dxfId="10999" priority="12596" operator="between">
      <formula>3.5</formula>
      <formula>2.495</formula>
    </cfRule>
  </conditionalFormatting>
  <conditionalFormatting sqref="N340">
    <cfRule type="cellIs" dxfId="10998" priority="12594" operator="between">
      <formula>3.5</formula>
      <formula>2.495</formula>
    </cfRule>
  </conditionalFormatting>
  <conditionalFormatting sqref="N340">
    <cfRule type="cellIs" dxfId="10997" priority="12593" operator="between">
      <formula>3.5</formula>
      <formula>2.494</formula>
    </cfRule>
  </conditionalFormatting>
  <conditionalFormatting sqref="N340">
    <cfRule type="cellIs" dxfId="10996" priority="12592" operator="between">
      <formula>2.5</formula>
      <formula>0</formula>
    </cfRule>
  </conditionalFormatting>
  <conditionalFormatting sqref="N340">
    <cfRule type="cellIs" dxfId="10995" priority="12588" operator="between">
      <formula>4.501</formula>
      <formula>6</formula>
    </cfRule>
    <cfRule type="cellIs" dxfId="10994" priority="12589" operator="between">
      <formula>3.001</formula>
      <formula>4.5</formula>
    </cfRule>
    <cfRule type="cellIs" dxfId="10993" priority="12590" operator="between">
      <formula>2.001</formula>
      <formula>3</formula>
    </cfRule>
    <cfRule type="cellIs" dxfId="10992" priority="12591" operator="between">
      <formula>0</formula>
      <formula>2</formula>
    </cfRule>
  </conditionalFormatting>
  <conditionalFormatting sqref="N336">
    <cfRule type="cellIs" dxfId="10991" priority="12635" operator="between">
      <formula>6</formula>
      <formula>4.5</formula>
    </cfRule>
  </conditionalFormatting>
  <conditionalFormatting sqref="N336">
    <cfRule type="cellIs" dxfId="10990" priority="12634" operator="between">
      <formula>6</formula>
      <formula>4.495</formula>
    </cfRule>
  </conditionalFormatting>
  <conditionalFormatting sqref="N336">
    <cfRule type="cellIs" dxfId="10989" priority="12633" operator="between">
      <formula>4.5</formula>
      <formula>3.495</formula>
    </cfRule>
  </conditionalFormatting>
  <conditionalFormatting sqref="N336">
    <cfRule type="cellIs" dxfId="10988" priority="12631" operator="between">
      <formula>3.5</formula>
      <formula>2.495</formula>
    </cfRule>
    <cfRule type="cellIs" dxfId="10987" priority="12632" operator="between">
      <formula>3.5</formula>
      <formula>2.495</formula>
    </cfRule>
  </conditionalFormatting>
  <conditionalFormatting sqref="N336">
    <cfRule type="cellIs" dxfId="10986" priority="12630" operator="between">
      <formula>3.5</formula>
      <formula>2.495</formula>
    </cfRule>
  </conditionalFormatting>
  <conditionalFormatting sqref="N336">
    <cfRule type="cellIs" dxfId="10985" priority="12629" operator="between">
      <formula>3.5</formula>
      <formula>2.494</formula>
    </cfRule>
  </conditionalFormatting>
  <conditionalFormatting sqref="N336">
    <cfRule type="cellIs" dxfId="10984" priority="12628" operator="between">
      <formula>2.5</formula>
      <formula>0</formula>
    </cfRule>
  </conditionalFormatting>
  <conditionalFormatting sqref="N336">
    <cfRule type="cellIs" dxfId="10983" priority="12624" operator="between">
      <formula>4.501</formula>
      <formula>6</formula>
    </cfRule>
    <cfRule type="cellIs" dxfId="10982" priority="12625" operator="between">
      <formula>3.001</formula>
      <formula>4.5</formula>
    </cfRule>
    <cfRule type="cellIs" dxfId="10981" priority="12626" operator="between">
      <formula>2.001</formula>
      <formula>3</formula>
    </cfRule>
    <cfRule type="cellIs" dxfId="10980" priority="12627" operator="between">
      <formula>0</formula>
      <formula>2</formula>
    </cfRule>
  </conditionalFormatting>
  <conditionalFormatting sqref="N341">
    <cfRule type="cellIs" dxfId="10979" priority="12647" operator="between">
      <formula>6</formula>
      <formula>4.5</formula>
    </cfRule>
  </conditionalFormatting>
  <conditionalFormatting sqref="N341">
    <cfRule type="cellIs" dxfId="10978" priority="12646" operator="between">
      <formula>6</formula>
      <formula>4.495</formula>
    </cfRule>
  </conditionalFormatting>
  <conditionalFormatting sqref="N341">
    <cfRule type="cellIs" dxfId="10977" priority="12645" operator="between">
      <formula>4.5</formula>
      <formula>3.495</formula>
    </cfRule>
  </conditionalFormatting>
  <conditionalFormatting sqref="N341">
    <cfRule type="cellIs" dxfId="10976" priority="12643" operator="between">
      <formula>3.5</formula>
      <formula>2.495</formula>
    </cfRule>
    <cfRule type="cellIs" dxfId="10975" priority="12644" operator="between">
      <formula>3.5</formula>
      <formula>2.495</formula>
    </cfRule>
  </conditionalFormatting>
  <conditionalFormatting sqref="N341">
    <cfRule type="cellIs" dxfId="10974" priority="12642" operator="between">
      <formula>3.5</formula>
      <formula>2.495</formula>
    </cfRule>
  </conditionalFormatting>
  <conditionalFormatting sqref="N341">
    <cfRule type="cellIs" dxfId="10973" priority="12641" operator="between">
      <formula>3.5</formula>
      <formula>2.494</formula>
    </cfRule>
  </conditionalFormatting>
  <conditionalFormatting sqref="N341">
    <cfRule type="cellIs" dxfId="10972" priority="12640" operator="between">
      <formula>2.5</formula>
      <formula>0</formula>
    </cfRule>
  </conditionalFormatting>
  <conditionalFormatting sqref="N341">
    <cfRule type="cellIs" dxfId="10971" priority="12636" operator="between">
      <formula>4.501</formula>
      <formula>6</formula>
    </cfRule>
    <cfRule type="cellIs" dxfId="10970" priority="12637" operator="between">
      <formula>3.001</formula>
      <formula>4.5</formula>
    </cfRule>
    <cfRule type="cellIs" dxfId="10969" priority="12638" operator="between">
      <formula>2.001</formula>
      <formula>3</formula>
    </cfRule>
    <cfRule type="cellIs" dxfId="10968" priority="12639" operator="between">
      <formula>0</formula>
      <formula>2</formula>
    </cfRule>
  </conditionalFormatting>
  <conditionalFormatting sqref="N339">
    <cfRule type="cellIs" dxfId="10967" priority="12623" operator="between">
      <formula>6</formula>
      <formula>4.5</formula>
    </cfRule>
  </conditionalFormatting>
  <conditionalFormatting sqref="N339">
    <cfRule type="cellIs" dxfId="10966" priority="12622" operator="between">
      <formula>6</formula>
      <formula>4.495</formula>
    </cfRule>
  </conditionalFormatting>
  <conditionalFormatting sqref="N339">
    <cfRule type="cellIs" dxfId="10965" priority="12621" operator="between">
      <formula>4.5</formula>
      <formula>3.495</formula>
    </cfRule>
  </conditionalFormatting>
  <conditionalFormatting sqref="N339">
    <cfRule type="cellIs" dxfId="10964" priority="12619" operator="between">
      <formula>3.5</formula>
      <formula>2.495</formula>
    </cfRule>
    <cfRule type="cellIs" dxfId="10963" priority="12620" operator="between">
      <formula>3.5</formula>
      <formula>2.495</formula>
    </cfRule>
  </conditionalFormatting>
  <conditionalFormatting sqref="N339">
    <cfRule type="cellIs" dxfId="10962" priority="12618" operator="between">
      <formula>3.5</formula>
      <formula>2.495</formula>
    </cfRule>
  </conditionalFormatting>
  <conditionalFormatting sqref="N339">
    <cfRule type="cellIs" dxfId="10961" priority="12617" operator="between">
      <formula>3.5</formula>
      <formula>2.494</formula>
    </cfRule>
  </conditionalFormatting>
  <conditionalFormatting sqref="N339">
    <cfRule type="cellIs" dxfId="10960" priority="12616" operator="between">
      <formula>2.5</formula>
      <formula>0</formula>
    </cfRule>
  </conditionalFormatting>
  <conditionalFormatting sqref="N339">
    <cfRule type="cellIs" dxfId="10959" priority="12612" operator="between">
      <formula>4.501</formula>
      <formula>6</formula>
    </cfRule>
    <cfRule type="cellIs" dxfId="10958" priority="12613" operator="between">
      <formula>3.001</formula>
      <formula>4.5</formula>
    </cfRule>
    <cfRule type="cellIs" dxfId="10957" priority="12614" operator="between">
      <formula>2.001</formula>
      <formula>3</formula>
    </cfRule>
    <cfRule type="cellIs" dxfId="10956" priority="12615" operator="between">
      <formula>0</formula>
      <formula>2</formula>
    </cfRule>
  </conditionalFormatting>
  <conditionalFormatting sqref="N337">
    <cfRule type="cellIs" dxfId="10955" priority="12587" operator="between">
      <formula>6</formula>
      <formula>4.5</formula>
    </cfRule>
  </conditionalFormatting>
  <conditionalFormatting sqref="N337">
    <cfRule type="cellIs" dxfId="10954" priority="12586" operator="between">
      <formula>6</formula>
      <formula>4.495</formula>
    </cfRule>
  </conditionalFormatting>
  <conditionalFormatting sqref="N337">
    <cfRule type="cellIs" dxfId="10953" priority="12585" operator="between">
      <formula>4.5</formula>
      <formula>3.495</formula>
    </cfRule>
  </conditionalFormatting>
  <conditionalFormatting sqref="N337">
    <cfRule type="cellIs" dxfId="10952" priority="12583" operator="between">
      <formula>3.5</formula>
      <formula>2.495</formula>
    </cfRule>
    <cfRule type="cellIs" dxfId="10951" priority="12584" operator="between">
      <formula>3.5</formula>
      <formula>2.495</formula>
    </cfRule>
  </conditionalFormatting>
  <conditionalFormatting sqref="N337">
    <cfRule type="cellIs" dxfId="10950" priority="12582" operator="between">
      <formula>3.5</formula>
      <formula>2.495</formula>
    </cfRule>
  </conditionalFormatting>
  <conditionalFormatting sqref="N337">
    <cfRule type="cellIs" dxfId="10949" priority="12581" operator="between">
      <formula>3.5</formula>
      <formula>2.494</formula>
    </cfRule>
  </conditionalFormatting>
  <conditionalFormatting sqref="N337">
    <cfRule type="cellIs" dxfId="10948" priority="12580" operator="between">
      <formula>2.5</formula>
      <formula>0</formula>
    </cfRule>
  </conditionalFormatting>
  <conditionalFormatting sqref="N337">
    <cfRule type="cellIs" dxfId="10947" priority="12576" operator="between">
      <formula>4.501</formula>
      <formula>6</formula>
    </cfRule>
    <cfRule type="cellIs" dxfId="10946" priority="12577" operator="between">
      <formula>3.001</formula>
      <formula>4.5</formula>
    </cfRule>
    <cfRule type="cellIs" dxfId="10945" priority="12578" operator="between">
      <formula>2.001</formula>
      <formula>3</formula>
    </cfRule>
    <cfRule type="cellIs" dxfId="10944" priority="12579" operator="between">
      <formula>0</formula>
      <formula>2</formula>
    </cfRule>
  </conditionalFormatting>
  <conditionalFormatting sqref="N338">
    <cfRule type="cellIs" dxfId="10943" priority="12575" operator="between">
      <formula>6</formula>
      <formula>4.5</formula>
    </cfRule>
  </conditionalFormatting>
  <conditionalFormatting sqref="N338">
    <cfRule type="cellIs" dxfId="10942" priority="12574" operator="between">
      <formula>6</formula>
      <formula>4.495</formula>
    </cfRule>
  </conditionalFormatting>
  <conditionalFormatting sqref="N338">
    <cfRule type="cellIs" dxfId="10941" priority="12573" operator="between">
      <formula>4.5</formula>
      <formula>3.495</formula>
    </cfRule>
  </conditionalFormatting>
  <conditionalFormatting sqref="N338">
    <cfRule type="cellIs" dxfId="10940" priority="12571" operator="between">
      <formula>3.5</formula>
      <formula>2.495</formula>
    </cfRule>
    <cfRule type="cellIs" dxfId="10939" priority="12572" operator="between">
      <formula>3.5</formula>
      <formula>2.495</formula>
    </cfRule>
  </conditionalFormatting>
  <conditionalFormatting sqref="N338">
    <cfRule type="cellIs" dxfId="10938" priority="12570" operator="between">
      <formula>3.5</formula>
      <formula>2.495</formula>
    </cfRule>
  </conditionalFormatting>
  <conditionalFormatting sqref="N338">
    <cfRule type="cellIs" dxfId="10937" priority="12569" operator="between">
      <formula>3.5</formula>
      <formula>2.494</formula>
    </cfRule>
  </conditionalFormatting>
  <conditionalFormatting sqref="N338">
    <cfRule type="cellIs" dxfId="10936" priority="12568" operator="between">
      <formula>2.5</formula>
      <formula>0</formula>
    </cfRule>
  </conditionalFormatting>
  <conditionalFormatting sqref="N338">
    <cfRule type="cellIs" dxfId="10935" priority="12564" operator="between">
      <formula>4.501</formula>
      <formula>6</formula>
    </cfRule>
    <cfRule type="cellIs" dxfId="10934" priority="12565" operator="between">
      <formula>3.001</formula>
      <formula>4.5</formula>
    </cfRule>
    <cfRule type="cellIs" dxfId="10933" priority="12566" operator="between">
      <formula>2.001</formula>
      <formula>3</formula>
    </cfRule>
    <cfRule type="cellIs" dxfId="10932" priority="12567" operator="between">
      <formula>0</formula>
      <formula>2</formula>
    </cfRule>
  </conditionalFormatting>
  <conditionalFormatting sqref="N345">
    <cfRule type="cellIs" dxfId="10931" priority="12527" operator="between">
      <formula>6</formula>
      <formula>4.5</formula>
    </cfRule>
  </conditionalFormatting>
  <conditionalFormatting sqref="N345">
    <cfRule type="cellIs" dxfId="10930" priority="12526" operator="between">
      <formula>6</formula>
      <formula>4.495</formula>
    </cfRule>
  </conditionalFormatting>
  <conditionalFormatting sqref="N345">
    <cfRule type="cellIs" dxfId="10929" priority="12525" operator="between">
      <formula>4.5</formula>
      <formula>3.495</formula>
    </cfRule>
  </conditionalFormatting>
  <conditionalFormatting sqref="N345">
    <cfRule type="cellIs" dxfId="10928" priority="12523" operator="between">
      <formula>3.5</formula>
      <formula>2.495</formula>
    </cfRule>
    <cfRule type="cellIs" dxfId="10927" priority="12524" operator="between">
      <formula>3.5</formula>
      <formula>2.495</formula>
    </cfRule>
  </conditionalFormatting>
  <conditionalFormatting sqref="N345">
    <cfRule type="cellIs" dxfId="10926" priority="12522" operator="between">
      <formula>3.5</formula>
      <formula>2.495</formula>
    </cfRule>
  </conditionalFormatting>
  <conditionalFormatting sqref="N345">
    <cfRule type="cellIs" dxfId="10925" priority="12521" operator="between">
      <formula>3.5</formula>
      <formula>2.494</formula>
    </cfRule>
  </conditionalFormatting>
  <conditionalFormatting sqref="N345">
    <cfRule type="cellIs" dxfId="10924" priority="12520" operator="between">
      <formula>2.5</formula>
      <formula>0</formula>
    </cfRule>
  </conditionalFormatting>
  <conditionalFormatting sqref="N345">
    <cfRule type="cellIs" dxfId="10923" priority="12516" operator="between">
      <formula>4.501</formula>
      <formula>6</formula>
    </cfRule>
    <cfRule type="cellIs" dxfId="10922" priority="12517" operator="between">
      <formula>3.001</formula>
      <formula>4.5</formula>
    </cfRule>
    <cfRule type="cellIs" dxfId="10921" priority="12518" operator="between">
      <formula>2.001</formula>
      <formula>3</formula>
    </cfRule>
    <cfRule type="cellIs" dxfId="10920" priority="12519" operator="between">
      <formula>0</formula>
      <formula>2</formula>
    </cfRule>
  </conditionalFormatting>
  <conditionalFormatting sqref="N346">
    <cfRule type="cellIs" dxfId="10919" priority="12563" operator="between">
      <formula>6</formula>
      <formula>4.5</formula>
    </cfRule>
  </conditionalFormatting>
  <conditionalFormatting sqref="N346">
    <cfRule type="cellIs" dxfId="10918" priority="12562" operator="between">
      <formula>6</formula>
      <formula>4.495</formula>
    </cfRule>
  </conditionalFormatting>
  <conditionalFormatting sqref="N346">
    <cfRule type="cellIs" dxfId="10917" priority="12561" operator="between">
      <formula>4.5</formula>
      <formula>3.495</formula>
    </cfRule>
  </conditionalFormatting>
  <conditionalFormatting sqref="N346">
    <cfRule type="cellIs" dxfId="10916" priority="12559" operator="between">
      <formula>3.5</formula>
      <formula>2.495</formula>
    </cfRule>
    <cfRule type="cellIs" dxfId="10915" priority="12560" operator="between">
      <formula>3.5</formula>
      <formula>2.495</formula>
    </cfRule>
  </conditionalFormatting>
  <conditionalFormatting sqref="N346">
    <cfRule type="cellIs" dxfId="10914" priority="12558" operator="between">
      <formula>3.5</formula>
      <formula>2.495</formula>
    </cfRule>
  </conditionalFormatting>
  <conditionalFormatting sqref="N346">
    <cfRule type="cellIs" dxfId="10913" priority="12557" operator="between">
      <formula>3.5</formula>
      <formula>2.494</formula>
    </cfRule>
  </conditionalFormatting>
  <conditionalFormatting sqref="N346">
    <cfRule type="cellIs" dxfId="10912" priority="12556" operator="between">
      <formula>2.5</formula>
      <formula>0</formula>
    </cfRule>
  </conditionalFormatting>
  <conditionalFormatting sqref="N346">
    <cfRule type="cellIs" dxfId="10911" priority="12552" operator="between">
      <formula>4.501</formula>
      <formula>6</formula>
    </cfRule>
    <cfRule type="cellIs" dxfId="10910" priority="12553" operator="between">
      <formula>3.001</formula>
      <formula>4.5</formula>
    </cfRule>
    <cfRule type="cellIs" dxfId="10909" priority="12554" operator="between">
      <formula>2.001</formula>
      <formula>3</formula>
    </cfRule>
    <cfRule type="cellIs" dxfId="10908" priority="12555" operator="between">
      <formula>0</formula>
      <formula>2</formula>
    </cfRule>
  </conditionalFormatting>
  <conditionalFormatting sqref="N344">
    <cfRule type="cellIs" dxfId="10907" priority="12539" operator="between">
      <formula>6</formula>
      <formula>4.5</formula>
    </cfRule>
  </conditionalFormatting>
  <conditionalFormatting sqref="N344">
    <cfRule type="cellIs" dxfId="10906" priority="12538" operator="between">
      <formula>6</formula>
      <formula>4.495</formula>
    </cfRule>
  </conditionalFormatting>
  <conditionalFormatting sqref="N344">
    <cfRule type="cellIs" dxfId="10905" priority="12537" operator="between">
      <formula>4.5</formula>
      <formula>3.495</formula>
    </cfRule>
  </conditionalFormatting>
  <conditionalFormatting sqref="N344">
    <cfRule type="cellIs" dxfId="10904" priority="12535" operator="between">
      <formula>3.5</formula>
      <formula>2.495</formula>
    </cfRule>
    <cfRule type="cellIs" dxfId="10903" priority="12536" operator="between">
      <formula>3.5</formula>
      <formula>2.495</formula>
    </cfRule>
  </conditionalFormatting>
  <conditionalFormatting sqref="N344">
    <cfRule type="cellIs" dxfId="10902" priority="12534" operator="between">
      <formula>3.5</formula>
      <formula>2.495</formula>
    </cfRule>
  </conditionalFormatting>
  <conditionalFormatting sqref="N344">
    <cfRule type="cellIs" dxfId="10901" priority="12533" operator="between">
      <formula>3.5</formula>
      <formula>2.494</formula>
    </cfRule>
  </conditionalFormatting>
  <conditionalFormatting sqref="N344">
    <cfRule type="cellIs" dxfId="10900" priority="12532" operator="between">
      <formula>2.5</formula>
      <formula>0</formula>
    </cfRule>
  </conditionalFormatting>
  <conditionalFormatting sqref="N344">
    <cfRule type="cellIs" dxfId="10899" priority="12528" operator="between">
      <formula>4.501</formula>
      <formula>6</formula>
    </cfRule>
    <cfRule type="cellIs" dxfId="10898" priority="12529" operator="between">
      <formula>3.001</formula>
      <formula>4.5</formula>
    </cfRule>
    <cfRule type="cellIs" dxfId="10897" priority="12530" operator="between">
      <formula>2.001</formula>
      <formula>3</formula>
    </cfRule>
    <cfRule type="cellIs" dxfId="10896" priority="12531" operator="between">
      <formula>0</formula>
      <formula>2</formula>
    </cfRule>
  </conditionalFormatting>
  <conditionalFormatting sqref="N342">
    <cfRule type="cellIs" dxfId="10895" priority="12503" operator="between">
      <formula>6</formula>
      <formula>4.5</formula>
    </cfRule>
  </conditionalFormatting>
  <conditionalFormatting sqref="N342">
    <cfRule type="cellIs" dxfId="10894" priority="12502" operator="between">
      <formula>6</formula>
      <formula>4.495</formula>
    </cfRule>
  </conditionalFormatting>
  <conditionalFormatting sqref="N342">
    <cfRule type="cellIs" dxfId="10893" priority="12501" operator="between">
      <formula>4.5</formula>
      <formula>3.495</formula>
    </cfRule>
  </conditionalFormatting>
  <conditionalFormatting sqref="N342">
    <cfRule type="cellIs" dxfId="10892" priority="12499" operator="between">
      <formula>3.5</formula>
      <formula>2.495</formula>
    </cfRule>
    <cfRule type="cellIs" dxfId="10891" priority="12500" operator="between">
      <formula>3.5</formula>
      <formula>2.495</formula>
    </cfRule>
  </conditionalFormatting>
  <conditionalFormatting sqref="N342">
    <cfRule type="cellIs" dxfId="10890" priority="12498" operator="between">
      <formula>3.5</formula>
      <formula>2.495</formula>
    </cfRule>
  </conditionalFormatting>
  <conditionalFormatting sqref="N342">
    <cfRule type="cellIs" dxfId="10889" priority="12497" operator="between">
      <formula>3.5</formula>
      <formula>2.494</formula>
    </cfRule>
  </conditionalFormatting>
  <conditionalFormatting sqref="N342">
    <cfRule type="cellIs" dxfId="10888" priority="12496" operator="between">
      <formula>2.5</formula>
      <formula>0</formula>
    </cfRule>
  </conditionalFormatting>
  <conditionalFormatting sqref="N342">
    <cfRule type="cellIs" dxfId="10887" priority="12492" operator="between">
      <formula>4.501</formula>
      <formula>6</formula>
    </cfRule>
    <cfRule type="cellIs" dxfId="10886" priority="12493" operator="between">
      <formula>3.001</formula>
      <formula>4.5</formula>
    </cfRule>
    <cfRule type="cellIs" dxfId="10885" priority="12494" operator="between">
      <formula>2.001</formula>
      <formula>3</formula>
    </cfRule>
    <cfRule type="cellIs" dxfId="10884" priority="12495" operator="between">
      <formula>0</formula>
      <formula>2</formula>
    </cfRule>
  </conditionalFormatting>
  <conditionalFormatting sqref="N343">
    <cfRule type="cellIs" dxfId="10883" priority="12491" operator="between">
      <formula>6</formula>
      <formula>4.5</formula>
    </cfRule>
  </conditionalFormatting>
  <conditionalFormatting sqref="N343">
    <cfRule type="cellIs" dxfId="10882" priority="12490" operator="between">
      <formula>6</formula>
      <formula>4.495</formula>
    </cfRule>
  </conditionalFormatting>
  <conditionalFormatting sqref="N343">
    <cfRule type="cellIs" dxfId="10881" priority="12489" operator="between">
      <formula>4.5</formula>
      <formula>3.495</formula>
    </cfRule>
  </conditionalFormatting>
  <conditionalFormatting sqref="N343">
    <cfRule type="cellIs" dxfId="10880" priority="12487" operator="between">
      <formula>3.5</formula>
      <formula>2.495</formula>
    </cfRule>
    <cfRule type="cellIs" dxfId="10879" priority="12488" operator="between">
      <formula>3.5</formula>
      <formula>2.495</formula>
    </cfRule>
  </conditionalFormatting>
  <conditionalFormatting sqref="N343">
    <cfRule type="cellIs" dxfId="10878" priority="12486" operator="between">
      <formula>3.5</formula>
      <formula>2.495</formula>
    </cfRule>
  </conditionalFormatting>
  <conditionalFormatting sqref="N343">
    <cfRule type="cellIs" dxfId="10877" priority="12485" operator="between">
      <formula>3.5</formula>
      <formula>2.494</formula>
    </cfRule>
  </conditionalFormatting>
  <conditionalFormatting sqref="N343">
    <cfRule type="cellIs" dxfId="10876" priority="12484" operator="between">
      <formula>2.5</formula>
      <formula>0</formula>
    </cfRule>
  </conditionalFormatting>
  <conditionalFormatting sqref="N343">
    <cfRule type="cellIs" dxfId="10875" priority="12480" operator="between">
      <formula>4.501</formula>
      <formula>6</formula>
    </cfRule>
    <cfRule type="cellIs" dxfId="10874" priority="12481" operator="between">
      <formula>3.001</formula>
      <formula>4.5</formula>
    </cfRule>
    <cfRule type="cellIs" dxfId="10873" priority="12482" operator="between">
      <formula>2.001</formula>
      <formula>3</formula>
    </cfRule>
    <cfRule type="cellIs" dxfId="10872" priority="12483" operator="between">
      <formula>0</formula>
      <formula>2</formula>
    </cfRule>
  </conditionalFormatting>
  <conditionalFormatting sqref="N350">
    <cfRule type="cellIs" dxfId="10871" priority="12455" operator="between">
      <formula>6</formula>
      <formula>4.5</formula>
    </cfRule>
  </conditionalFormatting>
  <conditionalFormatting sqref="N350">
    <cfRule type="cellIs" dxfId="10870" priority="12454" operator="between">
      <formula>6</formula>
      <formula>4.495</formula>
    </cfRule>
  </conditionalFormatting>
  <conditionalFormatting sqref="N350">
    <cfRule type="cellIs" dxfId="10869" priority="12453" operator="between">
      <formula>4.5</formula>
      <formula>3.495</formula>
    </cfRule>
  </conditionalFormatting>
  <conditionalFormatting sqref="N350">
    <cfRule type="cellIs" dxfId="10868" priority="12451" operator="between">
      <formula>3.5</formula>
      <formula>2.495</formula>
    </cfRule>
    <cfRule type="cellIs" dxfId="10867" priority="12452" operator="between">
      <formula>3.5</formula>
      <formula>2.495</formula>
    </cfRule>
  </conditionalFormatting>
  <conditionalFormatting sqref="N350">
    <cfRule type="cellIs" dxfId="10866" priority="12450" operator="between">
      <formula>3.5</formula>
      <formula>2.495</formula>
    </cfRule>
  </conditionalFormatting>
  <conditionalFormatting sqref="N350">
    <cfRule type="cellIs" dxfId="10865" priority="12449" operator="between">
      <formula>3.5</formula>
      <formula>2.494</formula>
    </cfRule>
  </conditionalFormatting>
  <conditionalFormatting sqref="N350">
    <cfRule type="cellIs" dxfId="10864" priority="12448" operator="between">
      <formula>2.5</formula>
      <formula>0</formula>
    </cfRule>
  </conditionalFormatting>
  <conditionalFormatting sqref="N350">
    <cfRule type="cellIs" dxfId="10863" priority="12444" operator="between">
      <formula>4.501</formula>
      <formula>6</formula>
    </cfRule>
    <cfRule type="cellIs" dxfId="10862" priority="12445" operator="between">
      <formula>3.001</formula>
      <formula>4.5</formula>
    </cfRule>
    <cfRule type="cellIs" dxfId="10861" priority="12446" operator="between">
      <formula>2.001</formula>
      <formula>3</formula>
    </cfRule>
    <cfRule type="cellIs" dxfId="10860" priority="12447" operator="between">
      <formula>0</formula>
      <formula>2</formula>
    </cfRule>
  </conditionalFormatting>
  <conditionalFormatting sqref="N351">
    <cfRule type="cellIs" dxfId="10859" priority="12479" operator="between">
      <formula>6</formula>
      <formula>4.5</formula>
    </cfRule>
  </conditionalFormatting>
  <conditionalFormatting sqref="N351">
    <cfRule type="cellIs" dxfId="10858" priority="12478" operator="between">
      <formula>6</formula>
      <formula>4.495</formula>
    </cfRule>
  </conditionalFormatting>
  <conditionalFormatting sqref="N351">
    <cfRule type="cellIs" dxfId="10857" priority="12477" operator="between">
      <formula>4.5</formula>
      <formula>3.495</formula>
    </cfRule>
  </conditionalFormatting>
  <conditionalFormatting sqref="N351">
    <cfRule type="cellIs" dxfId="10856" priority="12475" operator="between">
      <formula>3.5</formula>
      <formula>2.495</formula>
    </cfRule>
    <cfRule type="cellIs" dxfId="10855" priority="12476" operator="between">
      <formula>3.5</formula>
      <formula>2.495</formula>
    </cfRule>
  </conditionalFormatting>
  <conditionalFormatting sqref="N351">
    <cfRule type="cellIs" dxfId="10854" priority="12474" operator="between">
      <formula>3.5</formula>
      <formula>2.495</formula>
    </cfRule>
  </conditionalFormatting>
  <conditionalFormatting sqref="N351">
    <cfRule type="cellIs" dxfId="10853" priority="12473" operator="between">
      <formula>3.5</formula>
      <formula>2.494</formula>
    </cfRule>
  </conditionalFormatting>
  <conditionalFormatting sqref="N351">
    <cfRule type="cellIs" dxfId="10852" priority="12472" operator="between">
      <formula>2.5</formula>
      <formula>0</formula>
    </cfRule>
  </conditionalFormatting>
  <conditionalFormatting sqref="N351">
    <cfRule type="cellIs" dxfId="10851" priority="12468" operator="between">
      <formula>4.501</formula>
      <formula>6</formula>
    </cfRule>
    <cfRule type="cellIs" dxfId="10850" priority="12469" operator="between">
      <formula>3.001</formula>
      <formula>4.5</formula>
    </cfRule>
    <cfRule type="cellIs" dxfId="10849" priority="12470" operator="between">
      <formula>2.001</formula>
      <formula>3</formula>
    </cfRule>
    <cfRule type="cellIs" dxfId="10848" priority="12471" operator="between">
      <formula>0</formula>
      <formula>2</formula>
    </cfRule>
  </conditionalFormatting>
  <conditionalFormatting sqref="N348">
    <cfRule type="cellIs" dxfId="10847" priority="12467" operator="between">
      <formula>6</formula>
      <formula>4.5</formula>
    </cfRule>
  </conditionalFormatting>
  <conditionalFormatting sqref="N348">
    <cfRule type="cellIs" dxfId="10846" priority="12466" operator="between">
      <formula>6</formula>
      <formula>4.495</formula>
    </cfRule>
  </conditionalFormatting>
  <conditionalFormatting sqref="N348">
    <cfRule type="cellIs" dxfId="10845" priority="12465" operator="between">
      <formula>4.5</formula>
      <formula>3.495</formula>
    </cfRule>
  </conditionalFormatting>
  <conditionalFormatting sqref="N348">
    <cfRule type="cellIs" dxfId="10844" priority="12463" operator="between">
      <formula>3.5</formula>
      <formula>2.495</formula>
    </cfRule>
    <cfRule type="cellIs" dxfId="10843" priority="12464" operator="between">
      <formula>3.5</formula>
      <formula>2.495</formula>
    </cfRule>
  </conditionalFormatting>
  <conditionalFormatting sqref="N348">
    <cfRule type="cellIs" dxfId="10842" priority="12462" operator="between">
      <formula>3.5</formula>
      <formula>2.495</formula>
    </cfRule>
  </conditionalFormatting>
  <conditionalFormatting sqref="N348">
    <cfRule type="cellIs" dxfId="10841" priority="12461" operator="between">
      <formula>3.5</formula>
      <formula>2.494</formula>
    </cfRule>
  </conditionalFormatting>
  <conditionalFormatting sqref="N348">
    <cfRule type="cellIs" dxfId="10840" priority="12460" operator="between">
      <formula>2.5</formula>
      <formula>0</formula>
    </cfRule>
  </conditionalFormatting>
  <conditionalFormatting sqref="N348">
    <cfRule type="cellIs" dxfId="10839" priority="12456" operator="between">
      <formula>4.501</formula>
      <formula>6</formula>
    </cfRule>
    <cfRule type="cellIs" dxfId="10838" priority="12457" operator="between">
      <formula>3.001</formula>
      <formula>4.5</formula>
    </cfRule>
    <cfRule type="cellIs" dxfId="10837" priority="12458" operator="between">
      <formula>2.001</formula>
      <formula>3</formula>
    </cfRule>
    <cfRule type="cellIs" dxfId="10836" priority="12459" operator="between">
      <formula>0</formula>
      <formula>2</formula>
    </cfRule>
  </conditionalFormatting>
  <conditionalFormatting sqref="N347">
    <cfRule type="cellIs" dxfId="10835" priority="12431" operator="between">
      <formula>6</formula>
      <formula>4.5</formula>
    </cfRule>
  </conditionalFormatting>
  <conditionalFormatting sqref="N347">
    <cfRule type="cellIs" dxfId="10834" priority="12430" operator="between">
      <formula>6</formula>
      <formula>4.495</formula>
    </cfRule>
  </conditionalFormatting>
  <conditionalFormatting sqref="N347">
    <cfRule type="cellIs" dxfId="10833" priority="12429" operator="between">
      <formula>4.5</formula>
      <formula>3.495</formula>
    </cfRule>
  </conditionalFormatting>
  <conditionalFormatting sqref="N347">
    <cfRule type="cellIs" dxfId="10832" priority="12427" operator="between">
      <formula>3.5</formula>
      <formula>2.495</formula>
    </cfRule>
    <cfRule type="cellIs" dxfId="10831" priority="12428" operator="between">
      <formula>3.5</formula>
      <formula>2.495</formula>
    </cfRule>
  </conditionalFormatting>
  <conditionalFormatting sqref="N347">
    <cfRule type="cellIs" dxfId="10830" priority="12426" operator="between">
      <formula>3.5</formula>
      <formula>2.495</formula>
    </cfRule>
  </conditionalFormatting>
  <conditionalFormatting sqref="N347">
    <cfRule type="cellIs" dxfId="10829" priority="12425" operator="between">
      <formula>3.5</formula>
      <formula>2.494</formula>
    </cfRule>
  </conditionalFormatting>
  <conditionalFormatting sqref="N347">
    <cfRule type="cellIs" dxfId="10828" priority="12424" operator="between">
      <formula>2.5</formula>
      <formula>0</formula>
    </cfRule>
  </conditionalFormatting>
  <conditionalFormatting sqref="N347">
    <cfRule type="cellIs" dxfId="10827" priority="12420" operator="between">
      <formula>4.501</formula>
      <formula>6</formula>
    </cfRule>
    <cfRule type="cellIs" dxfId="10826" priority="12421" operator="between">
      <formula>3.001</formula>
      <formula>4.5</formula>
    </cfRule>
    <cfRule type="cellIs" dxfId="10825" priority="12422" operator="between">
      <formula>2.001</formula>
      <formula>3</formula>
    </cfRule>
    <cfRule type="cellIs" dxfId="10824" priority="12423" operator="between">
      <formula>0</formula>
      <formula>2</formula>
    </cfRule>
  </conditionalFormatting>
  <conditionalFormatting sqref="N349">
    <cfRule type="cellIs" dxfId="10823" priority="12419" operator="between">
      <formula>6</formula>
      <formula>4.5</formula>
    </cfRule>
  </conditionalFormatting>
  <conditionalFormatting sqref="N349">
    <cfRule type="cellIs" dxfId="10822" priority="12418" operator="between">
      <formula>6</formula>
      <formula>4.495</formula>
    </cfRule>
  </conditionalFormatting>
  <conditionalFormatting sqref="N349">
    <cfRule type="cellIs" dxfId="10821" priority="12417" operator="between">
      <formula>4.5</formula>
      <formula>3.495</formula>
    </cfRule>
  </conditionalFormatting>
  <conditionalFormatting sqref="N349">
    <cfRule type="cellIs" dxfId="10820" priority="12415" operator="between">
      <formula>3.5</formula>
      <formula>2.495</formula>
    </cfRule>
    <cfRule type="cellIs" dxfId="10819" priority="12416" operator="between">
      <formula>3.5</formula>
      <formula>2.495</formula>
    </cfRule>
  </conditionalFormatting>
  <conditionalFormatting sqref="N349">
    <cfRule type="cellIs" dxfId="10818" priority="12414" operator="between">
      <formula>3.5</formula>
      <formula>2.495</formula>
    </cfRule>
  </conditionalFormatting>
  <conditionalFormatting sqref="N349">
    <cfRule type="cellIs" dxfId="10817" priority="12413" operator="between">
      <formula>3.5</formula>
      <formula>2.494</formula>
    </cfRule>
  </conditionalFormatting>
  <conditionalFormatting sqref="N349">
    <cfRule type="cellIs" dxfId="10816" priority="12412" operator="between">
      <formula>2.5</formula>
      <formula>0</formula>
    </cfRule>
  </conditionalFormatting>
  <conditionalFormatting sqref="N349">
    <cfRule type="cellIs" dxfId="10815" priority="12408" operator="between">
      <formula>4.501</formula>
      <formula>6</formula>
    </cfRule>
    <cfRule type="cellIs" dxfId="10814" priority="12409" operator="between">
      <formula>3.001</formula>
      <formula>4.5</formula>
    </cfRule>
    <cfRule type="cellIs" dxfId="10813" priority="12410" operator="between">
      <formula>2.001</formula>
      <formula>3</formula>
    </cfRule>
    <cfRule type="cellIs" dxfId="10812" priority="12411" operator="between">
      <formula>0</formula>
      <formula>2</formula>
    </cfRule>
  </conditionalFormatting>
  <conditionalFormatting sqref="N354">
    <cfRule type="cellIs" dxfId="10811" priority="12383" operator="between">
      <formula>6</formula>
      <formula>4.5</formula>
    </cfRule>
  </conditionalFormatting>
  <conditionalFormatting sqref="N354">
    <cfRule type="cellIs" dxfId="10810" priority="12382" operator="between">
      <formula>6</formula>
      <formula>4.495</formula>
    </cfRule>
  </conditionalFormatting>
  <conditionalFormatting sqref="N354">
    <cfRule type="cellIs" dxfId="10809" priority="12381" operator="between">
      <formula>4.5</formula>
      <formula>3.495</formula>
    </cfRule>
  </conditionalFormatting>
  <conditionalFormatting sqref="N354">
    <cfRule type="cellIs" dxfId="10808" priority="12379" operator="between">
      <formula>3.5</formula>
      <formula>2.495</formula>
    </cfRule>
    <cfRule type="cellIs" dxfId="10807" priority="12380" operator="between">
      <formula>3.5</formula>
      <formula>2.495</formula>
    </cfRule>
  </conditionalFormatting>
  <conditionalFormatting sqref="N354">
    <cfRule type="cellIs" dxfId="10806" priority="12378" operator="between">
      <formula>3.5</formula>
      <formula>2.495</formula>
    </cfRule>
  </conditionalFormatting>
  <conditionalFormatting sqref="N354">
    <cfRule type="cellIs" dxfId="10805" priority="12377" operator="between">
      <formula>3.5</formula>
      <formula>2.494</formula>
    </cfRule>
  </conditionalFormatting>
  <conditionalFormatting sqref="N354">
    <cfRule type="cellIs" dxfId="10804" priority="12376" operator="between">
      <formula>2.5</formula>
      <formula>0</formula>
    </cfRule>
  </conditionalFormatting>
  <conditionalFormatting sqref="N354">
    <cfRule type="cellIs" dxfId="10803" priority="12372" operator="between">
      <formula>4.501</formula>
      <formula>6</formula>
    </cfRule>
    <cfRule type="cellIs" dxfId="10802" priority="12373" operator="between">
      <formula>3.001</formula>
      <formula>4.5</formula>
    </cfRule>
    <cfRule type="cellIs" dxfId="10801" priority="12374" operator="between">
      <formula>2.001</formula>
      <formula>3</formula>
    </cfRule>
    <cfRule type="cellIs" dxfId="10800" priority="12375" operator="between">
      <formula>0</formula>
      <formula>2</formula>
    </cfRule>
  </conditionalFormatting>
  <conditionalFormatting sqref="N355">
    <cfRule type="cellIs" dxfId="10799" priority="12407" operator="between">
      <formula>6</formula>
      <formula>4.5</formula>
    </cfRule>
  </conditionalFormatting>
  <conditionalFormatting sqref="N355">
    <cfRule type="cellIs" dxfId="10798" priority="12406" operator="between">
      <formula>6</formula>
      <formula>4.495</formula>
    </cfRule>
  </conditionalFormatting>
  <conditionalFormatting sqref="N355">
    <cfRule type="cellIs" dxfId="10797" priority="12405" operator="between">
      <formula>4.5</formula>
      <formula>3.495</formula>
    </cfRule>
  </conditionalFormatting>
  <conditionalFormatting sqref="N355">
    <cfRule type="cellIs" dxfId="10796" priority="12403" operator="between">
      <formula>3.5</formula>
      <formula>2.495</formula>
    </cfRule>
    <cfRule type="cellIs" dxfId="10795" priority="12404" operator="between">
      <formula>3.5</formula>
      <formula>2.495</formula>
    </cfRule>
  </conditionalFormatting>
  <conditionalFormatting sqref="N355">
    <cfRule type="cellIs" dxfId="10794" priority="12402" operator="between">
      <formula>3.5</formula>
      <formula>2.495</formula>
    </cfRule>
  </conditionalFormatting>
  <conditionalFormatting sqref="N355">
    <cfRule type="cellIs" dxfId="10793" priority="12401" operator="between">
      <formula>3.5</formula>
      <formula>2.494</formula>
    </cfRule>
  </conditionalFormatting>
  <conditionalFormatting sqref="N355">
    <cfRule type="cellIs" dxfId="10792" priority="12400" operator="between">
      <formula>2.5</formula>
      <formula>0</formula>
    </cfRule>
  </conditionalFormatting>
  <conditionalFormatting sqref="N355">
    <cfRule type="cellIs" dxfId="10791" priority="12396" operator="between">
      <formula>4.501</formula>
      <formula>6</formula>
    </cfRule>
    <cfRule type="cellIs" dxfId="10790" priority="12397" operator="between">
      <formula>3.001</formula>
      <formula>4.5</formula>
    </cfRule>
    <cfRule type="cellIs" dxfId="10789" priority="12398" operator="between">
      <formula>2.001</formula>
      <formula>3</formula>
    </cfRule>
    <cfRule type="cellIs" dxfId="10788" priority="12399" operator="between">
      <formula>0</formula>
      <formula>2</formula>
    </cfRule>
  </conditionalFormatting>
  <conditionalFormatting sqref="N353">
    <cfRule type="cellIs" dxfId="10787" priority="12395" operator="between">
      <formula>6</formula>
      <formula>4.5</formula>
    </cfRule>
  </conditionalFormatting>
  <conditionalFormatting sqref="N353">
    <cfRule type="cellIs" dxfId="10786" priority="12394" operator="between">
      <formula>6</formula>
      <formula>4.495</formula>
    </cfRule>
  </conditionalFormatting>
  <conditionalFormatting sqref="N353">
    <cfRule type="cellIs" dxfId="10785" priority="12393" operator="between">
      <formula>4.5</formula>
      <formula>3.495</formula>
    </cfRule>
  </conditionalFormatting>
  <conditionalFormatting sqref="N353">
    <cfRule type="cellIs" dxfId="10784" priority="12391" operator="between">
      <formula>3.5</formula>
      <formula>2.495</formula>
    </cfRule>
    <cfRule type="cellIs" dxfId="10783" priority="12392" operator="between">
      <formula>3.5</formula>
      <formula>2.495</formula>
    </cfRule>
  </conditionalFormatting>
  <conditionalFormatting sqref="N353">
    <cfRule type="cellIs" dxfId="10782" priority="12390" operator="between">
      <formula>3.5</formula>
      <formula>2.495</formula>
    </cfRule>
  </conditionalFormatting>
  <conditionalFormatting sqref="N353">
    <cfRule type="cellIs" dxfId="10781" priority="12389" operator="between">
      <formula>3.5</formula>
      <formula>2.494</formula>
    </cfRule>
  </conditionalFormatting>
  <conditionalFormatting sqref="N353">
    <cfRule type="cellIs" dxfId="10780" priority="12388" operator="between">
      <formula>2.5</formula>
      <formula>0</formula>
    </cfRule>
  </conditionalFormatting>
  <conditionalFormatting sqref="N353">
    <cfRule type="cellIs" dxfId="10779" priority="12384" operator="between">
      <formula>4.501</formula>
      <formula>6</formula>
    </cfRule>
    <cfRule type="cellIs" dxfId="10778" priority="12385" operator="between">
      <formula>3.001</formula>
      <formula>4.5</formula>
    </cfRule>
    <cfRule type="cellIs" dxfId="10777" priority="12386" operator="between">
      <formula>2.001</formula>
      <formula>3</formula>
    </cfRule>
    <cfRule type="cellIs" dxfId="10776" priority="12387" operator="between">
      <formula>0</formula>
      <formula>2</formula>
    </cfRule>
  </conditionalFormatting>
  <conditionalFormatting sqref="N352">
    <cfRule type="cellIs" dxfId="10775" priority="12371" operator="between">
      <formula>6</formula>
      <formula>4.5</formula>
    </cfRule>
  </conditionalFormatting>
  <conditionalFormatting sqref="N352">
    <cfRule type="cellIs" dxfId="10774" priority="12370" operator="between">
      <formula>6</formula>
      <formula>4.495</formula>
    </cfRule>
  </conditionalFormatting>
  <conditionalFormatting sqref="N352">
    <cfRule type="cellIs" dxfId="10773" priority="12369" operator="between">
      <formula>4.5</formula>
      <formula>3.495</formula>
    </cfRule>
  </conditionalFormatting>
  <conditionalFormatting sqref="N352">
    <cfRule type="cellIs" dxfId="10772" priority="12367" operator="between">
      <formula>3.5</formula>
      <formula>2.495</formula>
    </cfRule>
    <cfRule type="cellIs" dxfId="10771" priority="12368" operator="between">
      <formula>3.5</formula>
      <formula>2.495</formula>
    </cfRule>
  </conditionalFormatting>
  <conditionalFormatting sqref="N352">
    <cfRule type="cellIs" dxfId="10770" priority="12366" operator="between">
      <formula>3.5</formula>
      <formula>2.495</formula>
    </cfRule>
  </conditionalFormatting>
  <conditionalFormatting sqref="N352">
    <cfRule type="cellIs" dxfId="10769" priority="12365" operator="between">
      <formula>3.5</formula>
      <formula>2.494</formula>
    </cfRule>
  </conditionalFormatting>
  <conditionalFormatting sqref="N352">
    <cfRule type="cellIs" dxfId="10768" priority="12364" operator="between">
      <formula>2.5</formula>
      <formula>0</formula>
    </cfRule>
  </conditionalFormatting>
  <conditionalFormatting sqref="N352">
    <cfRule type="cellIs" dxfId="10767" priority="12360" operator="between">
      <formula>4.501</formula>
      <formula>6</formula>
    </cfRule>
    <cfRule type="cellIs" dxfId="10766" priority="12361" operator="between">
      <formula>3.001</formula>
      <formula>4.5</formula>
    </cfRule>
    <cfRule type="cellIs" dxfId="10765" priority="12362" operator="between">
      <formula>2.001</formula>
      <formula>3</formula>
    </cfRule>
    <cfRule type="cellIs" dxfId="10764" priority="12363" operator="between">
      <formula>0</formula>
      <formula>2</formula>
    </cfRule>
  </conditionalFormatting>
  <conditionalFormatting sqref="N359">
    <cfRule type="cellIs" dxfId="10763" priority="12323" operator="between">
      <formula>6</formula>
      <formula>4.5</formula>
    </cfRule>
  </conditionalFormatting>
  <conditionalFormatting sqref="N359">
    <cfRule type="cellIs" dxfId="10762" priority="12322" operator="between">
      <formula>6</formula>
      <formula>4.495</formula>
    </cfRule>
  </conditionalFormatting>
  <conditionalFormatting sqref="N359">
    <cfRule type="cellIs" dxfId="10761" priority="12321" operator="between">
      <formula>4.5</formula>
      <formula>3.495</formula>
    </cfRule>
  </conditionalFormatting>
  <conditionalFormatting sqref="N359">
    <cfRule type="cellIs" dxfId="10760" priority="12319" operator="between">
      <formula>3.5</formula>
      <formula>2.495</formula>
    </cfRule>
    <cfRule type="cellIs" dxfId="10759" priority="12320" operator="between">
      <formula>3.5</formula>
      <formula>2.495</formula>
    </cfRule>
  </conditionalFormatting>
  <conditionalFormatting sqref="N359">
    <cfRule type="cellIs" dxfId="10758" priority="12318" operator="between">
      <formula>3.5</formula>
      <formula>2.495</formula>
    </cfRule>
  </conditionalFormatting>
  <conditionalFormatting sqref="N359">
    <cfRule type="cellIs" dxfId="10757" priority="12317" operator="between">
      <formula>3.5</formula>
      <formula>2.494</formula>
    </cfRule>
  </conditionalFormatting>
  <conditionalFormatting sqref="N359">
    <cfRule type="cellIs" dxfId="10756" priority="12316" operator="between">
      <formula>2.5</formula>
      <formula>0</formula>
    </cfRule>
  </conditionalFormatting>
  <conditionalFormatting sqref="N359">
    <cfRule type="cellIs" dxfId="10755" priority="12312" operator="between">
      <formula>4.501</formula>
      <formula>6</formula>
    </cfRule>
    <cfRule type="cellIs" dxfId="10754" priority="12313" operator="between">
      <formula>3.001</formula>
      <formula>4.5</formula>
    </cfRule>
    <cfRule type="cellIs" dxfId="10753" priority="12314" operator="between">
      <formula>2.001</formula>
      <formula>3</formula>
    </cfRule>
    <cfRule type="cellIs" dxfId="10752" priority="12315" operator="between">
      <formula>0</formula>
      <formula>2</formula>
    </cfRule>
  </conditionalFormatting>
  <conditionalFormatting sqref="N360">
    <cfRule type="cellIs" dxfId="10751" priority="12347" operator="between">
      <formula>6</formula>
      <formula>4.5</formula>
    </cfRule>
  </conditionalFormatting>
  <conditionalFormatting sqref="N360">
    <cfRule type="cellIs" dxfId="10750" priority="12346" operator="between">
      <formula>6</formula>
      <formula>4.495</formula>
    </cfRule>
  </conditionalFormatting>
  <conditionalFormatting sqref="N360">
    <cfRule type="cellIs" dxfId="10749" priority="12345" operator="between">
      <formula>4.5</formula>
      <formula>3.495</formula>
    </cfRule>
  </conditionalFormatting>
  <conditionalFormatting sqref="N360">
    <cfRule type="cellIs" dxfId="10748" priority="12343" operator="between">
      <formula>3.5</formula>
      <formula>2.495</formula>
    </cfRule>
    <cfRule type="cellIs" dxfId="10747" priority="12344" operator="between">
      <formula>3.5</formula>
      <formula>2.495</formula>
    </cfRule>
  </conditionalFormatting>
  <conditionalFormatting sqref="N360">
    <cfRule type="cellIs" dxfId="10746" priority="12342" operator="between">
      <formula>3.5</formula>
      <formula>2.495</formula>
    </cfRule>
  </conditionalFormatting>
  <conditionalFormatting sqref="N360">
    <cfRule type="cellIs" dxfId="10745" priority="12341" operator="between">
      <formula>3.5</formula>
      <formula>2.494</formula>
    </cfRule>
  </conditionalFormatting>
  <conditionalFormatting sqref="N360">
    <cfRule type="cellIs" dxfId="10744" priority="12340" operator="between">
      <formula>2.5</formula>
      <formula>0</formula>
    </cfRule>
  </conditionalFormatting>
  <conditionalFormatting sqref="N360">
    <cfRule type="cellIs" dxfId="10743" priority="12336" operator="between">
      <formula>4.501</formula>
      <formula>6</formula>
    </cfRule>
    <cfRule type="cellIs" dxfId="10742" priority="12337" operator="between">
      <formula>3.001</formula>
      <formula>4.5</formula>
    </cfRule>
    <cfRule type="cellIs" dxfId="10741" priority="12338" operator="between">
      <formula>2.001</formula>
      <formula>3</formula>
    </cfRule>
    <cfRule type="cellIs" dxfId="10740" priority="12339" operator="between">
      <formula>0</formula>
      <formula>2</formula>
    </cfRule>
  </conditionalFormatting>
  <conditionalFormatting sqref="N358">
    <cfRule type="cellIs" dxfId="10739" priority="12335" operator="between">
      <formula>6</formula>
      <formula>4.5</formula>
    </cfRule>
  </conditionalFormatting>
  <conditionalFormatting sqref="N358">
    <cfRule type="cellIs" dxfId="10738" priority="12334" operator="between">
      <formula>6</formula>
      <formula>4.495</formula>
    </cfRule>
  </conditionalFormatting>
  <conditionalFormatting sqref="N358">
    <cfRule type="cellIs" dxfId="10737" priority="12333" operator="between">
      <formula>4.5</formula>
      <formula>3.495</formula>
    </cfRule>
  </conditionalFormatting>
  <conditionalFormatting sqref="N358">
    <cfRule type="cellIs" dxfId="10736" priority="12331" operator="between">
      <formula>3.5</formula>
      <formula>2.495</formula>
    </cfRule>
    <cfRule type="cellIs" dxfId="10735" priority="12332" operator="between">
      <formula>3.5</formula>
      <formula>2.495</formula>
    </cfRule>
  </conditionalFormatting>
  <conditionalFormatting sqref="N358">
    <cfRule type="cellIs" dxfId="10734" priority="12330" operator="between">
      <formula>3.5</formula>
      <formula>2.495</formula>
    </cfRule>
  </conditionalFormatting>
  <conditionalFormatting sqref="N358">
    <cfRule type="cellIs" dxfId="10733" priority="12329" operator="between">
      <formula>3.5</formula>
      <formula>2.494</formula>
    </cfRule>
  </conditionalFormatting>
  <conditionalFormatting sqref="N358">
    <cfRule type="cellIs" dxfId="10732" priority="12328" operator="between">
      <formula>2.5</formula>
      <formula>0</formula>
    </cfRule>
  </conditionalFormatting>
  <conditionalFormatting sqref="N358">
    <cfRule type="cellIs" dxfId="10731" priority="12324" operator="between">
      <formula>4.501</formula>
      <formula>6</formula>
    </cfRule>
    <cfRule type="cellIs" dxfId="10730" priority="12325" operator="between">
      <formula>3.001</formula>
      <formula>4.5</formula>
    </cfRule>
    <cfRule type="cellIs" dxfId="10729" priority="12326" operator="between">
      <formula>2.001</formula>
      <formula>3</formula>
    </cfRule>
    <cfRule type="cellIs" dxfId="10728" priority="12327" operator="between">
      <formula>0</formula>
      <formula>2</formula>
    </cfRule>
  </conditionalFormatting>
  <conditionalFormatting sqref="N356">
    <cfRule type="cellIs" dxfId="10727" priority="12311" operator="between">
      <formula>6</formula>
      <formula>4.5</formula>
    </cfRule>
  </conditionalFormatting>
  <conditionalFormatting sqref="N356">
    <cfRule type="cellIs" dxfId="10726" priority="12310" operator="between">
      <formula>6</formula>
      <formula>4.495</formula>
    </cfRule>
  </conditionalFormatting>
  <conditionalFormatting sqref="N356">
    <cfRule type="cellIs" dxfId="10725" priority="12309" operator="between">
      <formula>4.5</formula>
      <formula>3.495</formula>
    </cfRule>
  </conditionalFormatting>
  <conditionalFormatting sqref="N356">
    <cfRule type="cellIs" dxfId="10724" priority="12307" operator="between">
      <formula>3.5</formula>
      <formula>2.495</formula>
    </cfRule>
    <cfRule type="cellIs" dxfId="10723" priority="12308" operator="between">
      <formula>3.5</formula>
      <formula>2.495</formula>
    </cfRule>
  </conditionalFormatting>
  <conditionalFormatting sqref="N356">
    <cfRule type="cellIs" dxfId="10722" priority="12306" operator="between">
      <formula>3.5</formula>
      <formula>2.495</formula>
    </cfRule>
  </conditionalFormatting>
  <conditionalFormatting sqref="N356">
    <cfRule type="cellIs" dxfId="10721" priority="12305" operator="between">
      <formula>3.5</formula>
      <formula>2.494</formula>
    </cfRule>
  </conditionalFormatting>
  <conditionalFormatting sqref="N356">
    <cfRule type="cellIs" dxfId="10720" priority="12304" operator="between">
      <formula>2.5</formula>
      <formula>0</formula>
    </cfRule>
  </conditionalFormatting>
  <conditionalFormatting sqref="N356">
    <cfRule type="cellIs" dxfId="10719" priority="12300" operator="between">
      <formula>4.501</formula>
      <formula>6</formula>
    </cfRule>
    <cfRule type="cellIs" dxfId="10718" priority="12301" operator="between">
      <formula>3.001</formula>
      <formula>4.5</formula>
    </cfRule>
    <cfRule type="cellIs" dxfId="10717" priority="12302" operator="between">
      <formula>2.001</formula>
      <formula>3</formula>
    </cfRule>
    <cfRule type="cellIs" dxfId="10716" priority="12303" operator="between">
      <formula>0</formula>
      <formula>2</formula>
    </cfRule>
  </conditionalFormatting>
  <conditionalFormatting sqref="N357">
    <cfRule type="cellIs" dxfId="10715" priority="12299" operator="between">
      <formula>6</formula>
      <formula>4.5</formula>
    </cfRule>
  </conditionalFormatting>
  <conditionalFormatting sqref="N357">
    <cfRule type="cellIs" dxfId="10714" priority="12298" operator="between">
      <formula>6</formula>
      <formula>4.495</formula>
    </cfRule>
  </conditionalFormatting>
  <conditionalFormatting sqref="N357">
    <cfRule type="cellIs" dxfId="10713" priority="12297" operator="between">
      <formula>4.5</formula>
      <formula>3.495</formula>
    </cfRule>
  </conditionalFormatting>
  <conditionalFormatting sqref="N357">
    <cfRule type="cellIs" dxfId="10712" priority="12295" operator="between">
      <formula>3.5</formula>
      <formula>2.495</formula>
    </cfRule>
    <cfRule type="cellIs" dxfId="10711" priority="12296" operator="between">
      <formula>3.5</formula>
      <formula>2.495</formula>
    </cfRule>
  </conditionalFormatting>
  <conditionalFormatting sqref="N357">
    <cfRule type="cellIs" dxfId="10710" priority="12294" operator="between">
      <formula>3.5</formula>
      <formula>2.495</formula>
    </cfRule>
  </conditionalFormatting>
  <conditionalFormatting sqref="N357">
    <cfRule type="cellIs" dxfId="10709" priority="12293" operator="between">
      <formula>3.5</formula>
      <formula>2.494</formula>
    </cfRule>
  </conditionalFormatting>
  <conditionalFormatting sqref="N357">
    <cfRule type="cellIs" dxfId="10708" priority="12292" operator="between">
      <formula>2.5</formula>
      <formula>0</formula>
    </cfRule>
  </conditionalFormatting>
  <conditionalFormatting sqref="N357">
    <cfRule type="cellIs" dxfId="10707" priority="12288" operator="between">
      <formula>4.501</formula>
      <formula>6</formula>
    </cfRule>
    <cfRule type="cellIs" dxfId="10706" priority="12289" operator="between">
      <formula>3.001</formula>
      <formula>4.5</formula>
    </cfRule>
    <cfRule type="cellIs" dxfId="10705" priority="12290" operator="between">
      <formula>2.001</formula>
      <formula>3</formula>
    </cfRule>
    <cfRule type="cellIs" dxfId="10704" priority="12291" operator="between">
      <formula>0</formula>
      <formula>2</formula>
    </cfRule>
  </conditionalFormatting>
  <conditionalFormatting sqref="N364">
    <cfRule type="cellIs" dxfId="10703" priority="12263" operator="between">
      <formula>6</formula>
      <formula>4.5</formula>
    </cfRule>
  </conditionalFormatting>
  <conditionalFormatting sqref="N364">
    <cfRule type="cellIs" dxfId="10702" priority="12262" operator="between">
      <formula>6</formula>
      <formula>4.495</formula>
    </cfRule>
  </conditionalFormatting>
  <conditionalFormatting sqref="N364">
    <cfRule type="cellIs" dxfId="10701" priority="12261" operator="between">
      <formula>4.5</formula>
      <formula>3.495</formula>
    </cfRule>
  </conditionalFormatting>
  <conditionalFormatting sqref="N364">
    <cfRule type="cellIs" dxfId="10700" priority="12259" operator="between">
      <formula>3.5</formula>
      <formula>2.495</formula>
    </cfRule>
    <cfRule type="cellIs" dxfId="10699" priority="12260" operator="between">
      <formula>3.5</formula>
      <formula>2.495</formula>
    </cfRule>
  </conditionalFormatting>
  <conditionalFormatting sqref="N364">
    <cfRule type="cellIs" dxfId="10698" priority="12258" operator="between">
      <formula>3.5</formula>
      <formula>2.495</formula>
    </cfRule>
  </conditionalFormatting>
  <conditionalFormatting sqref="N364">
    <cfRule type="cellIs" dxfId="10697" priority="12257" operator="between">
      <formula>3.5</formula>
      <formula>2.494</formula>
    </cfRule>
  </conditionalFormatting>
  <conditionalFormatting sqref="N364">
    <cfRule type="cellIs" dxfId="10696" priority="12256" operator="between">
      <formula>2.5</formula>
      <formula>0</formula>
    </cfRule>
  </conditionalFormatting>
  <conditionalFormatting sqref="N364">
    <cfRule type="cellIs" dxfId="10695" priority="12252" operator="between">
      <formula>4.501</formula>
      <formula>6</formula>
    </cfRule>
    <cfRule type="cellIs" dxfId="10694" priority="12253" operator="between">
      <formula>3.001</formula>
      <formula>4.5</formula>
    </cfRule>
    <cfRule type="cellIs" dxfId="10693" priority="12254" operator="between">
      <formula>2.001</formula>
      <formula>3</formula>
    </cfRule>
    <cfRule type="cellIs" dxfId="10692" priority="12255" operator="between">
      <formula>0</formula>
      <formula>2</formula>
    </cfRule>
  </conditionalFormatting>
  <conditionalFormatting sqref="N365">
    <cfRule type="cellIs" dxfId="10691" priority="12287" operator="between">
      <formula>6</formula>
      <formula>4.5</formula>
    </cfRule>
  </conditionalFormatting>
  <conditionalFormatting sqref="N365">
    <cfRule type="cellIs" dxfId="10690" priority="12286" operator="between">
      <formula>6</formula>
      <formula>4.495</formula>
    </cfRule>
  </conditionalFormatting>
  <conditionalFormatting sqref="N365">
    <cfRule type="cellIs" dxfId="10689" priority="12285" operator="between">
      <formula>4.5</formula>
      <formula>3.495</formula>
    </cfRule>
  </conditionalFormatting>
  <conditionalFormatting sqref="N365">
    <cfRule type="cellIs" dxfId="10688" priority="12283" operator="between">
      <formula>3.5</formula>
      <formula>2.495</formula>
    </cfRule>
    <cfRule type="cellIs" dxfId="10687" priority="12284" operator="between">
      <formula>3.5</formula>
      <formula>2.495</formula>
    </cfRule>
  </conditionalFormatting>
  <conditionalFormatting sqref="N365">
    <cfRule type="cellIs" dxfId="10686" priority="12282" operator="between">
      <formula>3.5</formula>
      <formula>2.495</formula>
    </cfRule>
  </conditionalFormatting>
  <conditionalFormatting sqref="N365">
    <cfRule type="cellIs" dxfId="10685" priority="12281" operator="between">
      <formula>3.5</formula>
      <formula>2.494</formula>
    </cfRule>
  </conditionalFormatting>
  <conditionalFormatting sqref="N365">
    <cfRule type="cellIs" dxfId="10684" priority="12280" operator="between">
      <formula>2.5</formula>
      <formula>0</formula>
    </cfRule>
  </conditionalFormatting>
  <conditionalFormatting sqref="N365">
    <cfRule type="cellIs" dxfId="10683" priority="12276" operator="between">
      <formula>4.501</formula>
      <formula>6</formula>
    </cfRule>
    <cfRule type="cellIs" dxfId="10682" priority="12277" operator="between">
      <formula>3.001</formula>
      <formula>4.5</formula>
    </cfRule>
    <cfRule type="cellIs" dxfId="10681" priority="12278" operator="between">
      <formula>2.001</formula>
      <formula>3</formula>
    </cfRule>
    <cfRule type="cellIs" dxfId="10680" priority="12279" operator="between">
      <formula>0</formula>
      <formula>2</formula>
    </cfRule>
  </conditionalFormatting>
  <conditionalFormatting sqref="N363">
    <cfRule type="cellIs" dxfId="10679" priority="12275" operator="between">
      <formula>6</formula>
      <formula>4.5</formula>
    </cfRule>
  </conditionalFormatting>
  <conditionalFormatting sqref="N363">
    <cfRule type="cellIs" dxfId="10678" priority="12274" operator="between">
      <formula>6</formula>
      <formula>4.495</formula>
    </cfRule>
  </conditionalFormatting>
  <conditionalFormatting sqref="N363">
    <cfRule type="cellIs" dxfId="10677" priority="12273" operator="between">
      <formula>4.5</formula>
      <formula>3.495</formula>
    </cfRule>
  </conditionalFormatting>
  <conditionalFormatting sqref="N363">
    <cfRule type="cellIs" dxfId="10676" priority="12271" operator="between">
      <formula>3.5</formula>
      <formula>2.495</formula>
    </cfRule>
    <cfRule type="cellIs" dxfId="10675" priority="12272" operator="between">
      <formula>3.5</formula>
      <formula>2.495</formula>
    </cfRule>
  </conditionalFormatting>
  <conditionalFormatting sqref="N363">
    <cfRule type="cellIs" dxfId="10674" priority="12270" operator="between">
      <formula>3.5</formula>
      <formula>2.495</formula>
    </cfRule>
  </conditionalFormatting>
  <conditionalFormatting sqref="N363">
    <cfRule type="cellIs" dxfId="10673" priority="12269" operator="between">
      <formula>3.5</formula>
      <formula>2.494</formula>
    </cfRule>
  </conditionalFormatting>
  <conditionalFormatting sqref="N363">
    <cfRule type="cellIs" dxfId="10672" priority="12268" operator="between">
      <formula>2.5</formula>
      <formula>0</formula>
    </cfRule>
  </conditionalFormatting>
  <conditionalFormatting sqref="N363">
    <cfRule type="cellIs" dxfId="10671" priority="12264" operator="between">
      <formula>4.501</formula>
      <formula>6</formula>
    </cfRule>
    <cfRule type="cellIs" dxfId="10670" priority="12265" operator="between">
      <formula>3.001</formula>
      <formula>4.5</formula>
    </cfRule>
    <cfRule type="cellIs" dxfId="10669" priority="12266" operator="between">
      <formula>2.001</formula>
      <formula>3</formula>
    </cfRule>
    <cfRule type="cellIs" dxfId="10668" priority="12267" operator="between">
      <formula>0</formula>
      <formula>2</formula>
    </cfRule>
  </conditionalFormatting>
  <conditionalFormatting sqref="N361">
    <cfRule type="cellIs" dxfId="10667" priority="12251" operator="between">
      <formula>6</formula>
      <formula>4.5</formula>
    </cfRule>
  </conditionalFormatting>
  <conditionalFormatting sqref="N361">
    <cfRule type="cellIs" dxfId="10666" priority="12250" operator="between">
      <formula>6</formula>
      <formula>4.495</formula>
    </cfRule>
  </conditionalFormatting>
  <conditionalFormatting sqref="N361">
    <cfRule type="cellIs" dxfId="10665" priority="12249" operator="between">
      <formula>4.5</formula>
      <formula>3.495</formula>
    </cfRule>
  </conditionalFormatting>
  <conditionalFormatting sqref="N361">
    <cfRule type="cellIs" dxfId="10664" priority="12247" operator="between">
      <formula>3.5</formula>
      <formula>2.495</formula>
    </cfRule>
    <cfRule type="cellIs" dxfId="10663" priority="12248" operator="between">
      <formula>3.5</formula>
      <formula>2.495</formula>
    </cfRule>
  </conditionalFormatting>
  <conditionalFormatting sqref="N361">
    <cfRule type="cellIs" dxfId="10662" priority="12246" operator="between">
      <formula>3.5</formula>
      <formula>2.495</formula>
    </cfRule>
  </conditionalFormatting>
  <conditionalFormatting sqref="N361">
    <cfRule type="cellIs" dxfId="10661" priority="12245" operator="between">
      <formula>3.5</formula>
      <formula>2.494</formula>
    </cfRule>
  </conditionalFormatting>
  <conditionalFormatting sqref="N361">
    <cfRule type="cellIs" dxfId="10660" priority="12244" operator="between">
      <formula>2.5</formula>
      <formula>0</formula>
    </cfRule>
  </conditionalFormatting>
  <conditionalFormatting sqref="N361">
    <cfRule type="cellIs" dxfId="10659" priority="12240" operator="between">
      <formula>4.501</formula>
      <formula>6</formula>
    </cfRule>
    <cfRule type="cellIs" dxfId="10658" priority="12241" operator="between">
      <formula>3.001</formula>
      <formula>4.5</formula>
    </cfRule>
    <cfRule type="cellIs" dxfId="10657" priority="12242" operator="between">
      <formula>2.001</formula>
      <formula>3</formula>
    </cfRule>
    <cfRule type="cellIs" dxfId="10656" priority="12243" operator="between">
      <formula>0</formula>
      <formula>2</formula>
    </cfRule>
  </conditionalFormatting>
  <conditionalFormatting sqref="N362">
    <cfRule type="cellIs" dxfId="10655" priority="12239" operator="between">
      <formula>6</formula>
      <formula>4.5</formula>
    </cfRule>
  </conditionalFormatting>
  <conditionalFormatting sqref="N362">
    <cfRule type="cellIs" dxfId="10654" priority="12238" operator="between">
      <formula>6</formula>
      <formula>4.495</formula>
    </cfRule>
  </conditionalFormatting>
  <conditionalFormatting sqref="N362">
    <cfRule type="cellIs" dxfId="10653" priority="12237" operator="between">
      <formula>4.5</formula>
      <formula>3.495</formula>
    </cfRule>
  </conditionalFormatting>
  <conditionalFormatting sqref="N362">
    <cfRule type="cellIs" dxfId="10652" priority="12235" operator="between">
      <formula>3.5</formula>
      <formula>2.495</formula>
    </cfRule>
    <cfRule type="cellIs" dxfId="10651" priority="12236" operator="between">
      <formula>3.5</formula>
      <formula>2.495</formula>
    </cfRule>
  </conditionalFormatting>
  <conditionalFormatting sqref="N362">
    <cfRule type="cellIs" dxfId="10650" priority="12234" operator="between">
      <formula>3.5</formula>
      <formula>2.495</formula>
    </cfRule>
  </conditionalFormatting>
  <conditionalFormatting sqref="N362">
    <cfRule type="cellIs" dxfId="10649" priority="12233" operator="between">
      <formula>3.5</formula>
      <formula>2.494</formula>
    </cfRule>
  </conditionalFormatting>
  <conditionalFormatting sqref="N362">
    <cfRule type="cellIs" dxfId="10648" priority="12232" operator="between">
      <formula>2.5</formula>
      <formula>0</formula>
    </cfRule>
  </conditionalFormatting>
  <conditionalFormatting sqref="N362">
    <cfRule type="cellIs" dxfId="10647" priority="12228" operator="between">
      <formula>4.501</formula>
      <formula>6</formula>
    </cfRule>
    <cfRule type="cellIs" dxfId="10646" priority="12229" operator="between">
      <formula>3.001</formula>
      <formula>4.5</formula>
    </cfRule>
    <cfRule type="cellIs" dxfId="10645" priority="12230" operator="between">
      <formula>2.001</formula>
      <formula>3</formula>
    </cfRule>
    <cfRule type="cellIs" dxfId="10644" priority="12231" operator="between">
      <formula>0</formula>
      <formula>2</formula>
    </cfRule>
  </conditionalFormatting>
  <conditionalFormatting sqref="N369">
    <cfRule type="cellIs" dxfId="10643" priority="12203" operator="between">
      <formula>6</formula>
      <formula>4.5</formula>
    </cfRule>
  </conditionalFormatting>
  <conditionalFormatting sqref="N369">
    <cfRule type="cellIs" dxfId="10642" priority="12202" operator="between">
      <formula>6</formula>
      <formula>4.495</formula>
    </cfRule>
  </conditionalFormatting>
  <conditionalFormatting sqref="N369">
    <cfRule type="cellIs" dxfId="10641" priority="12201" operator="between">
      <formula>4.5</formula>
      <formula>3.495</formula>
    </cfRule>
  </conditionalFormatting>
  <conditionalFormatting sqref="N369">
    <cfRule type="cellIs" dxfId="10640" priority="12199" operator="between">
      <formula>3.5</formula>
      <formula>2.495</formula>
    </cfRule>
    <cfRule type="cellIs" dxfId="10639" priority="12200" operator="between">
      <formula>3.5</formula>
      <formula>2.495</formula>
    </cfRule>
  </conditionalFormatting>
  <conditionalFormatting sqref="N369">
    <cfRule type="cellIs" dxfId="10638" priority="12198" operator="between">
      <formula>3.5</formula>
      <formula>2.495</formula>
    </cfRule>
  </conditionalFormatting>
  <conditionalFormatting sqref="N369">
    <cfRule type="cellIs" dxfId="10637" priority="12197" operator="between">
      <formula>3.5</formula>
      <formula>2.494</formula>
    </cfRule>
  </conditionalFormatting>
  <conditionalFormatting sqref="N369">
    <cfRule type="cellIs" dxfId="10636" priority="12196" operator="between">
      <formula>2.5</formula>
      <formula>0</formula>
    </cfRule>
  </conditionalFormatting>
  <conditionalFormatting sqref="N369">
    <cfRule type="cellIs" dxfId="10635" priority="12192" operator="between">
      <formula>4.501</formula>
      <formula>6</formula>
    </cfRule>
    <cfRule type="cellIs" dxfId="10634" priority="12193" operator="between">
      <formula>3.001</formula>
      <formula>4.5</formula>
    </cfRule>
    <cfRule type="cellIs" dxfId="10633" priority="12194" operator="between">
      <formula>2.001</formula>
      <formula>3</formula>
    </cfRule>
    <cfRule type="cellIs" dxfId="10632" priority="12195" operator="between">
      <formula>0</formula>
      <formula>2</formula>
    </cfRule>
  </conditionalFormatting>
  <conditionalFormatting sqref="N370">
    <cfRule type="cellIs" dxfId="10631" priority="12227" operator="between">
      <formula>6</formula>
      <formula>4.5</formula>
    </cfRule>
  </conditionalFormatting>
  <conditionalFormatting sqref="N370">
    <cfRule type="cellIs" dxfId="10630" priority="12226" operator="between">
      <formula>6</formula>
      <formula>4.495</formula>
    </cfRule>
  </conditionalFormatting>
  <conditionalFormatting sqref="N370">
    <cfRule type="cellIs" dxfId="10629" priority="12225" operator="between">
      <formula>4.5</formula>
      <formula>3.495</formula>
    </cfRule>
  </conditionalFormatting>
  <conditionalFormatting sqref="N370">
    <cfRule type="cellIs" dxfId="10628" priority="12223" operator="between">
      <formula>3.5</formula>
      <formula>2.495</formula>
    </cfRule>
    <cfRule type="cellIs" dxfId="10627" priority="12224" operator="between">
      <formula>3.5</formula>
      <formula>2.495</formula>
    </cfRule>
  </conditionalFormatting>
  <conditionalFormatting sqref="N370">
    <cfRule type="cellIs" dxfId="10626" priority="12222" operator="between">
      <formula>3.5</formula>
      <formula>2.495</formula>
    </cfRule>
  </conditionalFormatting>
  <conditionalFormatting sqref="N370">
    <cfRule type="cellIs" dxfId="10625" priority="12221" operator="between">
      <formula>3.5</formula>
      <formula>2.494</formula>
    </cfRule>
  </conditionalFormatting>
  <conditionalFormatting sqref="N370">
    <cfRule type="cellIs" dxfId="10624" priority="12220" operator="between">
      <formula>2.5</formula>
      <formula>0</formula>
    </cfRule>
  </conditionalFormatting>
  <conditionalFormatting sqref="N370">
    <cfRule type="cellIs" dxfId="10623" priority="12216" operator="between">
      <formula>4.501</formula>
      <formula>6</formula>
    </cfRule>
    <cfRule type="cellIs" dxfId="10622" priority="12217" operator="between">
      <formula>3.001</formula>
      <formula>4.5</formula>
    </cfRule>
    <cfRule type="cellIs" dxfId="10621" priority="12218" operator="between">
      <formula>2.001</formula>
      <formula>3</formula>
    </cfRule>
    <cfRule type="cellIs" dxfId="10620" priority="12219" operator="between">
      <formula>0</formula>
      <formula>2</formula>
    </cfRule>
  </conditionalFormatting>
  <conditionalFormatting sqref="N368">
    <cfRule type="cellIs" dxfId="10619" priority="12215" operator="between">
      <formula>6</formula>
      <formula>4.5</formula>
    </cfRule>
  </conditionalFormatting>
  <conditionalFormatting sqref="N368">
    <cfRule type="cellIs" dxfId="10618" priority="12214" operator="between">
      <formula>6</formula>
      <formula>4.495</formula>
    </cfRule>
  </conditionalFormatting>
  <conditionalFormatting sqref="N368">
    <cfRule type="cellIs" dxfId="10617" priority="12213" operator="between">
      <formula>4.5</formula>
      <formula>3.495</formula>
    </cfRule>
  </conditionalFormatting>
  <conditionalFormatting sqref="N368">
    <cfRule type="cellIs" dxfId="10616" priority="12211" operator="between">
      <formula>3.5</formula>
      <formula>2.495</formula>
    </cfRule>
    <cfRule type="cellIs" dxfId="10615" priority="12212" operator="between">
      <formula>3.5</formula>
      <formula>2.495</formula>
    </cfRule>
  </conditionalFormatting>
  <conditionalFormatting sqref="N368">
    <cfRule type="cellIs" dxfId="10614" priority="12210" operator="between">
      <formula>3.5</formula>
      <formula>2.495</formula>
    </cfRule>
  </conditionalFormatting>
  <conditionalFormatting sqref="N368">
    <cfRule type="cellIs" dxfId="10613" priority="12209" operator="between">
      <formula>3.5</formula>
      <formula>2.494</formula>
    </cfRule>
  </conditionalFormatting>
  <conditionalFormatting sqref="N368">
    <cfRule type="cellIs" dxfId="10612" priority="12208" operator="between">
      <formula>2.5</formula>
      <formula>0</formula>
    </cfRule>
  </conditionalFormatting>
  <conditionalFormatting sqref="N368">
    <cfRule type="cellIs" dxfId="10611" priority="12204" operator="between">
      <formula>4.501</formula>
      <formula>6</formula>
    </cfRule>
    <cfRule type="cellIs" dxfId="10610" priority="12205" operator="between">
      <formula>3.001</formula>
      <formula>4.5</formula>
    </cfRule>
    <cfRule type="cellIs" dxfId="10609" priority="12206" operator="between">
      <formula>2.001</formula>
      <formula>3</formula>
    </cfRule>
    <cfRule type="cellIs" dxfId="10608" priority="12207" operator="between">
      <formula>0</formula>
      <formula>2</formula>
    </cfRule>
  </conditionalFormatting>
  <conditionalFormatting sqref="N366">
    <cfRule type="cellIs" dxfId="10607" priority="12191" operator="between">
      <formula>6</formula>
      <formula>4.5</formula>
    </cfRule>
  </conditionalFormatting>
  <conditionalFormatting sqref="N366">
    <cfRule type="cellIs" dxfId="10606" priority="12190" operator="between">
      <formula>6</formula>
      <formula>4.495</formula>
    </cfRule>
  </conditionalFormatting>
  <conditionalFormatting sqref="N366">
    <cfRule type="cellIs" dxfId="10605" priority="12189" operator="between">
      <formula>4.5</formula>
      <formula>3.495</formula>
    </cfRule>
  </conditionalFormatting>
  <conditionalFormatting sqref="N366">
    <cfRule type="cellIs" dxfId="10604" priority="12187" operator="between">
      <formula>3.5</formula>
      <formula>2.495</formula>
    </cfRule>
    <cfRule type="cellIs" dxfId="10603" priority="12188" operator="between">
      <formula>3.5</formula>
      <formula>2.495</formula>
    </cfRule>
  </conditionalFormatting>
  <conditionalFormatting sqref="N366">
    <cfRule type="cellIs" dxfId="10602" priority="12186" operator="between">
      <formula>3.5</formula>
      <formula>2.495</formula>
    </cfRule>
  </conditionalFormatting>
  <conditionalFormatting sqref="N366">
    <cfRule type="cellIs" dxfId="10601" priority="12185" operator="between">
      <formula>3.5</formula>
      <formula>2.494</formula>
    </cfRule>
  </conditionalFormatting>
  <conditionalFormatting sqref="N366">
    <cfRule type="cellIs" dxfId="10600" priority="12184" operator="between">
      <formula>2.5</formula>
      <formula>0</formula>
    </cfRule>
  </conditionalFormatting>
  <conditionalFormatting sqref="N366">
    <cfRule type="cellIs" dxfId="10599" priority="12180" operator="between">
      <formula>4.501</formula>
      <formula>6</formula>
    </cfRule>
    <cfRule type="cellIs" dxfId="10598" priority="12181" operator="between">
      <formula>3.001</formula>
      <formula>4.5</formula>
    </cfRule>
    <cfRule type="cellIs" dxfId="10597" priority="12182" operator="between">
      <formula>2.001</formula>
      <formula>3</formula>
    </cfRule>
    <cfRule type="cellIs" dxfId="10596" priority="12183" operator="between">
      <formula>0</formula>
      <formula>2</formula>
    </cfRule>
  </conditionalFormatting>
  <conditionalFormatting sqref="N367">
    <cfRule type="cellIs" dxfId="10595" priority="12179" operator="between">
      <formula>6</formula>
      <formula>4.5</formula>
    </cfRule>
  </conditionalFormatting>
  <conditionalFormatting sqref="N367">
    <cfRule type="cellIs" dxfId="10594" priority="12178" operator="between">
      <formula>6</formula>
      <formula>4.495</formula>
    </cfRule>
  </conditionalFormatting>
  <conditionalFormatting sqref="N367">
    <cfRule type="cellIs" dxfId="10593" priority="12177" operator="between">
      <formula>4.5</formula>
      <formula>3.495</formula>
    </cfRule>
  </conditionalFormatting>
  <conditionalFormatting sqref="N367">
    <cfRule type="cellIs" dxfId="10592" priority="12175" operator="between">
      <formula>3.5</formula>
      <formula>2.495</formula>
    </cfRule>
    <cfRule type="cellIs" dxfId="10591" priority="12176" operator="between">
      <formula>3.5</formula>
      <formula>2.495</formula>
    </cfRule>
  </conditionalFormatting>
  <conditionalFormatting sqref="N367">
    <cfRule type="cellIs" dxfId="10590" priority="12174" operator="between">
      <formula>3.5</formula>
      <formula>2.495</formula>
    </cfRule>
  </conditionalFormatting>
  <conditionalFormatting sqref="N367">
    <cfRule type="cellIs" dxfId="10589" priority="12173" operator="between">
      <formula>3.5</formula>
      <formula>2.494</formula>
    </cfRule>
  </conditionalFormatting>
  <conditionalFormatting sqref="N367">
    <cfRule type="cellIs" dxfId="10588" priority="12172" operator="between">
      <formula>2.5</formula>
      <formula>0</formula>
    </cfRule>
  </conditionalFormatting>
  <conditionalFormatting sqref="N367">
    <cfRule type="cellIs" dxfId="10587" priority="12168" operator="between">
      <formula>4.501</formula>
      <formula>6</formula>
    </cfRule>
    <cfRule type="cellIs" dxfId="10586" priority="12169" operator="between">
      <formula>3.001</formula>
      <formula>4.5</formula>
    </cfRule>
    <cfRule type="cellIs" dxfId="10585" priority="12170" operator="between">
      <formula>2.001</formula>
      <formula>3</formula>
    </cfRule>
    <cfRule type="cellIs" dxfId="10584" priority="12171" operator="between">
      <formula>0</formula>
      <formula>2</formula>
    </cfRule>
  </conditionalFormatting>
  <conditionalFormatting sqref="N374">
    <cfRule type="cellIs" dxfId="10583" priority="12143" operator="between">
      <formula>6</formula>
      <formula>4.5</formula>
    </cfRule>
  </conditionalFormatting>
  <conditionalFormatting sqref="N374">
    <cfRule type="cellIs" dxfId="10582" priority="12142" operator="between">
      <formula>6</formula>
      <formula>4.495</formula>
    </cfRule>
  </conditionalFormatting>
  <conditionalFormatting sqref="N374">
    <cfRule type="cellIs" dxfId="10581" priority="12141" operator="between">
      <formula>4.5</formula>
      <formula>3.495</formula>
    </cfRule>
  </conditionalFormatting>
  <conditionalFormatting sqref="N374">
    <cfRule type="cellIs" dxfId="10580" priority="12139" operator="between">
      <formula>3.5</formula>
      <formula>2.495</formula>
    </cfRule>
    <cfRule type="cellIs" dxfId="10579" priority="12140" operator="between">
      <formula>3.5</formula>
      <formula>2.495</formula>
    </cfRule>
  </conditionalFormatting>
  <conditionalFormatting sqref="N374">
    <cfRule type="cellIs" dxfId="10578" priority="12138" operator="between">
      <formula>3.5</formula>
      <formula>2.495</formula>
    </cfRule>
  </conditionalFormatting>
  <conditionalFormatting sqref="N374">
    <cfRule type="cellIs" dxfId="10577" priority="12137" operator="between">
      <formula>3.5</formula>
      <formula>2.494</formula>
    </cfRule>
  </conditionalFormatting>
  <conditionalFormatting sqref="N374">
    <cfRule type="cellIs" dxfId="10576" priority="12136" operator="between">
      <formula>2.5</formula>
      <formula>0</formula>
    </cfRule>
  </conditionalFormatting>
  <conditionalFormatting sqref="N374">
    <cfRule type="cellIs" dxfId="10575" priority="12132" operator="between">
      <formula>4.501</formula>
      <formula>6</formula>
    </cfRule>
    <cfRule type="cellIs" dxfId="10574" priority="12133" operator="between">
      <formula>3.001</formula>
      <formula>4.5</formula>
    </cfRule>
    <cfRule type="cellIs" dxfId="10573" priority="12134" operator="between">
      <formula>2.001</formula>
      <formula>3</formula>
    </cfRule>
    <cfRule type="cellIs" dxfId="10572" priority="12135" operator="between">
      <formula>0</formula>
      <formula>2</formula>
    </cfRule>
  </conditionalFormatting>
  <conditionalFormatting sqref="N375">
    <cfRule type="cellIs" dxfId="10571" priority="12167" operator="between">
      <formula>6</formula>
      <formula>4.5</formula>
    </cfRule>
  </conditionalFormatting>
  <conditionalFormatting sqref="N375">
    <cfRule type="cellIs" dxfId="10570" priority="12166" operator="between">
      <formula>6</formula>
      <formula>4.495</formula>
    </cfRule>
  </conditionalFormatting>
  <conditionalFormatting sqref="N375">
    <cfRule type="cellIs" dxfId="10569" priority="12165" operator="between">
      <formula>4.5</formula>
      <formula>3.495</formula>
    </cfRule>
  </conditionalFormatting>
  <conditionalFormatting sqref="N375">
    <cfRule type="cellIs" dxfId="10568" priority="12163" operator="between">
      <formula>3.5</formula>
      <formula>2.495</formula>
    </cfRule>
    <cfRule type="cellIs" dxfId="10567" priority="12164" operator="between">
      <formula>3.5</formula>
      <formula>2.495</formula>
    </cfRule>
  </conditionalFormatting>
  <conditionalFormatting sqref="N375">
    <cfRule type="cellIs" dxfId="10566" priority="12162" operator="between">
      <formula>3.5</formula>
      <formula>2.495</formula>
    </cfRule>
  </conditionalFormatting>
  <conditionalFormatting sqref="N375">
    <cfRule type="cellIs" dxfId="10565" priority="12161" operator="between">
      <formula>3.5</formula>
      <formula>2.494</formula>
    </cfRule>
  </conditionalFormatting>
  <conditionalFormatting sqref="N375">
    <cfRule type="cellIs" dxfId="10564" priority="12160" operator="between">
      <formula>2.5</formula>
      <formula>0</formula>
    </cfRule>
  </conditionalFormatting>
  <conditionalFormatting sqref="N375">
    <cfRule type="cellIs" dxfId="10563" priority="12156" operator="between">
      <formula>4.501</formula>
      <formula>6</formula>
    </cfRule>
    <cfRule type="cellIs" dxfId="10562" priority="12157" operator="between">
      <formula>3.001</formula>
      <formula>4.5</formula>
    </cfRule>
    <cfRule type="cellIs" dxfId="10561" priority="12158" operator="between">
      <formula>2.001</formula>
      <formula>3</formula>
    </cfRule>
    <cfRule type="cellIs" dxfId="10560" priority="12159" operator="between">
      <formula>0</formula>
      <formula>2</formula>
    </cfRule>
  </conditionalFormatting>
  <conditionalFormatting sqref="N373">
    <cfRule type="cellIs" dxfId="10559" priority="12155" operator="between">
      <formula>6</formula>
      <formula>4.5</formula>
    </cfRule>
  </conditionalFormatting>
  <conditionalFormatting sqref="N373">
    <cfRule type="cellIs" dxfId="10558" priority="12154" operator="between">
      <formula>6</formula>
      <formula>4.495</formula>
    </cfRule>
  </conditionalFormatting>
  <conditionalFormatting sqref="N373">
    <cfRule type="cellIs" dxfId="10557" priority="12153" operator="between">
      <formula>4.5</formula>
      <formula>3.495</formula>
    </cfRule>
  </conditionalFormatting>
  <conditionalFormatting sqref="N373">
    <cfRule type="cellIs" dxfId="10556" priority="12151" operator="between">
      <formula>3.5</formula>
      <formula>2.495</formula>
    </cfRule>
    <cfRule type="cellIs" dxfId="10555" priority="12152" operator="between">
      <formula>3.5</formula>
      <formula>2.495</formula>
    </cfRule>
  </conditionalFormatting>
  <conditionalFormatting sqref="N373">
    <cfRule type="cellIs" dxfId="10554" priority="12150" operator="between">
      <formula>3.5</formula>
      <formula>2.495</formula>
    </cfRule>
  </conditionalFormatting>
  <conditionalFormatting sqref="N373">
    <cfRule type="cellIs" dxfId="10553" priority="12149" operator="between">
      <formula>3.5</formula>
      <formula>2.494</formula>
    </cfRule>
  </conditionalFormatting>
  <conditionalFormatting sqref="N373">
    <cfRule type="cellIs" dxfId="10552" priority="12148" operator="between">
      <formula>2.5</formula>
      <formula>0</formula>
    </cfRule>
  </conditionalFormatting>
  <conditionalFormatting sqref="N373">
    <cfRule type="cellIs" dxfId="10551" priority="12144" operator="between">
      <formula>4.501</formula>
      <formula>6</formula>
    </cfRule>
    <cfRule type="cellIs" dxfId="10550" priority="12145" operator="between">
      <formula>3.001</formula>
      <formula>4.5</formula>
    </cfRule>
    <cfRule type="cellIs" dxfId="10549" priority="12146" operator="between">
      <formula>2.001</formula>
      <formula>3</formula>
    </cfRule>
    <cfRule type="cellIs" dxfId="10548" priority="12147" operator="between">
      <formula>0</formula>
      <formula>2</formula>
    </cfRule>
  </conditionalFormatting>
  <conditionalFormatting sqref="N371">
    <cfRule type="cellIs" dxfId="10547" priority="12131" operator="between">
      <formula>6</formula>
      <formula>4.5</formula>
    </cfRule>
  </conditionalFormatting>
  <conditionalFormatting sqref="N371">
    <cfRule type="cellIs" dxfId="10546" priority="12130" operator="between">
      <formula>6</formula>
      <formula>4.495</formula>
    </cfRule>
  </conditionalFormatting>
  <conditionalFormatting sqref="N371">
    <cfRule type="cellIs" dxfId="10545" priority="12129" operator="between">
      <formula>4.5</formula>
      <formula>3.495</formula>
    </cfRule>
  </conditionalFormatting>
  <conditionalFormatting sqref="N371">
    <cfRule type="cellIs" dxfId="10544" priority="12127" operator="between">
      <formula>3.5</formula>
      <formula>2.495</formula>
    </cfRule>
    <cfRule type="cellIs" dxfId="10543" priority="12128" operator="between">
      <formula>3.5</formula>
      <formula>2.495</formula>
    </cfRule>
  </conditionalFormatting>
  <conditionalFormatting sqref="N371">
    <cfRule type="cellIs" dxfId="10542" priority="12126" operator="between">
      <formula>3.5</formula>
      <formula>2.495</formula>
    </cfRule>
  </conditionalFormatting>
  <conditionalFormatting sqref="N371">
    <cfRule type="cellIs" dxfId="10541" priority="12125" operator="between">
      <formula>3.5</formula>
      <formula>2.494</formula>
    </cfRule>
  </conditionalFormatting>
  <conditionalFormatting sqref="N371">
    <cfRule type="cellIs" dxfId="10540" priority="12124" operator="between">
      <formula>2.5</formula>
      <formula>0</formula>
    </cfRule>
  </conditionalFormatting>
  <conditionalFormatting sqref="N371">
    <cfRule type="cellIs" dxfId="10539" priority="12120" operator="between">
      <formula>4.501</formula>
      <formula>6</formula>
    </cfRule>
    <cfRule type="cellIs" dxfId="10538" priority="12121" operator="between">
      <formula>3.001</formula>
      <formula>4.5</formula>
    </cfRule>
    <cfRule type="cellIs" dxfId="10537" priority="12122" operator="between">
      <formula>2.001</formula>
      <formula>3</formula>
    </cfRule>
    <cfRule type="cellIs" dxfId="10536" priority="12123" operator="between">
      <formula>0</formula>
      <formula>2</formula>
    </cfRule>
  </conditionalFormatting>
  <conditionalFormatting sqref="N372">
    <cfRule type="cellIs" dxfId="10535" priority="12119" operator="between">
      <formula>6</formula>
      <formula>4.5</formula>
    </cfRule>
  </conditionalFormatting>
  <conditionalFormatting sqref="N372">
    <cfRule type="cellIs" dxfId="10534" priority="12118" operator="between">
      <formula>6</formula>
      <formula>4.495</formula>
    </cfRule>
  </conditionalFormatting>
  <conditionalFormatting sqref="N372">
    <cfRule type="cellIs" dxfId="10533" priority="12117" operator="between">
      <formula>4.5</formula>
      <formula>3.495</formula>
    </cfRule>
  </conditionalFormatting>
  <conditionalFormatting sqref="N372">
    <cfRule type="cellIs" dxfId="10532" priority="12115" operator="between">
      <formula>3.5</formula>
      <formula>2.495</formula>
    </cfRule>
    <cfRule type="cellIs" dxfId="10531" priority="12116" operator="between">
      <formula>3.5</formula>
      <formula>2.495</formula>
    </cfRule>
  </conditionalFormatting>
  <conditionalFormatting sqref="N372">
    <cfRule type="cellIs" dxfId="10530" priority="12114" operator="between">
      <formula>3.5</formula>
      <formula>2.495</formula>
    </cfRule>
  </conditionalFormatting>
  <conditionalFormatting sqref="N372">
    <cfRule type="cellIs" dxfId="10529" priority="12113" operator="between">
      <formula>3.5</formula>
      <formula>2.494</formula>
    </cfRule>
  </conditionalFormatting>
  <conditionalFormatting sqref="N372">
    <cfRule type="cellIs" dxfId="10528" priority="12112" operator="between">
      <formula>2.5</formula>
      <formula>0</formula>
    </cfRule>
  </conditionalFormatting>
  <conditionalFormatting sqref="N372">
    <cfRule type="cellIs" dxfId="10527" priority="12108" operator="between">
      <formula>4.501</formula>
      <formula>6</formula>
    </cfRule>
    <cfRule type="cellIs" dxfId="10526" priority="12109" operator="between">
      <formula>3.001</formula>
      <formula>4.5</formula>
    </cfRule>
    <cfRule type="cellIs" dxfId="10525" priority="12110" operator="between">
      <formula>2.001</formula>
      <formula>3</formula>
    </cfRule>
    <cfRule type="cellIs" dxfId="10524" priority="12111" operator="between">
      <formula>0</formula>
      <formula>2</formula>
    </cfRule>
  </conditionalFormatting>
  <conditionalFormatting sqref="N381">
    <cfRule type="cellIs" dxfId="10523" priority="11915" operator="between">
      <formula>6</formula>
      <formula>4.5</formula>
    </cfRule>
  </conditionalFormatting>
  <conditionalFormatting sqref="N381">
    <cfRule type="cellIs" dxfId="10522" priority="11914" operator="between">
      <formula>6</formula>
      <formula>4.495</formula>
    </cfRule>
  </conditionalFormatting>
  <conditionalFormatting sqref="N381">
    <cfRule type="cellIs" dxfId="10521" priority="11913" operator="between">
      <formula>4.5</formula>
      <formula>3.495</formula>
    </cfRule>
  </conditionalFormatting>
  <conditionalFormatting sqref="N381">
    <cfRule type="cellIs" dxfId="10520" priority="11911" operator="between">
      <formula>3.5</formula>
      <formula>2.495</formula>
    </cfRule>
    <cfRule type="cellIs" dxfId="10519" priority="11912" operator="between">
      <formula>3.5</formula>
      <formula>2.495</formula>
    </cfRule>
  </conditionalFormatting>
  <conditionalFormatting sqref="N381">
    <cfRule type="cellIs" dxfId="10518" priority="11910" operator="between">
      <formula>3.5</formula>
      <formula>2.495</formula>
    </cfRule>
  </conditionalFormatting>
  <conditionalFormatting sqref="N381">
    <cfRule type="cellIs" dxfId="10517" priority="11909" operator="between">
      <formula>3.5</formula>
      <formula>2.494</formula>
    </cfRule>
  </conditionalFormatting>
  <conditionalFormatting sqref="N381">
    <cfRule type="cellIs" dxfId="10516" priority="11908" operator="between">
      <formula>2.5</formula>
      <formula>0</formula>
    </cfRule>
  </conditionalFormatting>
  <conditionalFormatting sqref="N381">
    <cfRule type="cellIs" dxfId="10515" priority="11904" operator="between">
      <formula>4.501</formula>
      <formula>6</formula>
    </cfRule>
    <cfRule type="cellIs" dxfId="10514" priority="11905" operator="between">
      <formula>3.001</formula>
      <formula>4.5</formula>
    </cfRule>
    <cfRule type="cellIs" dxfId="10513" priority="11906" operator="between">
      <formula>2.001</formula>
      <formula>3</formula>
    </cfRule>
    <cfRule type="cellIs" dxfId="10512" priority="11907" operator="between">
      <formula>0</formula>
      <formula>2</formula>
    </cfRule>
  </conditionalFormatting>
  <conditionalFormatting sqref="N379">
    <cfRule type="cellIs" dxfId="10511" priority="11903" operator="between">
      <formula>6</formula>
      <formula>4.5</formula>
    </cfRule>
  </conditionalFormatting>
  <conditionalFormatting sqref="N379">
    <cfRule type="cellIs" dxfId="10510" priority="11902" operator="between">
      <formula>6</formula>
      <formula>4.495</formula>
    </cfRule>
  </conditionalFormatting>
  <conditionalFormatting sqref="N379">
    <cfRule type="cellIs" dxfId="10509" priority="11901" operator="between">
      <formula>4.5</formula>
      <formula>3.495</formula>
    </cfRule>
  </conditionalFormatting>
  <conditionalFormatting sqref="N379">
    <cfRule type="cellIs" dxfId="10508" priority="11899" operator="between">
      <formula>3.5</formula>
      <formula>2.495</formula>
    </cfRule>
    <cfRule type="cellIs" dxfId="10507" priority="11900" operator="between">
      <formula>3.5</formula>
      <formula>2.495</formula>
    </cfRule>
  </conditionalFormatting>
  <conditionalFormatting sqref="N379">
    <cfRule type="cellIs" dxfId="10506" priority="11898" operator="between">
      <formula>3.5</formula>
      <formula>2.495</formula>
    </cfRule>
  </conditionalFormatting>
  <conditionalFormatting sqref="N379">
    <cfRule type="cellIs" dxfId="10505" priority="11897" operator="between">
      <formula>3.5</formula>
      <formula>2.494</formula>
    </cfRule>
  </conditionalFormatting>
  <conditionalFormatting sqref="N379">
    <cfRule type="cellIs" dxfId="10504" priority="11896" operator="between">
      <formula>2.5</formula>
      <formula>0</formula>
    </cfRule>
  </conditionalFormatting>
  <conditionalFormatting sqref="N379">
    <cfRule type="cellIs" dxfId="10503" priority="11892" operator="between">
      <formula>4.501</formula>
      <formula>6</formula>
    </cfRule>
    <cfRule type="cellIs" dxfId="10502" priority="11893" operator="between">
      <formula>3.001</formula>
      <formula>4.5</formula>
    </cfRule>
    <cfRule type="cellIs" dxfId="10501" priority="11894" operator="between">
      <formula>2.001</formula>
      <formula>3</formula>
    </cfRule>
    <cfRule type="cellIs" dxfId="10500" priority="11895" operator="between">
      <formula>0</formula>
      <formula>2</formula>
    </cfRule>
  </conditionalFormatting>
  <conditionalFormatting sqref="N376">
    <cfRule type="cellIs" dxfId="10499" priority="11879" operator="between">
      <formula>6</formula>
      <formula>4.5</formula>
    </cfRule>
  </conditionalFormatting>
  <conditionalFormatting sqref="N376">
    <cfRule type="cellIs" dxfId="10498" priority="11878" operator="between">
      <formula>6</formula>
      <formula>4.495</formula>
    </cfRule>
  </conditionalFormatting>
  <conditionalFormatting sqref="N376">
    <cfRule type="cellIs" dxfId="10497" priority="11877" operator="between">
      <formula>4.5</formula>
      <formula>3.495</formula>
    </cfRule>
  </conditionalFormatting>
  <conditionalFormatting sqref="N376">
    <cfRule type="cellIs" dxfId="10496" priority="11875" operator="between">
      <formula>3.5</formula>
      <formula>2.495</formula>
    </cfRule>
    <cfRule type="cellIs" dxfId="10495" priority="11876" operator="between">
      <formula>3.5</formula>
      <formula>2.495</formula>
    </cfRule>
  </conditionalFormatting>
  <conditionalFormatting sqref="N376">
    <cfRule type="cellIs" dxfId="10494" priority="11874" operator="between">
      <formula>3.5</formula>
      <formula>2.495</formula>
    </cfRule>
  </conditionalFormatting>
  <conditionalFormatting sqref="N376">
    <cfRule type="cellIs" dxfId="10493" priority="11873" operator="between">
      <formula>3.5</formula>
      <formula>2.494</formula>
    </cfRule>
  </conditionalFormatting>
  <conditionalFormatting sqref="N376">
    <cfRule type="cellIs" dxfId="10492" priority="11872" operator="between">
      <formula>2.5</formula>
      <formula>0</formula>
    </cfRule>
  </conditionalFormatting>
  <conditionalFormatting sqref="N376">
    <cfRule type="cellIs" dxfId="10491" priority="11868" operator="between">
      <formula>4.501</formula>
      <formula>6</formula>
    </cfRule>
    <cfRule type="cellIs" dxfId="10490" priority="11869" operator="between">
      <formula>3.001</formula>
      <formula>4.5</formula>
    </cfRule>
    <cfRule type="cellIs" dxfId="10489" priority="11870" operator="between">
      <formula>2.001</formula>
      <formula>3</formula>
    </cfRule>
    <cfRule type="cellIs" dxfId="10488" priority="11871" operator="between">
      <formula>0</formula>
      <formula>2</formula>
    </cfRule>
  </conditionalFormatting>
  <conditionalFormatting sqref="N380">
    <cfRule type="cellIs" dxfId="10487" priority="11891" operator="between">
      <formula>6</formula>
      <formula>4.5</formula>
    </cfRule>
  </conditionalFormatting>
  <conditionalFormatting sqref="N380">
    <cfRule type="cellIs" dxfId="10486" priority="11890" operator="between">
      <formula>6</formula>
      <formula>4.495</formula>
    </cfRule>
  </conditionalFormatting>
  <conditionalFormatting sqref="N380">
    <cfRule type="cellIs" dxfId="10485" priority="11889" operator="between">
      <formula>4.5</formula>
      <formula>3.495</formula>
    </cfRule>
  </conditionalFormatting>
  <conditionalFormatting sqref="N380">
    <cfRule type="cellIs" dxfId="10484" priority="11887" operator="between">
      <formula>3.5</formula>
      <formula>2.495</formula>
    </cfRule>
    <cfRule type="cellIs" dxfId="10483" priority="11888" operator="between">
      <formula>3.5</formula>
      <formula>2.495</formula>
    </cfRule>
  </conditionalFormatting>
  <conditionalFormatting sqref="N380">
    <cfRule type="cellIs" dxfId="10482" priority="11886" operator="between">
      <formula>3.5</formula>
      <formula>2.495</formula>
    </cfRule>
  </conditionalFormatting>
  <conditionalFormatting sqref="N380">
    <cfRule type="cellIs" dxfId="10481" priority="11885" operator="between">
      <formula>3.5</formula>
      <formula>2.494</formula>
    </cfRule>
  </conditionalFormatting>
  <conditionalFormatting sqref="N380">
    <cfRule type="cellIs" dxfId="10480" priority="11884" operator="between">
      <formula>2.5</formula>
      <formula>0</formula>
    </cfRule>
  </conditionalFormatting>
  <conditionalFormatting sqref="N380">
    <cfRule type="cellIs" dxfId="10479" priority="11880" operator="between">
      <formula>4.501</formula>
      <formula>6</formula>
    </cfRule>
    <cfRule type="cellIs" dxfId="10478" priority="11881" operator="between">
      <formula>3.001</formula>
      <formula>4.5</formula>
    </cfRule>
    <cfRule type="cellIs" dxfId="10477" priority="11882" operator="between">
      <formula>2.001</formula>
      <formula>3</formula>
    </cfRule>
    <cfRule type="cellIs" dxfId="10476" priority="11883" operator="between">
      <formula>0</formula>
      <formula>2</formula>
    </cfRule>
  </conditionalFormatting>
  <conditionalFormatting sqref="N378">
    <cfRule type="cellIs" dxfId="10475" priority="11867" operator="between">
      <formula>6</formula>
      <formula>4.5</formula>
    </cfRule>
  </conditionalFormatting>
  <conditionalFormatting sqref="N378">
    <cfRule type="cellIs" dxfId="10474" priority="11866" operator="between">
      <formula>6</formula>
      <formula>4.495</formula>
    </cfRule>
  </conditionalFormatting>
  <conditionalFormatting sqref="N378">
    <cfRule type="cellIs" dxfId="10473" priority="11865" operator="between">
      <formula>4.5</formula>
      <formula>3.495</formula>
    </cfRule>
  </conditionalFormatting>
  <conditionalFormatting sqref="N378">
    <cfRule type="cellIs" dxfId="10472" priority="11863" operator="between">
      <formula>3.5</formula>
      <formula>2.495</formula>
    </cfRule>
    <cfRule type="cellIs" dxfId="10471" priority="11864" operator="between">
      <formula>3.5</formula>
      <formula>2.495</formula>
    </cfRule>
  </conditionalFormatting>
  <conditionalFormatting sqref="N378">
    <cfRule type="cellIs" dxfId="10470" priority="11862" operator="between">
      <formula>3.5</formula>
      <formula>2.495</formula>
    </cfRule>
  </conditionalFormatting>
  <conditionalFormatting sqref="N378">
    <cfRule type="cellIs" dxfId="10469" priority="11861" operator="between">
      <formula>3.5</formula>
      <formula>2.494</formula>
    </cfRule>
  </conditionalFormatting>
  <conditionalFormatting sqref="N378">
    <cfRule type="cellIs" dxfId="10468" priority="11860" operator="between">
      <formula>2.5</formula>
      <formula>0</formula>
    </cfRule>
  </conditionalFormatting>
  <conditionalFormatting sqref="N378">
    <cfRule type="cellIs" dxfId="10467" priority="11856" operator="between">
      <formula>4.501</formula>
      <formula>6</formula>
    </cfRule>
    <cfRule type="cellIs" dxfId="10466" priority="11857" operator="between">
      <formula>3.001</formula>
      <formula>4.5</formula>
    </cfRule>
    <cfRule type="cellIs" dxfId="10465" priority="11858" operator="between">
      <formula>2.001</formula>
      <formula>3</formula>
    </cfRule>
    <cfRule type="cellIs" dxfId="10464" priority="11859" operator="between">
      <formula>0</formula>
      <formula>2</formula>
    </cfRule>
  </conditionalFormatting>
  <conditionalFormatting sqref="N377">
    <cfRule type="cellIs" dxfId="10463" priority="11855" operator="between">
      <formula>6</formula>
      <formula>4.5</formula>
    </cfRule>
  </conditionalFormatting>
  <conditionalFormatting sqref="N377">
    <cfRule type="cellIs" dxfId="10462" priority="11854" operator="between">
      <formula>6</formula>
      <formula>4.495</formula>
    </cfRule>
  </conditionalFormatting>
  <conditionalFormatting sqref="N377">
    <cfRule type="cellIs" dxfId="10461" priority="11853" operator="between">
      <formula>4.5</formula>
      <formula>3.495</formula>
    </cfRule>
  </conditionalFormatting>
  <conditionalFormatting sqref="N377">
    <cfRule type="cellIs" dxfId="10460" priority="11851" operator="between">
      <formula>3.5</formula>
      <formula>2.495</formula>
    </cfRule>
    <cfRule type="cellIs" dxfId="10459" priority="11852" operator="between">
      <formula>3.5</formula>
      <formula>2.495</formula>
    </cfRule>
  </conditionalFormatting>
  <conditionalFormatting sqref="N377">
    <cfRule type="cellIs" dxfId="10458" priority="11850" operator="between">
      <formula>3.5</formula>
      <formula>2.495</formula>
    </cfRule>
  </conditionalFormatting>
  <conditionalFormatting sqref="N377">
    <cfRule type="cellIs" dxfId="10457" priority="11849" operator="between">
      <formula>3.5</formula>
      <formula>2.494</formula>
    </cfRule>
  </conditionalFormatting>
  <conditionalFormatting sqref="N377">
    <cfRule type="cellIs" dxfId="10456" priority="11848" operator="between">
      <formula>2.5</formula>
      <formula>0</formula>
    </cfRule>
  </conditionalFormatting>
  <conditionalFormatting sqref="N377">
    <cfRule type="cellIs" dxfId="10455" priority="11844" operator="between">
      <formula>4.501</formula>
      <formula>6</formula>
    </cfRule>
    <cfRule type="cellIs" dxfId="10454" priority="11845" operator="between">
      <formula>3.001</formula>
      <formula>4.5</formula>
    </cfRule>
    <cfRule type="cellIs" dxfId="10453" priority="11846" operator="between">
      <formula>2.001</formula>
      <formula>3</formula>
    </cfRule>
    <cfRule type="cellIs" dxfId="10452" priority="11847" operator="between">
      <formula>0</formula>
      <formula>2</formula>
    </cfRule>
  </conditionalFormatting>
  <conditionalFormatting sqref="N386">
    <cfRule type="cellIs" dxfId="10451" priority="11819" operator="between">
      <formula>6</formula>
      <formula>4.5</formula>
    </cfRule>
  </conditionalFormatting>
  <conditionalFormatting sqref="N386">
    <cfRule type="cellIs" dxfId="10450" priority="11818" operator="between">
      <formula>6</formula>
      <formula>4.495</formula>
    </cfRule>
  </conditionalFormatting>
  <conditionalFormatting sqref="N386">
    <cfRule type="cellIs" dxfId="10449" priority="11817" operator="between">
      <formula>4.5</formula>
      <formula>3.495</formula>
    </cfRule>
  </conditionalFormatting>
  <conditionalFormatting sqref="N386">
    <cfRule type="cellIs" dxfId="10448" priority="11815" operator="between">
      <formula>3.5</formula>
      <formula>2.495</formula>
    </cfRule>
    <cfRule type="cellIs" dxfId="10447" priority="11816" operator="between">
      <formula>3.5</formula>
      <formula>2.495</formula>
    </cfRule>
  </conditionalFormatting>
  <conditionalFormatting sqref="N386">
    <cfRule type="cellIs" dxfId="10446" priority="11814" operator="between">
      <formula>3.5</formula>
      <formula>2.495</formula>
    </cfRule>
  </conditionalFormatting>
  <conditionalFormatting sqref="N386">
    <cfRule type="cellIs" dxfId="10445" priority="11813" operator="between">
      <formula>3.5</formula>
      <formula>2.494</formula>
    </cfRule>
  </conditionalFormatting>
  <conditionalFormatting sqref="N386">
    <cfRule type="cellIs" dxfId="10444" priority="11812" operator="between">
      <formula>2.5</formula>
      <formula>0</formula>
    </cfRule>
  </conditionalFormatting>
  <conditionalFormatting sqref="N386">
    <cfRule type="cellIs" dxfId="10443" priority="11808" operator="between">
      <formula>4.501</formula>
      <formula>6</formula>
    </cfRule>
    <cfRule type="cellIs" dxfId="10442" priority="11809" operator="between">
      <formula>3.001</formula>
      <formula>4.5</formula>
    </cfRule>
    <cfRule type="cellIs" dxfId="10441" priority="11810" operator="between">
      <formula>2.001</formula>
      <formula>3</formula>
    </cfRule>
    <cfRule type="cellIs" dxfId="10440" priority="11811" operator="between">
      <formula>0</formula>
      <formula>2</formula>
    </cfRule>
  </conditionalFormatting>
  <conditionalFormatting sqref="N382">
    <cfRule type="cellIs" dxfId="10439" priority="11807" operator="between">
      <formula>6</formula>
      <formula>4.5</formula>
    </cfRule>
  </conditionalFormatting>
  <conditionalFormatting sqref="N382">
    <cfRule type="cellIs" dxfId="10438" priority="11806" operator="between">
      <formula>6</formula>
      <formula>4.495</formula>
    </cfRule>
  </conditionalFormatting>
  <conditionalFormatting sqref="N382">
    <cfRule type="cellIs" dxfId="10437" priority="11805" operator="between">
      <formula>4.5</formula>
      <formula>3.495</formula>
    </cfRule>
  </conditionalFormatting>
  <conditionalFormatting sqref="N382">
    <cfRule type="cellIs" dxfId="10436" priority="11803" operator="between">
      <formula>3.5</formula>
      <formula>2.495</formula>
    </cfRule>
    <cfRule type="cellIs" dxfId="10435" priority="11804" operator="between">
      <formula>3.5</formula>
      <formula>2.495</formula>
    </cfRule>
  </conditionalFormatting>
  <conditionalFormatting sqref="N382">
    <cfRule type="cellIs" dxfId="10434" priority="11802" operator="between">
      <formula>3.5</formula>
      <formula>2.495</formula>
    </cfRule>
  </conditionalFormatting>
  <conditionalFormatting sqref="N382">
    <cfRule type="cellIs" dxfId="10433" priority="11801" operator="between">
      <formula>3.5</formula>
      <formula>2.494</formula>
    </cfRule>
  </conditionalFormatting>
  <conditionalFormatting sqref="N382">
    <cfRule type="cellIs" dxfId="10432" priority="11800" operator="between">
      <formula>2.5</formula>
      <formula>0</formula>
    </cfRule>
  </conditionalFormatting>
  <conditionalFormatting sqref="N382">
    <cfRule type="cellIs" dxfId="10431" priority="11796" operator="between">
      <formula>4.501</formula>
      <formula>6</formula>
    </cfRule>
    <cfRule type="cellIs" dxfId="10430" priority="11797" operator="between">
      <formula>3.001</formula>
      <formula>4.5</formula>
    </cfRule>
    <cfRule type="cellIs" dxfId="10429" priority="11798" operator="between">
      <formula>2.001</formula>
      <formula>3</formula>
    </cfRule>
    <cfRule type="cellIs" dxfId="10428" priority="11799" operator="between">
      <formula>0</formula>
      <formula>2</formula>
    </cfRule>
  </conditionalFormatting>
  <conditionalFormatting sqref="N384">
    <cfRule type="cellIs" dxfId="10427" priority="11795" operator="between">
      <formula>6</formula>
      <formula>4.5</formula>
    </cfRule>
  </conditionalFormatting>
  <conditionalFormatting sqref="N384">
    <cfRule type="cellIs" dxfId="10426" priority="11794" operator="between">
      <formula>6</formula>
      <formula>4.495</formula>
    </cfRule>
  </conditionalFormatting>
  <conditionalFormatting sqref="N384">
    <cfRule type="cellIs" dxfId="10425" priority="11793" operator="between">
      <formula>4.5</formula>
      <formula>3.495</formula>
    </cfRule>
  </conditionalFormatting>
  <conditionalFormatting sqref="N384">
    <cfRule type="cellIs" dxfId="10424" priority="11791" operator="between">
      <formula>3.5</formula>
      <formula>2.495</formula>
    </cfRule>
    <cfRule type="cellIs" dxfId="10423" priority="11792" operator="between">
      <formula>3.5</formula>
      <formula>2.495</formula>
    </cfRule>
  </conditionalFormatting>
  <conditionalFormatting sqref="N384">
    <cfRule type="cellIs" dxfId="10422" priority="11790" operator="between">
      <formula>3.5</formula>
      <formula>2.495</formula>
    </cfRule>
  </conditionalFormatting>
  <conditionalFormatting sqref="N384">
    <cfRule type="cellIs" dxfId="10421" priority="11789" operator="between">
      <formula>3.5</formula>
      <formula>2.494</formula>
    </cfRule>
  </conditionalFormatting>
  <conditionalFormatting sqref="N384">
    <cfRule type="cellIs" dxfId="10420" priority="11788" operator="between">
      <formula>2.5</formula>
      <formula>0</formula>
    </cfRule>
  </conditionalFormatting>
  <conditionalFormatting sqref="N384">
    <cfRule type="cellIs" dxfId="10419" priority="11784" operator="between">
      <formula>4.501</formula>
      <formula>6</formula>
    </cfRule>
    <cfRule type="cellIs" dxfId="10418" priority="11785" operator="between">
      <formula>3.001</formula>
      <formula>4.5</formula>
    </cfRule>
    <cfRule type="cellIs" dxfId="10417" priority="11786" operator="between">
      <formula>2.001</formula>
      <formula>3</formula>
    </cfRule>
    <cfRule type="cellIs" dxfId="10416" priority="11787" operator="between">
      <formula>0</formula>
      <formula>2</formula>
    </cfRule>
  </conditionalFormatting>
  <conditionalFormatting sqref="N383">
    <cfRule type="cellIs" dxfId="10415" priority="11783" operator="between">
      <formula>6</formula>
      <formula>4.5</formula>
    </cfRule>
  </conditionalFormatting>
  <conditionalFormatting sqref="N383">
    <cfRule type="cellIs" dxfId="10414" priority="11782" operator="between">
      <formula>6</formula>
      <formula>4.495</formula>
    </cfRule>
  </conditionalFormatting>
  <conditionalFormatting sqref="N383">
    <cfRule type="cellIs" dxfId="10413" priority="11781" operator="between">
      <formula>4.5</formula>
      <formula>3.495</formula>
    </cfRule>
  </conditionalFormatting>
  <conditionalFormatting sqref="N383">
    <cfRule type="cellIs" dxfId="10412" priority="11779" operator="between">
      <formula>3.5</formula>
      <formula>2.495</formula>
    </cfRule>
    <cfRule type="cellIs" dxfId="10411" priority="11780" operator="between">
      <formula>3.5</formula>
      <formula>2.495</formula>
    </cfRule>
  </conditionalFormatting>
  <conditionalFormatting sqref="N383">
    <cfRule type="cellIs" dxfId="10410" priority="11778" operator="between">
      <formula>3.5</formula>
      <formula>2.495</formula>
    </cfRule>
  </conditionalFormatting>
  <conditionalFormatting sqref="N383">
    <cfRule type="cellIs" dxfId="10409" priority="11777" operator="between">
      <formula>3.5</formula>
      <formula>2.494</formula>
    </cfRule>
  </conditionalFormatting>
  <conditionalFormatting sqref="N383">
    <cfRule type="cellIs" dxfId="10408" priority="11776" operator="between">
      <formula>2.5</formula>
      <formula>0</formula>
    </cfRule>
  </conditionalFormatting>
  <conditionalFormatting sqref="N383">
    <cfRule type="cellIs" dxfId="10407" priority="11772" operator="between">
      <formula>4.501</formula>
      <formula>6</formula>
    </cfRule>
    <cfRule type="cellIs" dxfId="10406" priority="11773" operator="between">
      <formula>3.001</formula>
      <formula>4.5</formula>
    </cfRule>
    <cfRule type="cellIs" dxfId="10405" priority="11774" operator="between">
      <formula>2.001</formula>
      <formula>3</formula>
    </cfRule>
    <cfRule type="cellIs" dxfId="10404" priority="11775" operator="between">
      <formula>0</formula>
      <formula>2</formula>
    </cfRule>
  </conditionalFormatting>
  <conditionalFormatting sqref="N387">
    <cfRule type="cellIs" dxfId="10403" priority="11843" operator="between">
      <formula>6</formula>
      <formula>4.5</formula>
    </cfRule>
  </conditionalFormatting>
  <conditionalFormatting sqref="N387">
    <cfRule type="cellIs" dxfId="10402" priority="11842" operator="between">
      <formula>6</formula>
      <formula>4.495</formula>
    </cfRule>
  </conditionalFormatting>
  <conditionalFormatting sqref="N387">
    <cfRule type="cellIs" dxfId="10401" priority="11841" operator="between">
      <formula>4.5</formula>
      <formula>3.495</formula>
    </cfRule>
  </conditionalFormatting>
  <conditionalFormatting sqref="N387">
    <cfRule type="cellIs" dxfId="10400" priority="11839" operator="between">
      <formula>3.5</formula>
      <formula>2.495</formula>
    </cfRule>
    <cfRule type="cellIs" dxfId="10399" priority="11840" operator="between">
      <formula>3.5</formula>
      <formula>2.495</formula>
    </cfRule>
  </conditionalFormatting>
  <conditionalFormatting sqref="N387">
    <cfRule type="cellIs" dxfId="10398" priority="11838" operator="between">
      <formula>3.5</formula>
      <formula>2.495</formula>
    </cfRule>
  </conditionalFormatting>
  <conditionalFormatting sqref="N387">
    <cfRule type="cellIs" dxfId="10397" priority="11837" operator="between">
      <formula>3.5</formula>
      <formula>2.494</formula>
    </cfRule>
  </conditionalFormatting>
  <conditionalFormatting sqref="N387">
    <cfRule type="cellIs" dxfId="10396" priority="11836" operator="between">
      <formula>2.5</formula>
      <formula>0</formula>
    </cfRule>
  </conditionalFormatting>
  <conditionalFormatting sqref="N387">
    <cfRule type="cellIs" dxfId="10395" priority="11832" operator="between">
      <formula>4.501</formula>
      <formula>6</formula>
    </cfRule>
    <cfRule type="cellIs" dxfId="10394" priority="11833" operator="between">
      <formula>3.001</formula>
      <formula>4.5</formula>
    </cfRule>
    <cfRule type="cellIs" dxfId="10393" priority="11834" operator="between">
      <formula>2.001</formula>
      <formula>3</formula>
    </cfRule>
    <cfRule type="cellIs" dxfId="10392" priority="11835" operator="between">
      <formula>0</formula>
      <formula>2</formula>
    </cfRule>
  </conditionalFormatting>
  <conditionalFormatting sqref="N385">
    <cfRule type="cellIs" dxfId="10391" priority="11831" operator="between">
      <formula>6</formula>
      <formula>4.5</formula>
    </cfRule>
  </conditionalFormatting>
  <conditionalFormatting sqref="N385">
    <cfRule type="cellIs" dxfId="10390" priority="11830" operator="between">
      <formula>6</formula>
      <formula>4.495</formula>
    </cfRule>
  </conditionalFormatting>
  <conditionalFormatting sqref="N385">
    <cfRule type="cellIs" dxfId="10389" priority="11829" operator="between">
      <formula>4.5</formula>
      <formula>3.495</formula>
    </cfRule>
  </conditionalFormatting>
  <conditionalFormatting sqref="N385">
    <cfRule type="cellIs" dxfId="10388" priority="11827" operator="between">
      <formula>3.5</formula>
      <formula>2.495</formula>
    </cfRule>
    <cfRule type="cellIs" dxfId="10387" priority="11828" operator="between">
      <formula>3.5</formula>
      <formula>2.495</formula>
    </cfRule>
  </conditionalFormatting>
  <conditionalFormatting sqref="N385">
    <cfRule type="cellIs" dxfId="10386" priority="11826" operator="between">
      <formula>3.5</formula>
      <formula>2.495</formula>
    </cfRule>
  </conditionalFormatting>
  <conditionalFormatting sqref="N385">
    <cfRule type="cellIs" dxfId="10385" priority="11825" operator="between">
      <formula>3.5</formula>
      <formula>2.494</formula>
    </cfRule>
  </conditionalFormatting>
  <conditionalFormatting sqref="N385">
    <cfRule type="cellIs" dxfId="10384" priority="11824" operator="between">
      <formula>2.5</formula>
      <formula>0</formula>
    </cfRule>
  </conditionalFormatting>
  <conditionalFormatting sqref="N385">
    <cfRule type="cellIs" dxfId="10383" priority="11820" operator="between">
      <formula>4.501</formula>
      <formula>6</formula>
    </cfRule>
    <cfRule type="cellIs" dxfId="10382" priority="11821" operator="between">
      <formula>3.001</formula>
      <formula>4.5</formula>
    </cfRule>
    <cfRule type="cellIs" dxfId="10381" priority="11822" operator="between">
      <formula>2.001</formula>
      <formula>3</formula>
    </cfRule>
    <cfRule type="cellIs" dxfId="10380" priority="11823" operator="between">
      <formula>0</formula>
      <formula>2</formula>
    </cfRule>
  </conditionalFormatting>
  <conditionalFormatting sqref="N391">
    <cfRule type="cellIs" dxfId="10379" priority="11747" operator="between">
      <formula>6</formula>
      <formula>4.5</formula>
    </cfRule>
  </conditionalFormatting>
  <conditionalFormatting sqref="N391">
    <cfRule type="cellIs" dxfId="10378" priority="11746" operator="between">
      <formula>6</formula>
      <formula>4.495</formula>
    </cfRule>
  </conditionalFormatting>
  <conditionalFormatting sqref="N391">
    <cfRule type="cellIs" dxfId="10377" priority="11745" operator="between">
      <formula>4.5</formula>
      <formula>3.495</formula>
    </cfRule>
  </conditionalFormatting>
  <conditionalFormatting sqref="N391">
    <cfRule type="cellIs" dxfId="10376" priority="11743" operator="between">
      <formula>3.5</formula>
      <formula>2.495</formula>
    </cfRule>
    <cfRule type="cellIs" dxfId="10375" priority="11744" operator="between">
      <formula>3.5</formula>
      <formula>2.495</formula>
    </cfRule>
  </conditionalFormatting>
  <conditionalFormatting sqref="N391">
    <cfRule type="cellIs" dxfId="10374" priority="11742" operator="between">
      <formula>3.5</formula>
      <formula>2.495</formula>
    </cfRule>
  </conditionalFormatting>
  <conditionalFormatting sqref="N391">
    <cfRule type="cellIs" dxfId="10373" priority="11741" operator="between">
      <formula>3.5</formula>
      <formula>2.494</formula>
    </cfRule>
  </conditionalFormatting>
  <conditionalFormatting sqref="N391">
    <cfRule type="cellIs" dxfId="10372" priority="11740" operator="between">
      <formula>2.5</formula>
      <formula>0</formula>
    </cfRule>
  </conditionalFormatting>
  <conditionalFormatting sqref="N391">
    <cfRule type="cellIs" dxfId="10371" priority="11736" operator="between">
      <formula>4.501</formula>
      <formula>6</formula>
    </cfRule>
    <cfRule type="cellIs" dxfId="10370" priority="11737" operator="between">
      <formula>3.001</formula>
      <formula>4.5</formula>
    </cfRule>
    <cfRule type="cellIs" dxfId="10369" priority="11738" operator="between">
      <formula>2.001</formula>
      <formula>3</formula>
    </cfRule>
    <cfRule type="cellIs" dxfId="10368" priority="11739" operator="between">
      <formula>0</formula>
      <formula>2</formula>
    </cfRule>
  </conditionalFormatting>
  <conditionalFormatting sqref="N392">
    <cfRule type="cellIs" dxfId="10367" priority="11771" operator="between">
      <formula>6</formula>
      <formula>4.5</formula>
    </cfRule>
  </conditionalFormatting>
  <conditionalFormatting sqref="N392">
    <cfRule type="cellIs" dxfId="10366" priority="11770" operator="between">
      <formula>6</formula>
      <formula>4.495</formula>
    </cfRule>
  </conditionalFormatting>
  <conditionalFormatting sqref="N392">
    <cfRule type="cellIs" dxfId="10365" priority="11769" operator="between">
      <formula>4.5</formula>
      <formula>3.495</formula>
    </cfRule>
  </conditionalFormatting>
  <conditionalFormatting sqref="N392">
    <cfRule type="cellIs" dxfId="10364" priority="11767" operator="between">
      <formula>3.5</formula>
      <formula>2.495</formula>
    </cfRule>
    <cfRule type="cellIs" dxfId="10363" priority="11768" operator="between">
      <formula>3.5</formula>
      <formula>2.495</formula>
    </cfRule>
  </conditionalFormatting>
  <conditionalFormatting sqref="N392">
    <cfRule type="cellIs" dxfId="10362" priority="11766" operator="between">
      <formula>3.5</formula>
      <formula>2.495</formula>
    </cfRule>
  </conditionalFormatting>
  <conditionalFormatting sqref="N392">
    <cfRule type="cellIs" dxfId="10361" priority="11765" operator="between">
      <formula>3.5</formula>
      <formula>2.494</formula>
    </cfRule>
  </conditionalFormatting>
  <conditionalFormatting sqref="N392">
    <cfRule type="cellIs" dxfId="10360" priority="11764" operator="between">
      <formula>2.5</formula>
      <formula>0</formula>
    </cfRule>
  </conditionalFormatting>
  <conditionalFormatting sqref="N392">
    <cfRule type="cellIs" dxfId="10359" priority="11760" operator="between">
      <formula>4.501</formula>
      <formula>6</formula>
    </cfRule>
    <cfRule type="cellIs" dxfId="10358" priority="11761" operator="between">
      <formula>3.001</formula>
      <formula>4.5</formula>
    </cfRule>
    <cfRule type="cellIs" dxfId="10357" priority="11762" operator="between">
      <formula>2.001</formula>
      <formula>3</formula>
    </cfRule>
    <cfRule type="cellIs" dxfId="10356" priority="11763" operator="between">
      <formula>0</formula>
      <formula>2</formula>
    </cfRule>
  </conditionalFormatting>
  <conditionalFormatting sqref="N390">
    <cfRule type="cellIs" dxfId="10355" priority="11759" operator="between">
      <formula>6</formula>
      <formula>4.5</formula>
    </cfRule>
  </conditionalFormatting>
  <conditionalFormatting sqref="N390">
    <cfRule type="cellIs" dxfId="10354" priority="11758" operator="between">
      <formula>6</formula>
      <formula>4.495</formula>
    </cfRule>
  </conditionalFormatting>
  <conditionalFormatting sqref="N390">
    <cfRule type="cellIs" dxfId="10353" priority="11757" operator="between">
      <formula>4.5</formula>
      <formula>3.495</formula>
    </cfRule>
  </conditionalFormatting>
  <conditionalFormatting sqref="N390">
    <cfRule type="cellIs" dxfId="10352" priority="11755" operator="between">
      <formula>3.5</formula>
      <formula>2.495</formula>
    </cfRule>
    <cfRule type="cellIs" dxfId="10351" priority="11756" operator="between">
      <formula>3.5</formula>
      <formula>2.495</formula>
    </cfRule>
  </conditionalFormatting>
  <conditionalFormatting sqref="N390">
    <cfRule type="cellIs" dxfId="10350" priority="11754" operator="between">
      <formula>3.5</formula>
      <formula>2.495</formula>
    </cfRule>
  </conditionalFormatting>
  <conditionalFormatting sqref="N390">
    <cfRule type="cellIs" dxfId="10349" priority="11753" operator="between">
      <formula>3.5</formula>
      <formula>2.494</formula>
    </cfRule>
  </conditionalFormatting>
  <conditionalFormatting sqref="N390">
    <cfRule type="cellIs" dxfId="10348" priority="11752" operator="between">
      <formula>2.5</formula>
      <formula>0</formula>
    </cfRule>
  </conditionalFormatting>
  <conditionalFormatting sqref="N390">
    <cfRule type="cellIs" dxfId="10347" priority="11748" operator="between">
      <formula>4.501</formula>
      <formula>6</formula>
    </cfRule>
    <cfRule type="cellIs" dxfId="10346" priority="11749" operator="between">
      <formula>3.001</formula>
      <formula>4.5</formula>
    </cfRule>
    <cfRule type="cellIs" dxfId="10345" priority="11750" operator="between">
      <formula>2.001</formula>
      <formula>3</formula>
    </cfRule>
    <cfRule type="cellIs" dxfId="10344" priority="11751" operator="between">
      <formula>0</formula>
      <formula>2</formula>
    </cfRule>
  </conditionalFormatting>
  <conditionalFormatting sqref="N389">
    <cfRule type="cellIs" dxfId="10343" priority="11723" operator="between">
      <formula>6</formula>
      <formula>4.5</formula>
    </cfRule>
  </conditionalFormatting>
  <conditionalFormatting sqref="N389">
    <cfRule type="cellIs" dxfId="10342" priority="11722" operator="between">
      <formula>6</formula>
      <formula>4.495</formula>
    </cfRule>
  </conditionalFormatting>
  <conditionalFormatting sqref="N389">
    <cfRule type="cellIs" dxfId="10341" priority="11721" operator="between">
      <formula>4.5</formula>
      <formula>3.495</formula>
    </cfRule>
  </conditionalFormatting>
  <conditionalFormatting sqref="N389">
    <cfRule type="cellIs" dxfId="10340" priority="11719" operator="between">
      <formula>3.5</formula>
      <formula>2.495</formula>
    </cfRule>
    <cfRule type="cellIs" dxfId="10339" priority="11720" operator="between">
      <formula>3.5</formula>
      <formula>2.495</formula>
    </cfRule>
  </conditionalFormatting>
  <conditionalFormatting sqref="N389">
    <cfRule type="cellIs" dxfId="10338" priority="11718" operator="between">
      <formula>3.5</formula>
      <formula>2.495</formula>
    </cfRule>
  </conditionalFormatting>
  <conditionalFormatting sqref="N389">
    <cfRule type="cellIs" dxfId="10337" priority="11717" operator="between">
      <formula>3.5</formula>
      <formula>2.494</formula>
    </cfRule>
  </conditionalFormatting>
  <conditionalFormatting sqref="N389">
    <cfRule type="cellIs" dxfId="10336" priority="11716" operator="between">
      <formula>2.5</formula>
      <formula>0</formula>
    </cfRule>
  </conditionalFormatting>
  <conditionalFormatting sqref="N389">
    <cfRule type="cellIs" dxfId="10335" priority="11712" operator="between">
      <formula>4.501</formula>
      <formula>6</formula>
    </cfRule>
    <cfRule type="cellIs" dxfId="10334" priority="11713" operator="between">
      <formula>3.001</formula>
      <formula>4.5</formula>
    </cfRule>
    <cfRule type="cellIs" dxfId="10333" priority="11714" operator="between">
      <formula>2.001</formula>
      <formula>3</formula>
    </cfRule>
    <cfRule type="cellIs" dxfId="10332" priority="11715" operator="between">
      <formula>0</formula>
      <formula>2</formula>
    </cfRule>
  </conditionalFormatting>
  <conditionalFormatting sqref="N388">
    <cfRule type="cellIs" dxfId="10331" priority="11711" operator="between">
      <formula>6</formula>
      <formula>4.5</formula>
    </cfRule>
  </conditionalFormatting>
  <conditionalFormatting sqref="N388">
    <cfRule type="cellIs" dxfId="10330" priority="11710" operator="between">
      <formula>6</formula>
      <formula>4.495</formula>
    </cfRule>
  </conditionalFormatting>
  <conditionalFormatting sqref="N388">
    <cfRule type="cellIs" dxfId="10329" priority="11709" operator="between">
      <formula>4.5</formula>
      <formula>3.495</formula>
    </cfRule>
  </conditionalFormatting>
  <conditionalFormatting sqref="N388">
    <cfRule type="cellIs" dxfId="10328" priority="11707" operator="between">
      <formula>3.5</formula>
      <formula>2.495</formula>
    </cfRule>
    <cfRule type="cellIs" dxfId="10327" priority="11708" operator="between">
      <formula>3.5</formula>
      <formula>2.495</formula>
    </cfRule>
  </conditionalFormatting>
  <conditionalFormatting sqref="N388">
    <cfRule type="cellIs" dxfId="10326" priority="11706" operator="between">
      <formula>3.5</formula>
      <formula>2.495</formula>
    </cfRule>
  </conditionalFormatting>
  <conditionalFormatting sqref="N388">
    <cfRule type="cellIs" dxfId="10325" priority="11705" operator="between">
      <formula>3.5</formula>
      <formula>2.494</formula>
    </cfRule>
  </conditionalFormatting>
  <conditionalFormatting sqref="N388">
    <cfRule type="cellIs" dxfId="10324" priority="11704" operator="between">
      <formula>2.5</formula>
      <formula>0</formula>
    </cfRule>
  </conditionalFormatting>
  <conditionalFormatting sqref="N388">
    <cfRule type="cellIs" dxfId="10323" priority="11700" operator="between">
      <formula>4.501</formula>
      <formula>6</formula>
    </cfRule>
    <cfRule type="cellIs" dxfId="10322" priority="11701" operator="between">
      <formula>3.001</formula>
      <formula>4.5</formula>
    </cfRule>
    <cfRule type="cellIs" dxfId="10321" priority="11702" operator="between">
      <formula>2.001</formula>
      <formula>3</formula>
    </cfRule>
    <cfRule type="cellIs" dxfId="10320" priority="11703" operator="between">
      <formula>0</formula>
      <formula>2</formula>
    </cfRule>
  </conditionalFormatting>
  <conditionalFormatting sqref="N396">
    <cfRule type="cellIs" dxfId="10319" priority="11675" operator="between">
      <formula>6</formula>
      <formula>4.5</formula>
    </cfRule>
  </conditionalFormatting>
  <conditionalFormatting sqref="N396">
    <cfRule type="cellIs" dxfId="10318" priority="11674" operator="between">
      <formula>6</formula>
      <formula>4.495</formula>
    </cfRule>
  </conditionalFormatting>
  <conditionalFormatting sqref="N396">
    <cfRule type="cellIs" dxfId="10317" priority="11673" operator="between">
      <formula>4.5</formula>
      <formula>3.495</formula>
    </cfRule>
  </conditionalFormatting>
  <conditionalFormatting sqref="N396">
    <cfRule type="cellIs" dxfId="10316" priority="11671" operator="between">
      <formula>3.5</formula>
      <formula>2.495</formula>
    </cfRule>
    <cfRule type="cellIs" dxfId="10315" priority="11672" operator="between">
      <formula>3.5</formula>
      <formula>2.495</formula>
    </cfRule>
  </conditionalFormatting>
  <conditionalFormatting sqref="N396">
    <cfRule type="cellIs" dxfId="10314" priority="11670" operator="between">
      <formula>3.5</formula>
      <formula>2.495</formula>
    </cfRule>
  </conditionalFormatting>
  <conditionalFormatting sqref="N396">
    <cfRule type="cellIs" dxfId="10313" priority="11669" operator="between">
      <formula>3.5</formula>
      <formula>2.494</formula>
    </cfRule>
  </conditionalFormatting>
  <conditionalFormatting sqref="N396">
    <cfRule type="cellIs" dxfId="10312" priority="11668" operator="between">
      <formula>2.5</formula>
      <formula>0</formula>
    </cfRule>
  </conditionalFormatting>
  <conditionalFormatting sqref="N396">
    <cfRule type="cellIs" dxfId="10311" priority="11664" operator="between">
      <formula>4.501</formula>
      <formula>6</formula>
    </cfRule>
    <cfRule type="cellIs" dxfId="10310" priority="11665" operator="between">
      <formula>3.001</formula>
      <formula>4.5</formula>
    </cfRule>
    <cfRule type="cellIs" dxfId="10309" priority="11666" operator="between">
      <formula>2.001</formula>
      <formula>3</formula>
    </cfRule>
    <cfRule type="cellIs" dxfId="10308" priority="11667" operator="between">
      <formula>0</formula>
      <formula>2</formula>
    </cfRule>
  </conditionalFormatting>
  <conditionalFormatting sqref="N397">
    <cfRule type="cellIs" dxfId="10307" priority="11699" operator="between">
      <formula>6</formula>
      <formula>4.5</formula>
    </cfRule>
  </conditionalFormatting>
  <conditionalFormatting sqref="N397">
    <cfRule type="cellIs" dxfId="10306" priority="11698" operator="between">
      <formula>6</formula>
      <formula>4.495</formula>
    </cfRule>
  </conditionalFormatting>
  <conditionalFormatting sqref="N397">
    <cfRule type="cellIs" dxfId="10305" priority="11697" operator="between">
      <formula>4.5</formula>
      <formula>3.495</formula>
    </cfRule>
  </conditionalFormatting>
  <conditionalFormatting sqref="N397">
    <cfRule type="cellIs" dxfId="10304" priority="11695" operator="between">
      <formula>3.5</formula>
      <formula>2.495</formula>
    </cfRule>
    <cfRule type="cellIs" dxfId="10303" priority="11696" operator="between">
      <formula>3.5</formula>
      <formula>2.495</formula>
    </cfRule>
  </conditionalFormatting>
  <conditionalFormatting sqref="N397">
    <cfRule type="cellIs" dxfId="10302" priority="11694" operator="between">
      <formula>3.5</formula>
      <formula>2.495</formula>
    </cfRule>
  </conditionalFormatting>
  <conditionalFormatting sqref="N397">
    <cfRule type="cellIs" dxfId="10301" priority="11693" operator="between">
      <formula>3.5</formula>
      <formula>2.494</formula>
    </cfRule>
  </conditionalFormatting>
  <conditionalFormatting sqref="N397">
    <cfRule type="cellIs" dxfId="10300" priority="11692" operator="between">
      <formula>2.5</formula>
      <formula>0</formula>
    </cfRule>
  </conditionalFormatting>
  <conditionalFormatting sqref="N397">
    <cfRule type="cellIs" dxfId="10299" priority="11688" operator="between">
      <formula>4.501</formula>
      <formula>6</formula>
    </cfRule>
    <cfRule type="cellIs" dxfId="10298" priority="11689" operator="between">
      <formula>3.001</formula>
      <formula>4.5</formula>
    </cfRule>
    <cfRule type="cellIs" dxfId="10297" priority="11690" operator="between">
      <formula>2.001</formula>
      <formula>3</formula>
    </cfRule>
    <cfRule type="cellIs" dxfId="10296" priority="11691" operator="between">
      <formula>0</formula>
      <formula>2</formula>
    </cfRule>
  </conditionalFormatting>
  <conditionalFormatting sqref="N395">
    <cfRule type="cellIs" dxfId="10295" priority="11687" operator="between">
      <formula>6</formula>
      <formula>4.5</formula>
    </cfRule>
  </conditionalFormatting>
  <conditionalFormatting sqref="N395">
    <cfRule type="cellIs" dxfId="10294" priority="11686" operator="between">
      <formula>6</formula>
      <formula>4.495</formula>
    </cfRule>
  </conditionalFormatting>
  <conditionalFormatting sqref="N395">
    <cfRule type="cellIs" dxfId="10293" priority="11685" operator="between">
      <formula>4.5</formula>
      <formula>3.495</formula>
    </cfRule>
  </conditionalFormatting>
  <conditionalFormatting sqref="N395">
    <cfRule type="cellIs" dxfId="10292" priority="11683" operator="between">
      <formula>3.5</formula>
      <formula>2.495</formula>
    </cfRule>
    <cfRule type="cellIs" dxfId="10291" priority="11684" operator="between">
      <formula>3.5</formula>
      <formula>2.495</formula>
    </cfRule>
  </conditionalFormatting>
  <conditionalFormatting sqref="N395">
    <cfRule type="cellIs" dxfId="10290" priority="11682" operator="between">
      <formula>3.5</formula>
      <formula>2.495</formula>
    </cfRule>
  </conditionalFormatting>
  <conditionalFormatting sqref="N395">
    <cfRule type="cellIs" dxfId="10289" priority="11681" operator="between">
      <formula>3.5</formula>
      <formula>2.494</formula>
    </cfRule>
  </conditionalFormatting>
  <conditionalFormatting sqref="N395">
    <cfRule type="cellIs" dxfId="10288" priority="11680" operator="between">
      <formula>2.5</formula>
      <formula>0</formula>
    </cfRule>
  </conditionalFormatting>
  <conditionalFormatting sqref="N395">
    <cfRule type="cellIs" dxfId="10287" priority="11676" operator="between">
      <formula>4.501</formula>
      <formula>6</formula>
    </cfRule>
    <cfRule type="cellIs" dxfId="10286" priority="11677" operator="between">
      <formula>3.001</formula>
      <formula>4.5</formula>
    </cfRule>
    <cfRule type="cellIs" dxfId="10285" priority="11678" operator="between">
      <formula>2.001</formula>
      <formula>3</formula>
    </cfRule>
    <cfRule type="cellIs" dxfId="10284" priority="11679" operator="between">
      <formula>0</formula>
      <formula>2</formula>
    </cfRule>
  </conditionalFormatting>
  <conditionalFormatting sqref="N394">
    <cfRule type="cellIs" dxfId="10283" priority="11663" operator="between">
      <formula>6</formula>
      <formula>4.5</formula>
    </cfRule>
  </conditionalFormatting>
  <conditionalFormatting sqref="N394">
    <cfRule type="cellIs" dxfId="10282" priority="11662" operator="between">
      <formula>6</formula>
      <formula>4.495</formula>
    </cfRule>
  </conditionalFormatting>
  <conditionalFormatting sqref="N394">
    <cfRule type="cellIs" dxfId="10281" priority="11661" operator="between">
      <formula>4.5</formula>
      <formula>3.495</formula>
    </cfRule>
  </conditionalFormatting>
  <conditionalFormatting sqref="N394">
    <cfRule type="cellIs" dxfId="10280" priority="11659" operator="between">
      <formula>3.5</formula>
      <formula>2.495</formula>
    </cfRule>
    <cfRule type="cellIs" dxfId="10279" priority="11660" operator="between">
      <formula>3.5</formula>
      <formula>2.495</formula>
    </cfRule>
  </conditionalFormatting>
  <conditionalFormatting sqref="N394">
    <cfRule type="cellIs" dxfId="10278" priority="11658" operator="between">
      <formula>3.5</formula>
      <formula>2.495</formula>
    </cfRule>
  </conditionalFormatting>
  <conditionalFormatting sqref="N394">
    <cfRule type="cellIs" dxfId="10277" priority="11657" operator="between">
      <formula>3.5</formula>
      <formula>2.494</formula>
    </cfRule>
  </conditionalFormatting>
  <conditionalFormatting sqref="N394">
    <cfRule type="cellIs" dxfId="10276" priority="11656" operator="between">
      <formula>2.5</formula>
      <formula>0</formula>
    </cfRule>
  </conditionalFormatting>
  <conditionalFormatting sqref="N394">
    <cfRule type="cellIs" dxfId="10275" priority="11652" operator="between">
      <formula>4.501</formula>
      <formula>6</formula>
    </cfRule>
    <cfRule type="cellIs" dxfId="10274" priority="11653" operator="between">
      <formula>3.001</formula>
      <formula>4.5</formula>
    </cfRule>
    <cfRule type="cellIs" dxfId="10273" priority="11654" operator="between">
      <formula>2.001</formula>
      <formula>3</formula>
    </cfRule>
    <cfRule type="cellIs" dxfId="10272" priority="11655" operator="between">
      <formula>0</formula>
      <formula>2</formula>
    </cfRule>
  </conditionalFormatting>
  <conditionalFormatting sqref="N393">
    <cfRule type="cellIs" dxfId="10271" priority="11651" operator="between">
      <formula>6</formula>
      <formula>4.5</formula>
    </cfRule>
  </conditionalFormatting>
  <conditionalFormatting sqref="N393">
    <cfRule type="cellIs" dxfId="10270" priority="11650" operator="between">
      <formula>6</formula>
      <formula>4.495</formula>
    </cfRule>
  </conditionalFormatting>
  <conditionalFormatting sqref="N393">
    <cfRule type="cellIs" dxfId="10269" priority="11649" operator="between">
      <formula>4.5</formula>
      <formula>3.495</formula>
    </cfRule>
  </conditionalFormatting>
  <conditionalFormatting sqref="N393">
    <cfRule type="cellIs" dxfId="10268" priority="11647" operator="between">
      <formula>3.5</formula>
      <formula>2.495</formula>
    </cfRule>
    <cfRule type="cellIs" dxfId="10267" priority="11648" operator="between">
      <formula>3.5</formula>
      <formula>2.495</formula>
    </cfRule>
  </conditionalFormatting>
  <conditionalFormatting sqref="N393">
    <cfRule type="cellIs" dxfId="10266" priority="11646" operator="between">
      <formula>3.5</formula>
      <formula>2.495</formula>
    </cfRule>
  </conditionalFormatting>
  <conditionalFormatting sqref="N393">
    <cfRule type="cellIs" dxfId="10265" priority="11645" operator="between">
      <formula>3.5</formula>
      <formula>2.494</formula>
    </cfRule>
  </conditionalFormatting>
  <conditionalFormatting sqref="N393">
    <cfRule type="cellIs" dxfId="10264" priority="11644" operator="between">
      <formula>2.5</formula>
      <formula>0</formula>
    </cfRule>
  </conditionalFormatting>
  <conditionalFormatting sqref="N393">
    <cfRule type="cellIs" dxfId="10263" priority="11640" operator="between">
      <formula>4.501</formula>
      <formula>6</formula>
    </cfRule>
    <cfRule type="cellIs" dxfId="10262" priority="11641" operator="between">
      <formula>3.001</formula>
      <formula>4.5</formula>
    </cfRule>
    <cfRule type="cellIs" dxfId="10261" priority="11642" operator="between">
      <formula>2.001</formula>
      <formula>3</formula>
    </cfRule>
    <cfRule type="cellIs" dxfId="10260" priority="11643" operator="between">
      <formula>0</formula>
      <formula>2</formula>
    </cfRule>
  </conditionalFormatting>
  <conditionalFormatting sqref="N401">
    <cfRule type="cellIs" dxfId="10259" priority="11615" operator="between">
      <formula>6</formula>
      <formula>4.5</formula>
    </cfRule>
  </conditionalFormatting>
  <conditionalFormatting sqref="N401">
    <cfRule type="cellIs" dxfId="10258" priority="11614" operator="between">
      <formula>6</formula>
      <formula>4.495</formula>
    </cfRule>
  </conditionalFormatting>
  <conditionalFormatting sqref="N401">
    <cfRule type="cellIs" dxfId="10257" priority="11613" operator="between">
      <formula>4.5</formula>
      <formula>3.495</formula>
    </cfRule>
  </conditionalFormatting>
  <conditionalFormatting sqref="N401">
    <cfRule type="cellIs" dxfId="10256" priority="11611" operator="between">
      <formula>3.5</formula>
      <formula>2.495</formula>
    </cfRule>
    <cfRule type="cellIs" dxfId="10255" priority="11612" operator="between">
      <formula>3.5</formula>
      <formula>2.495</formula>
    </cfRule>
  </conditionalFormatting>
  <conditionalFormatting sqref="N401">
    <cfRule type="cellIs" dxfId="10254" priority="11610" operator="between">
      <formula>3.5</formula>
      <formula>2.495</formula>
    </cfRule>
  </conditionalFormatting>
  <conditionalFormatting sqref="N401">
    <cfRule type="cellIs" dxfId="10253" priority="11609" operator="between">
      <formula>3.5</formula>
      <formula>2.494</formula>
    </cfRule>
  </conditionalFormatting>
  <conditionalFormatting sqref="N401">
    <cfRule type="cellIs" dxfId="10252" priority="11608" operator="between">
      <formula>2.5</formula>
      <formula>0</formula>
    </cfRule>
  </conditionalFormatting>
  <conditionalFormatting sqref="N401">
    <cfRule type="cellIs" dxfId="10251" priority="11604" operator="between">
      <formula>4.501</formula>
      <formula>6</formula>
    </cfRule>
    <cfRule type="cellIs" dxfId="10250" priority="11605" operator="between">
      <formula>3.001</formula>
      <formula>4.5</formula>
    </cfRule>
    <cfRule type="cellIs" dxfId="10249" priority="11606" operator="between">
      <formula>2.001</formula>
      <formula>3</formula>
    </cfRule>
    <cfRule type="cellIs" dxfId="10248" priority="11607" operator="between">
      <formula>0</formula>
      <formula>2</formula>
    </cfRule>
  </conditionalFormatting>
  <conditionalFormatting sqref="N402">
    <cfRule type="cellIs" dxfId="10247" priority="11639" operator="between">
      <formula>6</formula>
      <formula>4.5</formula>
    </cfRule>
  </conditionalFormatting>
  <conditionalFormatting sqref="N402">
    <cfRule type="cellIs" dxfId="10246" priority="11638" operator="between">
      <formula>6</formula>
      <formula>4.495</formula>
    </cfRule>
  </conditionalFormatting>
  <conditionalFormatting sqref="N402">
    <cfRule type="cellIs" dxfId="10245" priority="11637" operator="between">
      <formula>4.5</formula>
      <formula>3.495</formula>
    </cfRule>
  </conditionalFormatting>
  <conditionalFormatting sqref="N402">
    <cfRule type="cellIs" dxfId="10244" priority="11635" operator="between">
      <formula>3.5</formula>
      <formula>2.495</formula>
    </cfRule>
    <cfRule type="cellIs" dxfId="10243" priority="11636" operator="between">
      <formula>3.5</formula>
      <formula>2.495</formula>
    </cfRule>
  </conditionalFormatting>
  <conditionalFormatting sqref="N402">
    <cfRule type="cellIs" dxfId="10242" priority="11634" operator="between">
      <formula>3.5</formula>
      <formula>2.495</formula>
    </cfRule>
  </conditionalFormatting>
  <conditionalFormatting sqref="N402">
    <cfRule type="cellIs" dxfId="10241" priority="11633" operator="between">
      <formula>3.5</formula>
      <formula>2.494</formula>
    </cfRule>
  </conditionalFormatting>
  <conditionalFormatting sqref="N402">
    <cfRule type="cellIs" dxfId="10240" priority="11632" operator="between">
      <formula>2.5</formula>
      <formula>0</formula>
    </cfRule>
  </conditionalFormatting>
  <conditionalFormatting sqref="N402">
    <cfRule type="cellIs" dxfId="10239" priority="11628" operator="between">
      <formula>4.501</formula>
      <formula>6</formula>
    </cfRule>
    <cfRule type="cellIs" dxfId="10238" priority="11629" operator="between">
      <formula>3.001</formula>
      <formula>4.5</formula>
    </cfRule>
    <cfRule type="cellIs" dxfId="10237" priority="11630" operator="between">
      <formula>2.001</formula>
      <formula>3</formula>
    </cfRule>
    <cfRule type="cellIs" dxfId="10236" priority="11631" operator="between">
      <formula>0</formula>
      <formula>2</formula>
    </cfRule>
  </conditionalFormatting>
  <conditionalFormatting sqref="N400">
    <cfRule type="cellIs" dxfId="10235" priority="11627" operator="between">
      <formula>6</formula>
      <formula>4.5</formula>
    </cfRule>
  </conditionalFormatting>
  <conditionalFormatting sqref="N400">
    <cfRule type="cellIs" dxfId="10234" priority="11626" operator="between">
      <formula>6</formula>
      <formula>4.495</formula>
    </cfRule>
  </conditionalFormatting>
  <conditionalFormatting sqref="N400">
    <cfRule type="cellIs" dxfId="10233" priority="11625" operator="between">
      <formula>4.5</formula>
      <formula>3.495</formula>
    </cfRule>
  </conditionalFormatting>
  <conditionalFormatting sqref="N400">
    <cfRule type="cellIs" dxfId="10232" priority="11623" operator="between">
      <formula>3.5</formula>
      <formula>2.495</formula>
    </cfRule>
    <cfRule type="cellIs" dxfId="10231" priority="11624" operator="between">
      <formula>3.5</formula>
      <formula>2.495</formula>
    </cfRule>
  </conditionalFormatting>
  <conditionalFormatting sqref="N400">
    <cfRule type="cellIs" dxfId="10230" priority="11622" operator="between">
      <formula>3.5</formula>
      <formula>2.495</formula>
    </cfRule>
  </conditionalFormatting>
  <conditionalFormatting sqref="N400">
    <cfRule type="cellIs" dxfId="10229" priority="11621" operator="between">
      <formula>3.5</formula>
      <formula>2.494</formula>
    </cfRule>
  </conditionalFormatting>
  <conditionalFormatting sqref="N400">
    <cfRule type="cellIs" dxfId="10228" priority="11620" operator="between">
      <formula>2.5</formula>
      <formula>0</formula>
    </cfRule>
  </conditionalFormatting>
  <conditionalFormatting sqref="N400">
    <cfRule type="cellIs" dxfId="10227" priority="11616" operator="between">
      <formula>4.501</formula>
      <formula>6</formula>
    </cfRule>
    <cfRule type="cellIs" dxfId="10226" priority="11617" operator="between">
      <formula>3.001</formula>
      <formula>4.5</formula>
    </cfRule>
    <cfRule type="cellIs" dxfId="10225" priority="11618" operator="between">
      <formula>2.001</formula>
      <formula>3</formula>
    </cfRule>
    <cfRule type="cellIs" dxfId="10224" priority="11619" operator="between">
      <formula>0</formula>
      <formula>2</formula>
    </cfRule>
  </conditionalFormatting>
  <conditionalFormatting sqref="N399">
    <cfRule type="cellIs" dxfId="10223" priority="11591" operator="between">
      <formula>6</formula>
      <formula>4.5</formula>
    </cfRule>
  </conditionalFormatting>
  <conditionalFormatting sqref="N399">
    <cfRule type="cellIs" dxfId="10222" priority="11590" operator="between">
      <formula>6</formula>
      <formula>4.495</formula>
    </cfRule>
  </conditionalFormatting>
  <conditionalFormatting sqref="N399">
    <cfRule type="cellIs" dxfId="10221" priority="11589" operator="between">
      <formula>4.5</formula>
      <formula>3.495</formula>
    </cfRule>
  </conditionalFormatting>
  <conditionalFormatting sqref="N399">
    <cfRule type="cellIs" dxfId="10220" priority="11587" operator="between">
      <formula>3.5</formula>
      <formula>2.495</formula>
    </cfRule>
    <cfRule type="cellIs" dxfId="10219" priority="11588" operator="between">
      <formula>3.5</formula>
      <formula>2.495</formula>
    </cfRule>
  </conditionalFormatting>
  <conditionalFormatting sqref="N399">
    <cfRule type="cellIs" dxfId="10218" priority="11586" operator="between">
      <formula>3.5</formula>
      <formula>2.495</formula>
    </cfRule>
  </conditionalFormatting>
  <conditionalFormatting sqref="N399">
    <cfRule type="cellIs" dxfId="10217" priority="11585" operator="between">
      <formula>3.5</formula>
      <formula>2.494</formula>
    </cfRule>
  </conditionalFormatting>
  <conditionalFormatting sqref="N399">
    <cfRule type="cellIs" dxfId="10216" priority="11584" operator="between">
      <formula>2.5</formula>
      <formula>0</formula>
    </cfRule>
  </conditionalFormatting>
  <conditionalFormatting sqref="N399">
    <cfRule type="cellIs" dxfId="10215" priority="11580" operator="between">
      <formula>4.501</formula>
      <formula>6</formula>
    </cfRule>
    <cfRule type="cellIs" dxfId="10214" priority="11581" operator="between">
      <formula>3.001</formula>
      <formula>4.5</formula>
    </cfRule>
    <cfRule type="cellIs" dxfId="10213" priority="11582" operator="between">
      <formula>2.001</formula>
      <formula>3</formula>
    </cfRule>
    <cfRule type="cellIs" dxfId="10212" priority="11583" operator="between">
      <formula>0</formula>
      <formula>2</formula>
    </cfRule>
  </conditionalFormatting>
  <conditionalFormatting sqref="N407">
    <cfRule type="cellIs" dxfId="10211" priority="11555" operator="between">
      <formula>6</formula>
      <formula>4.5</formula>
    </cfRule>
  </conditionalFormatting>
  <conditionalFormatting sqref="N407">
    <cfRule type="cellIs" dxfId="10210" priority="11554" operator="between">
      <formula>6</formula>
      <formula>4.495</formula>
    </cfRule>
  </conditionalFormatting>
  <conditionalFormatting sqref="N407">
    <cfRule type="cellIs" dxfId="10209" priority="11553" operator="between">
      <formula>4.5</formula>
      <formula>3.495</formula>
    </cfRule>
  </conditionalFormatting>
  <conditionalFormatting sqref="N407">
    <cfRule type="cellIs" dxfId="10208" priority="11551" operator="between">
      <formula>3.5</formula>
      <formula>2.495</formula>
    </cfRule>
    <cfRule type="cellIs" dxfId="10207" priority="11552" operator="between">
      <formula>3.5</formula>
      <formula>2.495</formula>
    </cfRule>
  </conditionalFormatting>
  <conditionalFormatting sqref="N407">
    <cfRule type="cellIs" dxfId="10206" priority="11550" operator="between">
      <formula>3.5</formula>
      <formula>2.495</formula>
    </cfRule>
  </conditionalFormatting>
  <conditionalFormatting sqref="N407">
    <cfRule type="cellIs" dxfId="10205" priority="11549" operator="between">
      <formula>3.5</formula>
      <formula>2.494</formula>
    </cfRule>
  </conditionalFormatting>
  <conditionalFormatting sqref="N407">
    <cfRule type="cellIs" dxfId="10204" priority="11548" operator="between">
      <formula>2.5</formula>
      <formula>0</formula>
    </cfRule>
  </conditionalFormatting>
  <conditionalFormatting sqref="N407">
    <cfRule type="cellIs" dxfId="10203" priority="11544" operator="between">
      <formula>4.501</formula>
      <formula>6</formula>
    </cfRule>
    <cfRule type="cellIs" dxfId="10202" priority="11545" operator="between">
      <formula>3.001</formula>
      <formula>4.5</formula>
    </cfRule>
    <cfRule type="cellIs" dxfId="10201" priority="11546" operator="between">
      <formula>2.001</formula>
      <formula>3</formula>
    </cfRule>
    <cfRule type="cellIs" dxfId="10200" priority="11547" operator="between">
      <formula>0</formula>
      <formula>2</formula>
    </cfRule>
  </conditionalFormatting>
  <conditionalFormatting sqref="N408">
    <cfRule type="cellIs" dxfId="10199" priority="11579" operator="between">
      <formula>6</formula>
      <formula>4.5</formula>
    </cfRule>
  </conditionalFormatting>
  <conditionalFormatting sqref="N408">
    <cfRule type="cellIs" dxfId="10198" priority="11578" operator="between">
      <formula>6</formula>
      <formula>4.495</formula>
    </cfRule>
  </conditionalFormatting>
  <conditionalFormatting sqref="N408">
    <cfRule type="cellIs" dxfId="10197" priority="11577" operator="between">
      <formula>4.5</formula>
      <formula>3.495</formula>
    </cfRule>
  </conditionalFormatting>
  <conditionalFormatting sqref="N408">
    <cfRule type="cellIs" dxfId="10196" priority="11575" operator="between">
      <formula>3.5</formula>
      <formula>2.495</formula>
    </cfRule>
    <cfRule type="cellIs" dxfId="10195" priority="11576" operator="between">
      <formula>3.5</formula>
      <formula>2.495</formula>
    </cfRule>
  </conditionalFormatting>
  <conditionalFormatting sqref="N408">
    <cfRule type="cellIs" dxfId="10194" priority="11574" operator="between">
      <formula>3.5</formula>
      <formula>2.495</formula>
    </cfRule>
  </conditionalFormatting>
  <conditionalFormatting sqref="N408">
    <cfRule type="cellIs" dxfId="10193" priority="11573" operator="between">
      <formula>3.5</formula>
      <formula>2.494</formula>
    </cfRule>
  </conditionalFormatting>
  <conditionalFormatting sqref="N408">
    <cfRule type="cellIs" dxfId="10192" priority="11572" operator="between">
      <formula>2.5</formula>
      <formula>0</formula>
    </cfRule>
  </conditionalFormatting>
  <conditionalFormatting sqref="N408">
    <cfRule type="cellIs" dxfId="10191" priority="11568" operator="between">
      <formula>4.501</formula>
      <formula>6</formula>
    </cfRule>
    <cfRule type="cellIs" dxfId="10190" priority="11569" operator="between">
      <formula>3.001</formula>
      <formula>4.5</formula>
    </cfRule>
    <cfRule type="cellIs" dxfId="10189" priority="11570" operator="between">
      <formula>2.001</formula>
      <formula>3</formula>
    </cfRule>
    <cfRule type="cellIs" dxfId="10188" priority="11571" operator="between">
      <formula>0</formula>
      <formula>2</formula>
    </cfRule>
  </conditionalFormatting>
  <conditionalFormatting sqref="N406">
    <cfRule type="cellIs" dxfId="10187" priority="11567" operator="between">
      <formula>6</formula>
      <formula>4.5</formula>
    </cfRule>
  </conditionalFormatting>
  <conditionalFormatting sqref="N406">
    <cfRule type="cellIs" dxfId="10186" priority="11566" operator="between">
      <formula>6</formula>
      <formula>4.495</formula>
    </cfRule>
  </conditionalFormatting>
  <conditionalFormatting sqref="N406">
    <cfRule type="cellIs" dxfId="10185" priority="11565" operator="between">
      <formula>4.5</formula>
      <formula>3.495</formula>
    </cfRule>
  </conditionalFormatting>
  <conditionalFormatting sqref="N406">
    <cfRule type="cellIs" dxfId="10184" priority="11563" operator="between">
      <formula>3.5</formula>
      <formula>2.495</formula>
    </cfRule>
    <cfRule type="cellIs" dxfId="10183" priority="11564" operator="between">
      <formula>3.5</formula>
      <formula>2.495</formula>
    </cfRule>
  </conditionalFormatting>
  <conditionalFormatting sqref="N406">
    <cfRule type="cellIs" dxfId="10182" priority="11562" operator="between">
      <formula>3.5</formula>
      <formula>2.495</formula>
    </cfRule>
  </conditionalFormatting>
  <conditionalFormatting sqref="N406">
    <cfRule type="cellIs" dxfId="10181" priority="11561" operator="between">
      <formula>3.5</formula>
      <formula>2.494</formula>
    </cfRule>
  </conditionalFormatting>
  <conditionalFormatting sqref="N406">
    <cfRule type="cellIs" dxfId="10180" priority="11560" operator="between">
      <formula>2.5</formula>
      <formula>0</formula>
    </cfRule>
  </conditionalFormatting>
  <conditionalFormatting sqref="N406">
    <cfRule type="cellIs" dxfId="10179" priority="11556" operator="between">
      <formula>4.501</formula>
      <formula>6</formula>
    </cfRule>
    <cfRule type="cellIs" dxfId="10178" priority="11557" operator="between">
      <formula>3.001</formula>
      <formula>4.5</formula>
    </cfRule>
    <cfRule type="cellIs" dxfId="10177" priority="11558" operator="between">
      <formula>2.001</formula>
      <formula>3</formula>
    </cfRule>
    <cfRule type="cellIs" dxfId="10176" priority="11559" operator="between">
      <formula>0</formula>
      <formula>2</formula>
    </cfRule>
  </conditionalFormatting>
  <conditionalFormatting sqref="N403">
    <cfRule type="cellIs" dxfId="10175" priority="11531" operator="between">
      <formula>6</formula>
      <formula>4.5</formula>
    </cfRule>
  </conditionalFormatting>
  <conditionalFormatting sqref="N403">
    <cfRule type="cellIs" dxfId="10174" priority="11530" operator="between">
      <formula>6</formula>
      <formula>4.495</formula>
    </cfRule>
  </conditionalFormatting>
  <conditionalFormatting sqref="N403">
    <cfRule type="cellIs" dxfId="10173" priority="11529" operator="between">
      <formula>4.5</formula>
      <formula>3.495</formula>
    </cfRule>
  </conditionalFormatting>
  <conditionalFormatting sqref="N403">
    <cfRule type="cellIs" dxfId="10172" priority="11527" operator="between">
      <formula>3.5</formula>
      <formula>2.495</formula>
    </cfRule>
    <cfRule type="cellIs" dxfId="10171" priority="11528" operator="between">
      <formula>3.5</formula>
      <formula>2.495</formula>
    </cfRule>
  </conditionalFormatting>
  <conditionalFormatting sqref="N403">
    <cfRule type="cellIs" dxfId="10170" priority="11526" operator="between">
      <formula>3.5</formula>
      <formula>2.495</formula>
    </cfRule>
  </conditionalFormatting>
  <conditionalFormatting sqref="N403">
    <cfRule type="cellIs" dxfId="10169" priority="11525" operator="between">
      <formula>3.5</formula>
      <formula>2.494</formula>
    </cfRule>
  </conditionalFormatting>
  <conditionalFormatting sqref="N403">
    <cfRule type="cellIs" dxfId="10168" priority="11524" operator="between">
      <formula>2.5</formula>
      <formula>0</formula>
    </cfRule>
  </conditionalFormatting>
  <conditionalFormatting sqref="N403">
    <cfRule type="cellIs" dxfId="10167" priority="11520" operator="between">
      <formula>4.501</formula>
      <formula>6</formula>
    </cfRule>
    <cfRule type="cellIs" dxfId="10166" priority="11521" operator="between">
      <formula>3.001</formula>
      <formula>4.5</formula>
    </cfRule>
    <cfRule type="cellIs" dxfId="10165" priority="11522" operator="between">
      <formula>2.001</formula>
      <formula>3</formula>
    </cfRule>
    <cfRule type="cellIs" dxfId="10164" priority="11523" operator="between">
      <formula>0</formula>
      <formula>2</formula>
    </cfRule>
  </conditionalFormatting>
  <conditionalFormatting sqref="N405">
    <cfRule type="cellIs" dxfId="10163" priority="11519" operator="between">
      <formula>6</formula>
      <formula>4.5</formula>
    </cfRule>
  </conditionalFormatting>
  <conditionalFormatting sqref="N405">
    <cfRule type="cellIs" dxfId="10162" priority="11518" operator="between">
      <formula>6</formula>
      <formula>4.495</formula>
    </cfRule>
  </conditionalFormatting>
  <conditionalFormatting sqref="N405">
    <cfRule type="cellIs" dxfId="10161" priority="11517" operator="between">
      <formula>4.5</formula>
      <formula>3.495</formula>
    </cfRule>
  </conditionalFormatting>
  <conditionalFormatting sqref="N405">
    <cfRule type="cellIs" dxfId="10160" priority="11515" operator="between">
      <formula>3.5</formula>
      <formula>2.495</formula>
    </cfRule>
    <cfRule type="cellIs" dxfId="10159" priority="11516" operator="between">
      <formula>3.5</formula>
      <formula>2.495</formula>
    </cfRule>
  </conditionalFormatting>
  <conditionalFormatting sqref="N405">
    <cfRule type="cellIs" dxfId="10158" priority="11514" operator="between">
      <formula>3.5</formula>
      <formula>2.495</formula>
    </cfRule>
  </conditionalFormatting>
  <conditionalFormatting sqref="N405">
    <cfRule type="cellIs" dxfId="10157" priority="11513" operator="between">
      <formula>3.5</formula>
      <formula>2.494</formula>
    </cfRule>
  </conditionalFormatting>
  <conditionalFormatting sqref="N405">
    <cfRule type="cellIs" dxfId="10156" priority="11512" operator="between">
      <formula>2.5</formula>
      <formula>0</formula>
    </cfRule>
  </conditionalFormatting>
  <conditionalFormatting sqref="N405">
    <cfRule type="cellIs" dxfId="10155" priority="11508" operator="between">
      <formula>4.501</formula>
      <formula>6</formula>
    </cfRule>
    <cfRule type="cellIs" dxfId="10154" priority="11509" operator="between">
      <formula>3.001</formula>
      <formula>4.5</formula>
    </cfRule>
    <cfRule type="cellIs" dxfId="10153" priority="11510" operator="between">
      <formula>2.001</formula>
      <formula>3</formula>
    </cfRule>
    <cfRule type="cellIs" dxfId="10152" priority="11511" operator="between">
      <formula>0</formula>
      <formula>2</formula>
    </cfRule>
  </conditionalFormatting>
  <conditionalFormatting sqref="N404">
    <cfRule type="cellIs" dxfId="10151" priority="11507" operator="between">
      <formula>6</formula>
      <formula>4.5</formula>
    </cfRule>
  </conditionalFormatting>
  <conditionalFormatting sqref="N404">
    <cfRule type="cellIs" dxfId="10150" priority="11506" operator="between">
      <formula>6</formula>
      <formula>4.495</formula>
    </cfRule>
  </conditionalFormatting>
  <conditionalFormatting sqref="N404">
    <cfRule type="cellIs" dxfId="10149" priority="11505" operator="between">
      <formula>4.5</formula>
      <formula>3.495</formula>
    </cfRule>
  </conditionalFormatting>
  <conditionalFormatting sqref="N404">
    <cfRule type="cellIs" dxfId="10148" priority="11503" operator="between">
      <formula>3.5</formula>
      <formula>2.495</formula>
    </cfRule>
    <cfRule type="cellIs" dxfId="10147" priority="11504" operator="between">
      <formula>3.5</formula>
      <formula>2.495</formula>
    </cfRule>
  </conditionalFormatting>
  <conditionalFormatting sqref="N404">
    <cfRule type="cellIs" dxfId="10146" priority="11502" operator="between">
      <formula>3.5</formula>
      <formula>2.495</formula>
    </cfRule>
  </conditionalFormatting>
  <conditionalFormatting sqref="N404">
    <cfRule type="cellIs" dxfId="10145" priority="11501" operator="between">
      <formula>3.5</formula>
      <formula>2.494</formula>
    </cfRule>
  </conditionalFormatting>
  <conditionalFormatting sqref="N404">
    <cfRule type="cellIs" dxfId="10144" priority="11500" operator="between">
      <formula>2.5</formula>
      <formula>0</formula>
    </cfRule>
  </conditionalFormatting>
  <conditionalFormatting sqref="N404">
    <cfRule type="cellIs" dxfId="10143" priority="11496" operator="between">
      <formula>4.501</formula>
      <formula>6</formula>
    </cfRule>
    <cfRule type="cellIs" dxfId="10142" priority="11497" operator="between">
      <formula>3.001</formula>
      <formula>4.5</formula>
    </cfRule>
    <cfRule type="cellIs" dxfId="10141" priority="11498" operator="between">
      <formula>2.001</formula>
      <formula>3</formula>
    </cfRule>
    <cfRule type="cellIs" dxfId="10140" priority="11499" operator="between">
      <formula>0</formula>
      <formula>2</formula>
    </cfRule>
  </conditionalFormatting>
  <conditionalFormatting sqref="N398">
    <cfRule type="cellIs" dxfId="10139" priority="11495" operator="between">
      <formula>6</formula>
      <formula>4.5</formula>
    </cfRule>
  </conditionalFormatting>
  <conditionalFormatting sqref="N398">
    <cfRule type="cellIs" dxfId="10138" priority="11494" operator="between">
      <formula>6</formula>
      <formula>4.495</formula>
    </cfRule>
  </conditionalFormatting>
  <conditionalFormatting sqref="N398">
    <cfRule type="cellIs" dxfId="10137" priority="11493" operator="between">
      <formula>4.5</formula>
      <formula>3.495</formula>
    </cfRule>
  </conditionalFormatting>
  <conditionalFormatting sqref="N398">
    <cfRule type="cellIs" dxfId="10136" priority="11491" operator="between">
      <formula>3.5</formula>
      <formula>2.495</formula>
    </cfRule>
    <cfRule type="cellIs" dxfId="10135" priority="11492" operator="between">
      <formula>3.5</formula>
      <formula>2.495</formula>
    </cfRule>
  </conditionalFormatting>
  <conditionalFormatting sqref="N398">
    <cfRule type="cellIs" dxfId="10134" priority="11490" operator="between">
      <formula>3.5</formula>
      <formula>2.495</formula>
    </cfRule>
  </conditionalFormatting>
  <conditionalFormatting sqref="N398">
    <cfRule type="cellIs" dxfId="10133" priority="11489" operator="between">
      <formula>3.5</formula>
      <formula>2.494</formula>
    </cfRule>
  </conditionalFormatting>
  <conditionalFormatting sqref="N398">
    <cfRule type="cellIs" dxfId="10132" priority="11488" operator="between">
      <formula>2.5</formula>
      <formula>0</formula>
    </cfRule>
  </conditionalFormatting>
  <conditionalFormatting sqref="N398">
    <cfRule type="cellIs" dxfId="10131" priority="11484" operator="between">
      <formula>4.501</formula>
      <formula>6</formula>
    </cfRule>
    <cfRule type="cellIs" dxfId="10130" priority="11485" operator="between">
      <formula>3.001</formula>
      <formula>4.5</formula>
    </cfRule>
    <cfRule type="cellIs" dxfId="10129" priority="11486" operator="between">
      <formula>2.001</formula>
      <formula>3</formula>
    </cfRule>
    <cfRule type="cellIs" dxfId="10128" priority="11487" operator="between">
      <formula>0</formula>
      <formula>2</formula>
    </cfRule>
  </conditionalFormatting>
  <conditionalFormatting sqref="N415">
    <cfRule type="cellIs" dxfId="10127" priority="11459" operator="between">
      <formula>6</formula>
      <formula>4.5</formula>
    </cfRule>
  </conditionalFormatting>
  <conditionalFormatting sqref="N415">
    <cfRule type="cellIs" dxfId="10126" priority="11458" operator="between">
      <formula>6</formula>
      <formula>4.495</formula>
    </cfRule>
  </conditionalFormatting>
  <conditionalFormatting sqref="N415">
    <cfRule type="cellIs" dxfId="10125" priority="11457" operator="between">
      <formula>4.5</formula>
      <formula>3.495</formula>
    </cfRule>
  </conditionalFormatting>
  <conditionalFormatting sqref="N415">
    <cfRule type="cellIs" dxfId="10124" priority="11455" operator="between">
      <formula>3.5</formula>
      <formula>2.495</formula>
    </cfRule>
    <cfRule type="cellIs" dxfId="10123" priority="11456" operator="between">
      <formula>3.5</formula>
      <formula>2.495</formula>
    </cfRule>
  </conditionalFormatting>
  <conditionalFormatting sqref="N415">
    <cfRule type="cellIs" dxfId="10122" priority="11454" operator="between">
      <formula>3.5</formula>
      <formula>2.495</formula>
    </cfRule>
  </conditionalFormatting>
  <conditionalFormatting sqref="N415">
    <cfRule type="cellIs" dxfId="10121" priority="11453" operator="between">
      <formula>3.5</formula>
      <formula>2.494</formula>
    </cfRule>
  </conditionalFormatting>
  <conditionalFormatting sqref="N415">
    <cfRule type="cellIs" dxfId="10120" priority="11452" operator="between">
      <formula>2.5</formula>
      <formula>0</formula>
    </cfRule>
  </conditionalFormatting>
  <conditionalFormatting sqref="N415">
    <cfRule type="cellIs" dxfId="10119" priority="11448" operator="between">
      <formula>4.501</formula>
      <formula>6</formula>
    </cfRule>
    <cfRule type="cellIs" dxfId="10118" priority="11449" operator="between">
      <formula>3.001</formula>
      <formula>4.5</formula>
    </cfRule>
    <cfRule type="cellIs" dxfId="10117" priority="11450" operator="between">
      <formula>2.001</formula>
      <formula>3</formula>
    </cfRule>
    <cfRule type="cellIs" dxfId="10116" priority="11451" operator="between">
      <formula>0</formula>
      <formula>2</formula>
    </cfRule>
  </conditionalFormatting>
  <conditionalFormatting sqref="N416">
    <cfRule type="cellIs" dxfId="10115" priority="11483" operator="between">
      <formula>6</formula>
      <formula>4.5</formula>
    </cfRule>
  </conditionalFormatting>
  <conditionalFormatting sqref="N416">
    <cfRule type="cellIs" dxfId="10114" priority="11482" operator="between">
      <formula>6</formula>
      <formula>4.495</formula>
    </cfRule>
  </conditionalFormatting>
  <conditionalFormatting sqref="N416">
    <cfRule type="cellIs" dxfId="10113" priority="11481" operator="between">
      <formula>4.5</formula>
      <formula>3.495</formula>
    </cfRule>
  </conditionalFormatting>
  <conditionalFormatting sqref="N416">
    <cfRule type="cellIs" dxfId="10112" priority="11479" operator="between">
      <formula>3.5</formula>
      <formula>2.495</formula>
    </cfRule>
    <cfRule type="cellIs" dxfId="10111" priority="11480" operator="between">
      <formula>3.5</formula>
      <formula>2.495</formula>
    </cfRule>
  </conditionalFormatting>
  <conditionalFormatting sqref="N416">
    <cfRule type="cellIs" dxfId="10110" priority="11478" operator="between">
      <formula>3.5</formula>
      <formula>2.495</formula>
    </cfRule>
  </conditionalFormatting>
  <conditionalFormatting sqref="N416">
    <cfRule type="cellIs" dxfId="10109" priority="11477" operator="between">
      <formula>3.5</formula>
      <formula>2.494</formula>
    </cfRule>
  </conditionalFormatting>
  <conditionalFormatting sqref="N416">
    <cfRule type="cellIs" dxfId="10108" priority="11476" operator="between">
      <formula>2.5</formula>
      <formula>0</formula>
    </cfRule>
  </conditionalFormatting>
  <conditionalFormatting sqref="N416">
    <cfRule type="cellIs" dxfId="10107" priority="11472" operator="between">
      <formula>4.501</formula>
      <formula>6</formula>
    </cfRule>
    <cfRule type="cellIs" dxfId="10106" priority="11473" operator="between">
      <formula>3.001</formula>
      <formula>4.5</formula>
    </cfRule>
    <cfRule type="cellIs" dxfId="10105" priority="11474" operator="between">
      <formula>2.001</formula>
      <formula>3</formula>
    </cfRule>
    <cfRule type="cellIs" dxfId="10104" priority="11475" operator="between">
      <formula>0</formula>
      <formula>2</formula>
    </cfRule>
  </conditionalFormatting>
  <conditionalFormatting sqref="N414">
    <cfRule type="cellIs" dxfId="10103" priority="11471" operator="between">
      <formula>6</formula>
      <formula>4.5</formula>
    </cfRule>
  </conditionalFormatting>
  <conditionalFormatting sqref="N414">
    <cfRule type="cellIs" dxfId="10102" priority="11470" operator="between">
      <formula>6</formula>
      <formula>4.495</formula>
    </cfRule>
  </conditionalFormatting>
  <conditionalFormatting sqref="N414">
    <cfRule type="cellIs" dxfId="10101" priority="11469" operator="between">
      <formula>4.5</formula>
      <formula>3.495</formula>
    </cfRule>
  </conditionalFormatting>
  <conditionalFormatting sqref="N414">
    <cfRule type="cellIs" dxfId="10100" priority="11467" operator="between">
      <formula>3.5</formula>
      <formula>2.495</formula>
    </cfRule>
    <cfRule type="cellIs" dxfId="10099" priority="11468" operator="between">
      <formula>3.5</formula>
      <formula>2.495</formula>
    </cfRule>
  </conditionalFormatting>
  <conditionalFormatting sqref="N414">
    <cfRule type="cellIs" dxfId="10098" priority="11466" operator="between">
      <formula>3.5</formula>
      <formula>2.495</formula>
    </cfRule>
  </conditionalFormatting>
  <conditionalFormatting sqref="N414">
    <cfRule type="cellIs" dxfId="10097" priority="11465" operator="between">
      <formula>3.5</formula>
      <formula>2.494</formula>
    </cfRule>
  </conditionalFormatting>
  <conditionalFormatting sqref="N414">
    <cfRule type="cellIs" dxfId="10096" priority="11464" operator="between">
      <formula>2.5</formula>
      <formula>0</formula>
    </cfRule>
  </conditionalFormatting>
  <conditionalFormatting sqref="N414">
    <cfRule type="cellIs" dxfId="10095" priority="11460" operator="between">
      <formula>4.501</formula>
      <formula>6</formula>
    </cfRule>
    <cfRule type="cellIs" dxfId="10094" priority="11461" operator="between">
      <formula>3.001</formula>
      <formula>4.5</formula>
    </cfRule>
    <cfRule type="cellIs" dxfId="10093" priority="11462" operator="between">
      <formula>2.001</formula>
      <formula>3</formula>
    </cfRule>
    <cfRule type="cellIs" dxfId="10092" priority="11463" operator="between">
      <formula>0</formula>
      <formula>2</formula>
    </cfRule>
  </conditionalFormatting>
  <conditionalFormatting sqref="N409">
    <cfRule type="cellIs" dxfId="10091" priority="11447" operator="between">
      <formula>6</formula>
      <formula>4.5</formula>
    </cfRule>
  </conditionalFormatting>
  <conditionalFormatting sqref="N409">
    <cfRule type="cellIs" dxfId="10090" priority="11446" operator="between">
      <formula>6</formula>
      <formula>4.495</formula>
    </cfRule>
  </conditionalFormatting>
  <conditionalFormatting sqref="N409">
    <cfRule type="cellIs" dxfId="10089" priority="11445" operator="between">
      <formula>4.5</formula>
      <formula>3.495</formula>
    </cfRule>
  </conditionalFormatting>
  <conditionalFormatting sqref="N409">
    <cfRule type="cellIs" dxfId="10088" priority="11443" operator="between">
      <formula>3.5</formula>
      <formula>2.495</formula>
    </cfRule>
    <cfRule type="cellIs" dxfId="10087" priority="11444" operator="between">
      <formula>3.5</formula>
      <formula>2.495</formula>
    </cfRule>
  </conditionalFormatting>
  <conditionalFormatting sqref="N409">
    <cfRule type="cellIs" dxfId="10086" priority="11442" operator="between">
      <formula>3.5</formula>
      <formula>2.495</formula>
    </cfRule>
  </conditionalFormatting>
  <conditionalFormatting sqref="N409">
    <cfRule type="cellIs" dxfId="10085" priority="11441" operator="between">
      <formula>3.5</formula>
      <formula>2.494</formula>
    </cfRule>
  </conditionalFormatting>
  <conditionalFormatting sqref="N409">
    <cfRule type="cellIs" dxfId="10084" priority="11440" operator="between">
      <formula>2.5</formula>
      <formula>0</formula>
    </cfRule>
  </conditionalFormatting>
  <conditionalFormatting sqref="N409">
    <cfRule type="cellIs" dxfId="10083" priority="11436" operator="between">
      <formula>4.501</formula>
      <formula>6</formula>
    </cfRule>
    <cfRule type="cellIs" dxfId="10082" priority="11437" operator="between">
      <formula>3.001</formula>
      <formula>4.5</formula>
    </cfRule>
    <cfRule type="cellIs" dxfId="10081" priority="11438" operator="between">
      <formula>2.001</formula>
      <formula>3</formula>
    </cfRule>
    <cfRule type="cellIs" dxfId="10080" priority="11439" operator="between">
      <formula>0</formula>
      <formula>2</formula>
    </cfRule>
  </conditionalFormatting>
  <conditionalFormatting sqref="N412">
    <cfRule type="cellIs" dxfId="10079" priority="11435" operator="between">
      <formula>6</formula>
      <formula>4.5</formula>
    </cfRule>
  </conditionalFormatting>
  <conditionalFormatting sqref="N412">
    <cfRule type="cellIs" dxfId="10078" priority="11434" operator="between">
      <formula>6</formula>
      <formula>4.495</formula>
    </cfRule>
  </conditionalFormatting>
  <conditionalFormatting sqref="N412">
    <cfRule type="cellIs" dxfId="10077" priority="11433" operator="between">
      <formula>4.5</formula>
      <formula>3.495</formula>
    </cfRule>
  </conditionalFormatting>
  <conditionalFormatting sqref="N412">
    <cfRule type="cellIs" dxfId="10076" priority="11431" operator="between">
      <formula>3.5</formula>
      <formula>2.495</formula>
    </cfRule>
    <cfRule type="cellIs" dxfId="10075" priority="11432" operator="between">
      <formula>3.5</formula>
      <formula>2.495</formula>
    </cfRule>
  </conditionalFormatting>
  <conditionalFormatting sqref="N412">
    <cfRule type="cellIs" dxfId="10074" priority="11430" operator="between">
      <formula>3.5</formula>
      <formula>2.495</formula>
    </cfRule>
  </conditionalFormatting>
  <conditionalFormatting sqref="N412">
    <cfRule type="cellIs" dxfId="10073" priority="11429" operator="between">
      <formula>3.5</formula>
      <formula>2.494</formula>
    </cfRule>
  </conditionalFormatting>
  <conditionalFormatting sqref="N412">
    <cfRule type="cellIs" dxfId="10072" priority="11428" operator="between">
      <formula>2.5</formula>
      <formula>0</formula>
    </cfRule>
  </conditionalFormatting>
  <conditionalFormatting sqref="N412">
    <cfRule type="cellIs" dxfId="10071" priority="11424" operator="between">
      <formula>4.501</formula>
      <formula>6</formula>
    </cfRule>
    <cfRule type="cellIs" dxfId="10070" priority="11425" operator="between">
      <formula>3.001</formula>
      <formula>4.5</formula>
    </cfRule>
    <cfRule type="cellIs" dxfId="10069" priority="11426" operator="between">
      <formula>2.001</formula>
      <formula>3</formula>
    </cfRule>
    <cfRule type="cellIs" dxfId="10068" priority="11427" operator="between">
      <formula>0</formula>
      <formula>2</formula>
    </cfRule>
  </conditionalFormatting>
  <conditionalFormatting sqref="N410">
    <cfRule type="cellIs" dxfId="10067" priority="11423" operator="between">
      <formula>6</formula>
      <formula>4.5</formula>
    </cfRule>
  </conditionalFormatting>
  <conditionalFormatting sqref="N410">
    <cfRule type="cellIs" dxfId="10066" priority="11422" operator="between">
      <formula>6</formula>
      <formula>4.495</formula>
    </cfRule>
  </conditionalFormatting>
  <conditionalFormatting sqref="N410">
    <cfRule type="cellIs" dxfId="10065" priority="11421" operator="between">
      <formula>4.5</formula>
      <formula>3.495</formula>
    </cfRule>
  </conditionalFormatting>
  <conditionalFormatting sqref="N410">
    <cfRule type="cellIs" dxfId="10064" priority="11419" operator="between">
      <formula>3.5</formula>
      <formula>2.495</formula>
    </cfRule>
    <cfRule type="cellIs" dxfId="10063" priority="11420" operator="between">
      <formula>3.5</formula>
      <formula>2.495</formula>
    </cfRule>
  </conditionalFormatting>
  <conditionalFormatting sqref="N410">
    <cfRule type="cellIs" dxfId="10062" priority="11418" operator="between">
      <formula>3.5</formula>
      <formula>2.495</formula>
    </cfRule>
  </conditionalFormatting>
  <conditionalFormatting sqref="N410">
    <cfRule type="cellIs" dxfId="10061" priority="11417" operator="between">
      <formula>3.5</formula>
      <formula>2.494</formula>
    </cfRule>
  </conditionalFormatting>
  <conditionalFormatting sqref="N410">
    <cfRule type="cellIs" dxfId="10060" priority="11416" operator="between">
      <formula>2.5</formula>
      <formula>0</formula>
    </cfRule>
  </conditionalFormatting>
  <conditionalFormatting sqref="N410">
    <cfRule type="cellIs" dxfId="10059" priority="11412" operator="between">
      <formula>4.501</formula>
      <formula>6</formula>
    </cfRule>
    <cfRule type="cellIs" dxfId="10058" priority="11413" operator="between">
      <formula>3.001</formula>
      <formula>4.5</formula>
    </cfRule>
    <cfRule type="cellIs" dxfId="10057" priority="11414" operator="between">
      <formula>2.001</formula>
      <formula>3</formula>
    </cfRule>
    <cfRule type="cellIs" dxfId="10056" priority="11415" operator="between">
      <formula>0</formula>
      <formula>2</formula>
    </cfRule>
  </conditionalFormatting>
  <conditionalFormatting sqref="N411">
    <cfRule type="cellIs" dxfId="10055" priority="11411" operator="between">
      <formula>6</formula>
      <formula>4.5</formula>
    </cfRule>
  </conditionalFormatting>
  <conditionalFormatting sqref="N411">
    <cfRule type="cellIs" dxfId="10054" priority="11410" operator="between">
      <formula>6</formula>
      <formula>4.495</formula>
    </cfRule>
  </conditionalFormatting>
  <conditionalFormatting sqref="N411">
    <cfRule type="cellIs" dxfId="10053" priority="11409" operator="between">
      <formula>4.5</formula>
      <formula>3.495</formula>
    </cfRule>
  </conditionalFormatting>
  <conditionalFormatting sqref="N411">
    <cfRule type="cellIs" dxfId="10052" priority="11407" operator="between">
      <formula>3.5</formula>
      <formula>2.495</formula>
    </cfRule>
    <cfRule type="cellIs" dxfId="10051" priority="11408" operator="between">
      <formula>3.5</formula>
      <formula>2.495</formula>
    </cfRule>
  </conditionalFormatting>
  <conditionalFormatting sqref="N411">
    <cfRule type="cellIs" dxfId="10050" priority="11406" operator="between">
      <formula>3.5</formula>
      <formula>2.495</formula>
    </cfRule>
  </conditionalFormatting>
  <conditionalFormatting sqref="N411">
    <cfRule type="cellIs" dxfId="10049" priority="11405" operator="between">
      <formula>3.5</formula>
      <formula>2.494</formula>
    </cfRule>
  </conditionalFormatting>
  <conditionalFormatting sqref="N411">
    <cfRule type="cellIs" dxfId="10048" priority="11404" operator="between">
      <formula>2.5</formula>
      <formula>0</formula>
    </cfRule>
  </conditionalFormatting>
  <conditionalFormatting sqref="N411">
    <cfRule type="cellIs" dxfId="10047" priority="11400" operator="between">
      <formula>4.501</formula>
      <formula>6</formula>
    </cfRule>
    <cfRule type="cellIs" dxfId="10046" priority="11401" operator="between">
      <formula>3.001</formula>
      <formula>4.5</formula>
    </cfRule>
    <cfRule type="cellIs" dxfId="10045" priority="11402" operator="between">
      <formula>2.001</formula>
      <formula>3</formula>
    </cfRule>
    <cfRule type="cellIs" dxfId="10044" priority="11403" operator="between">
      <formula>0</formula>
      <formula>2</formula>
    </cfRule>
  </conditionalFormatting>
  <conditionalFormatting sqref="N413">
    <cfRule type="cellIs" dxfId="10043" priority="11399" operator="between">
      <formula>6</formula>
      <formula>4.5</formula>
    </cfRule>
  </conditionalFormatting>
  <conditionalFormatting sqref="N413">
    <cfRule type="cellIs" dxfId="10042" priority="11398" operator="between">
      <formula>6</formula>
      <formula>4.495</formula>
    </cfRule>
  </conditionalFormatting>
  <conditionalFormatting sqref="N413">
    <cfRule type="cellIs" dxfId="10041" priority="11397" operator="between">
      <formula>4.5</formula>
      <formula>3.495</formula>
    </cfRule>
  </conditionalFormatting>
  <conditionalFormatting sqref="N413">
    <cfRule type="cellIs" dxfId="10040" priority="11395" operator="between">
      <formula>3.5</formula>
      <formula>2.495</formula>
    </cfRule>
    <cfRule type="cellIs" dxfId="10039" priority="11396" operator="between">
      <formula>3.5</formula>
      <formula>2.495</formula>
    </cfRule>
  </conditionalFormatting>
  <conditionalFormatting sqref="N413">
    <cfRule type="cellIs" dxfId="10038" priority="11394" operator="between">
      <formula>3.5</formula>
      <formula>2.495</formula>
    </cfRule>
  </conditionalFormatting>
  <conditionalFormatting sqref="N413">
    <cfRule type="cellIs" dxfId="10037" priority="11393" operator="between">
      <formula>3.5</formula>
      <formula>2.494</formula>
    </cfRule>
  </conditionalFormatting>
  <conditionalFormatting sqref="N413">
    <cfRule type="cellIs" dxfId="10036" priority="11392" operator="between">
      <formula>2.5</formula>
      <formula>0</formula>
    </cfRule>
  </conditionalFormatting>
  <conditionalFormatting sqref="N413">
    <cfRule type="cellIs" dxfId="10035" priority="11388" operator="between">
      <formula>4.501</formula>
      <formula>6</formula>
    </cfRule>
    <cfRule type="cellIs" dxfId="10034" priority="11389" operator="between">
      <formula>3.001</formula>
      <formula>4.5</formula>
    </cfRule>
    <cfRule type="cellIs" dxfId="10033" priority="11390" operator="between">
      <formula>2.001</formula>
      <formula>3</formula>
    </cfRule>
    <cfRule type="cellIs" dxfId="10032" priority="11391" operator="between">
      <formula>0</formula>
      <formula>2</formula>
    </cfRule>
  </conditionalFormatting>
  <conditionalFormatting sqref="N421">
    <cfRule type="cellIs" dxfId="10031" priority="11363" operator="between">
      <formula>6</formula>
      <formula>4.5</formula>
    </cfRule>
  </conditionalFormatting>
  <conditionalFormatting sqref="N421">
    <cfRule type="cellIs" dxfId="10030" priority="11362" operator="between">
      <formula>6</formula>
      <formula>4.495</formula>
    </cfRule>
  </conditionalFormatting>
  <conditionalFormatting sqref="N421">
    <cfRule type="cellIs" dxfId="10029" priority="11360" operator="between">
      <formula>4.5</formula>
      <formula>3.495</formula>
    </cfRule>
  </conditionalFormatting>
  <conditionalFormatting sqref="N421">
    <cfRule type="cellIs" dxfId="10028" priority="11358" operator="between">
      <formula>3.5</formula>
      <formula>2.495</formula>
    </cfRule>
    <cfRule type="cellIs" dxfId="10027" priority="11359" operator="between">
      <formula>3.5</formula>
      <formula>2.495</formula>
    </cfRule>
  </conditionalFormatting>
  <conditionalFormatting sqref="N421">
    <cfRule type="cellIs" dxfId="10026" priority="11357" operator="between">
      <formula>3.5</formula>
      <formula>2.495</formula>
    </cfRule>
  </conditionalFormatting>
  <conditionalFormatting sqref="N421">
    <cfRule type="cellIs" dxfId="10025" priority="11356" operator="between">
      <formula>3.5</formula>
      <formula>2.494</formula>
    </cfRule>
  </conditionalFormatting>
  <conditionalFormatting sqref="N421">
    <cfRule type="cellIs" dxfId="10024" priority="11355" operator="between">
      <formula>2.5</formula>
      <formula>0</formula>
    </cfRule>
  </conditionalFormatting>
  <conditionalFormatting sqref="N421">
    <cfRule type="cellIs" dxfId="10023" priority="11351" operator="between">
      <formula>4.501</formula>
      <formula>6</formula>
    </cfRule>
    <cfRule type="cellIs" dxfId="10022" priority="11352" operator="between">
      <formula>3.001</formula>
      <formula>4.5</formula>
    </cfRule>
    <cfRule type="cellIs" dxfId="10021" priority="11353" operator="between">
      <formula>2.001</formula>
      <formula>3</formula>
    </cfRule>
    <cfRule type="cellIs" dxfId="10020" priority="11354" operator="between">
      <formula>0</formula>
      <formula>2</formula>
    </cfRule>
  </conditionalFormatting>
  <conditionalFormatting sqref="N422">
    <cfRule type="cellIs" dxfId="10019" priority="11386" operator="between">
      <formula>6</formula>
      <formula>4.5</formula>
    </cfRule>
  </conditionalFormatting>
  <conditionalFormatting sqref="N422">
    <cfRule type="cellIs" dxfId="10018" priority="11385" operator="between">
      <formula>6</formula>
      <formula>4.495</formula>
    </cfRule>
  </conditionalFormatting>
  <conditionalFormatting sqref="N422">
    <cfRule type="cellIs" dxfId="10017" priority="11384" operator="between">
      <formula>4.5</formula>
      <formula>3.495</formula>
    </cfRule>
  </conditionalFormatting>
  <conditionalFormatting sqref="N422">
    <cfRule type="cellIs" dxfId="10016" priority="11382" operator="between">
      <formula>3.5</formula>
      <formula>2.495</formula>
    </cfRule>
    <cfRule type="cellIs" dxfId="10015" priority="11383" operator="between">
      <formula>3.5</formula>
      <formula>2.495</formula>
    </cfRule>
  </conditionalFormatting>
  <conditionalFormatting sqref="N422">
    <cfRule type="cellIs" dxfId="10014" priority="11381" operator="between">
      <formula>3.5</formula>
      <formula>2.495</formula>
    </cfRule>
  </conditionalFormatting>
  <conditionalFormatting sqref="N422">
    <cfRule type="cellIs" dxfId="10013" priority="11380" operator="between">
      <formula>3.5</formula>
      <formula>2.494</formula>
    </cfRule>
  </conditionalFormatting>
  <conditionalFormatting sqref="N422">
    <cfRule type="cellIs" dxfId="10012" priority="11379" operator="between">
      <formula>2.5</formula>
      <formula>0</formula>
    </cfRule>
  </conditionalFormatting>
  <conditionalFormatting sqref="N422">
    <cfRule type="cellIs" dxfId="10011" priority="11375" operator="between">
      <formula>4.501</formula>
      <formula>6</formula>
    </cfRule>
    <cfRule type="cellIs" dxfId="10010" priority="11376" operator="between">
      <formula>3.001</formula>
      <formula>4.5</formula>
    </cfRule>
    <cfRule type="cellIs" dxfId="10009" priority="11377" operator="between">
      <formula>2.001</formula>
      <formula>3</formula>
    </cfRule>
    <cfRule type="cellIs" dxfId="10008" priority="11378" operator="between">
      <formula>0</formula>
      <formula>2</formula>
    </cfRule>
  </conditionalFormatting>
  <conditionalFormatting sqref="N420">
    <cfRule type="cellIs" dxfId="10007" priority="11374" operator="between">
      <formula>6</formula>
      <formula>4.5</formula>
    </cfRule>
  </conditionalFormatting>
  <conditionalFormatting sqref="N420">
    <cfRule type="cellIs" dxfId="10006" priority="11373" operator="between">
      <formula>6</formula>
      <formula>4.495</formula>
    </cfRule>
  </conditionalFormatting>
  <conditionalFormatting sqref="N420">
    <cfRule type="cellIs" dxfId="10005" priority="11372" operator="between">
      <formula>4.5</formula>
      <formula>3.495</formula>
    </cfRule>
  </conditionalFormatting>
  <conditionalFormatting sqref="N420">
    <cfRule type="cellIs" dxfId="10004" priority="11370" operator="between">
      <formula>3.5</formula>
      <formula>2.495</formula>
    </cfRule>
    <cfRule type="cellIs" dxfId="10003" priority="11371" operator="between">
      <formula>3.5</formula>
      <formula>2.495</formula>
    </cfRule>
  </conditionalFormatting>
  <conditionalFormatting sqref="N420">
    <cfRule type="cellIs" dxfId="10002" priority="11369" operator="between">
      <formula>3.5</formula>
      <formula>2.495</formula>
    </cfRule>
  </conditionalFormatting>
  <conditionalFormatting sqref="N420">
    <cfRule type="cellIs" dxfId="10001" priority="11368" operator="between">
      <formula>3.5</formula>
      <formula>2.494</formula>
    </cfRule>
  </conditionalFormatting>
  <conditionalFormatting sqref="N420">
    <cfRule type="cellIs" dxfId="10000" priority="11367" operator="between">
      <formula>2.5</formula>
      <formula>0</formula>
    </cfRule>
  </conditionalFormatting>
  <conditionalFormatting sqref="N420">
    <cfRule type="cellIs" dxfId="9999" priority="11364" operator="between">
      <formula>3.001</formula>
      <formula>4.5</formula>
    </cfRule>
    <cfRule type="cellIs" dxfId="9998" priority="11365" operator="between">
      <formula>2.001</formula>
      <formula>3</formula>
    </cfRule>
    <cfRule type="cellIs" dxfId="9997" priority="11366" operator="between">
      <formula>0</formula>
      <formula>2</formula>
    </cfRule>
    <cfRule type="cellIs" dxfId="9996" priority="17016" operator="between">
      <formula>4.501</formula>
      <formula>6</formula>
    </cfRule>
  </conditionalFormatting>
  <conditionalFormatting sqref="N417">
    <cfRule type="cellIs" dxfId="9995" priority="11350" operator="between">
      <formula>6</formula>
      <formula>4.5</formula>
    </cfRule>
  </conditionalFormatting>
  <conditionalFormatting sqref="N417">
    <cfRule type="cellIs" dxfId="9994" priority="11349" operator="between">
      <formula>6</formula>
      <formula>4.495</formula>
    </cfRule>
  </conditionalFormatting>
  <conditionalFormatting sqref="N417">
    <cfRule type="cellIs" dxfId="9993" priority="11348" operator="between">
      <formula>4.5</formula>
      <formula>3.495</formula>
    </cfRule>
  </conditionalFormatting>
  <conditionalFormatting sqref="N417">
    <cfRule type="cellIs" dxfId="9992" priority="11346" operator="between">
      <formula>3.5</formula>
      <formula>2.495</formula>
    </cfRule>
    <cfRule type="cellIs" dxfId="9991" priority="11347" operator="between">
      <formula>3.5</formula>
      <formula>2.495</formula>
    </cfRule>
  </conditionalFormatting>
  <conditionalFormatting sqref="N417">
    <cfRule type="cellIs" dxfId="9990" priority="11345" operator="between">
      <formula>3.5</formula>
      <formula>2.495</formula>
    </cfRule>
  </conditionalFormatting>
  <conditionalFormatting sqref="N417">
    <cfRule type="cellIs" dxfId="9989" priority="11344" operator="between">
      <formula>3.5</formula>
      <formula>2.494</formula>
    </cfRule>
  </conditionalFormatting>
  <conditionalFormatting sqref="N417">
    <cfRule type="cellIs" dxfId="9988" priority="11343" operator="between">
      <formula>2.5</formula>
      <formula>0</formula>
    </cfRule>
  </conditionalFormatting>
  <conditionalFormatting sqref="N417">
    <cfRule type="cellIs" dxfId="9987" priority="11339" operator="between">
      <formula>4.501</formula>
      <formula>6</formula>
    </cfRule>
    <cfRule type="cellIs" dxfId="9986" priority="11340" operator="between">
      <formula>3.001</formula>
      <formula>4.5</formula>
    </cfRule>
    <cfRule type="cellIs" dxfId="9985" priority="11341" operator="between">
      <formula>2.001</formula>
      <formula>3</formula>
    </cfRule>
    <cfRule type="cellIs" dxfId="9984" priority="11342" operator="between">
      <formula>0</formula>
      <formula>2</formula>
    </cfRule>
  </conditionalFormatting>
  <conditionalFormatting sqref="N418">
    <cfRule type="cellIs" dxfId="9983" priority="11326" operator="between">
      <formula>6</formula>
      <formula>4.5</formula>
    </cfRule>
  </conditionalFormatting>
  <conditionalFormatting sqref="N418">
    <cfRule type="cellIs" dxfId="9982" priority="11325" operator="between">
      <formula>6</formula>
      <formula>4.495</formula>
    </cfRule>
  </conditionalFormatting>
  <conditionalFormatting sqref="N418">
    <cfRule type="cellIs" dxfId="9981" priority="11324" operator="between">
      <formula>4.5</formula>
      <formula>3.495</formula>
    </cfRule>
  </conditionalFormatting>
  <conditionalFormatting sqref="N418">
    <cfRule type="cellIs" dxfId="9980" priority="11322" operator="between">
      <formula>3.5</formula>
      <formula>2.495</formula>
    </cfRule>
    <cfRule type="cellIs" dxfId="9979" priority="11323" operator="between">
      <formula>3.5</formula>
      <formula>2.495</formula>
    </cfRule>
  </conditionalFormatting>
  <conditionalFormatting sqref="N418">
    <cfRule type="cellIs" dxfId="9978" priority="11321" operator="between">
      <formula>3.5</formula>
      <formula>2.495</formula>
    </cfRule>
  </conditionalFormatting>
  <conditionalFormatting sqref="N418">
    <cfRule type="cellIs" dxfId="9977" priority="11320" operator="between">
      <formula>3.5</formula>
      <formula>2.494</formula>
    </cfRule>
  </conditionalFormatting>
  <conditionalFormatting sqref="N418">
    <cfRule type="cellIs" dxfId="9976" priority="11319" operator="between">
      <formula>2.5</formula>
      <formula>0</formula>
    </cfRule>
  </conditionalFormatting>
  <conditionalFormatting sqref="N418">
    <cfRule type="cellIs" dxfId="9975" priority="11315" operator="between">
      <formula>4.501</formula>
      <formula>6</formula>
    </cfRule>
    <cfRule type="cellIs" dxfId="9974" priority="11316" operator="between">
      <formula>3.001</formula>
      <formula>4.5</formula>
    </cfRule>
    <cfRule type="cellIs" dxfId="9973" priority="11317" operator="between">
      <formula>2.001</formula>
      <formula>3</formula>
    </cfRule>
    <cfRule type="cellIs" dxfId="9972" priority="11318" operator="between">
      <formula>0</formula>
      <formula>2</formula>
    </cfRule>
  </conditionalFormatting>
  <conditionalFormatting sqref="N419">
    <cfRule type="cellIs" dxfId="9971" priority="11302" operator="between">
      <formula>6</formula>
      <formula>4.5</formula>
    </cfRule>
  </conditionalFormatting>
  <conditionalFormatting sqref="N419">
    <cfRule type="cellIs" dxfId="9970" priority="11301" operator="between">
      <formula>6</formula>
      <formula>4.495</formula>
    </cfRule>
  </conditionalFormatting>
  <conditionalFormatting sqref="N419">
    <cfRule type="cellIs" dxfId="9969" priority="11300" operator="between">
      <formula>4.5</formula>
      <formula>3.495</formula>
    </cfRule>
  </conditionalFormatting>
  <conditionalFormatting sqref="N419">
    <cfRule type="cellIs" dxfId="9968" priority="11298" operator="between">
      <formula>3.5</formula>
      <formula>2.495</formula>
    </cfRule>
    <cfRule type="cellIs" dxfId="9967" priority="11299" operator="between">
      <formula>3.5</formula>
      <formula>2.495</formula>
    </cfRule>
  </conditionalFormatting>
  <conditionalFormatting sqref="N419">
    <cfRule type="cellIs" dxfId="9966" priority="11297" operator="between">
      <formula>3.5</formula>
      <formula>2.495</formula>
    </cfRule>
  </conditionalFormatting>
  <conditionalFormatting sqref="N419">
    <cfRule type="cellIs" dxfId="9965" priority="11296" operator="between">
      <formula>3.5</formula>
      <formula>2.494</formula>
    </cfRule>
  </conditionalFormatting>
  <conditionalFormatting sqref="N419">
    <cfRule type="cellIs" dxfId="9964" priority="11295" operator="between">
      <formula>2.5</formula>
      <formula>0</formula>
    </cfRule>
  </conditionalFormatting>
  <conditionalFormatting sqref="N419">
    <cfRule type="cellIs" dxfId="9963" priority="11291" operator="between">
      <formula>4.501</formula>
      <formula>6</formula>
    </cfRule>
    <cfRule type="cellIs" dxfId="9962" priority="11292" operator="between">
      <formula>3.001</formula>
      <formula>4.5</formula>
    </cfRule>
    <cfRule type="cellIs" dxfId="9961" priority="11293" operator="between">
      <formula>2.001</formula>
      <formula>3</formula>
    </cfRule>
    <cfRule type="cellIs" dxfId="9960" priority="11294" operator="between">
      <formula>0</formula>
      <formula>2</formula>
    </cfRule>
  </conditionalFormatting>
  <conditionalFormatting sqref="N428">
    <cfRule type="cellIs" dxfId="9959" priority="11266" operator="between">
      <formula>6</formula>
      <formula>4.5</formula>
    </cfRule>
  </conditionalFormatting>
  <conditionalFormatting sqref="N428">
    <cfRule type="cellIs" dxfId="9958" priority="11265" operator="between">
      <formula>6</formula>
      <formula>4.495</formula>
    </cfRule>
  </conditionalFormatting>
  <conditionalFormatting sqref="N428">
    <cfRule type="cellIs" dxfId="9957" priority="11264" operator="between">
      <formula>4.5</formula>
      <formula>3.495</formula>
    </cfRule>
  </conditionalFormatting>
  <conditionalFormatting sqref="N428">
    <cfRule type="cellIs" dxfId="9956" priority="11262" operator="between">
      <formula>3.5</formula>
      <formula>2.495</formula>
    </cfRule>
    <cfRule type="cellIs" dxfId="9955" priority="11263" operator="between">
      <formula>3.5</formula>
      <formula>2.495</formula>
    </cfRule>
  </conditionalFormatting>
  <conditionalFormatting sqref="N428">
    <cfRule type="cellIs" dxfId="9954" priority="11261" operator="between">
      <formula>3.5</formula>
      <formula>2.495</formula>
    </cfRule>
  </conditionalFormatting>
  <conditionalFormatting sqref="N428">
    <cfRule type="cellIs" dxfId="9953" priority="11260" operator="between">
      <formula>3.5</formula>
      <formula>2.494</formula>
    </cfRule>
  </conditionalFormatting>
  <conditionalFormatting sqref="N428">
    <cfRule type="cellIs" dxfId="9952" priority="11259" operator="between">
      <formula>2.5</formula>
      <formula>0</formula>
    </cfRule>
  </conditionalFormatting>
  <conditionalFormatting sqref="N428">
    <cfRule type="cellIs" dxfId="9951" priority="11255" operator="between">
      <formula>4.501</formula>
      <formula>6</formula>
    </cfRule>
    <cfRule type="cellIs" dxfId="9950" priority="11256" operator="between">
      <formula>3.001</formula>
      <formula>4.5</formula>
    </cfRule>
    <cfRule type="cellIs" dxfId="9949" priority="11257" operator="between">
      <formula>2.001</formula>
      <formula>3</formula>
    </cfRule>
    <cfRule type="cellIs" dxfId="9948" priority="11258" operator="between">
      <formula>0</formula>
      <formula>2</formula>
    </cfRule>
  </conditionalFormatting>
  <conditionalFormatting sqref="N429">
    <cfRule type="cellIs" dxfId="9947" priority="11290" operator="between">
      <formula>6</formula>
      <formula>4.5</formula>
    </cfRule>
  </conditionalFormatting>
  <conditionalFormatting sqref="N429">
    <cfRule type="cellIs" dxfId="9946" priority="11289" operator="between">
      <formula>6</formula>
      <formula>4.495</formula>
    </cfRule>
  </conditionalFormatting>
  <conditionalFormatting sqref="N429">
    <cfRule type="cellIs" dxfId="9945" priority="11288" operator="between">
      <formula>4.5</formula>
      <formula>3.495</formula>
    </cfRule>
  </conditionalFormatting>
  <conditionalFormatting sqref="N429">
    <cfRule type="cellIs" dxfId="9944" priority="11286" operator="between">
      <formula>3.5</formula>
      <formula>2.495</formula>
    </cfRule>
    <cfRule type="cellIs" dxfId="9943" priority="11287" operator="between">
      <formula>3.5</formula>
      <formula>2.495</formula>
    </cfRule>
  </conditionalFormatting>
  <conditionalFormatting sqref="N429">
    <cfRule type="cellIs" dxfId="9942" priority="11285" operator="between">
      <formula>3.5</formula>
      <formula>2.495</formula>
    </cfRule>
  </conditionalFormatting>
  <conditionalFormatting sqref="N429">
    <cfRule type="cellIs" dxfId="9941" priority="11284" operator="between">
      <formula>3.5</formula>
      <formula>2.494</formula>
    </cfRule>
  </conditionalFormatting>
  <conditionalFormatting sqref="N429">
    <cfRule type="cellIs" dxfId="9940" priority="11283" operator="between">
      <formula>2.5</formula>
      <formula>0</formula>
    </cfRule>
  </conditionalFormatting>
  <conditionalFormatting sqref="N429">
    <cfRule type="cellIs" dxfId="9939" priority="11279" operator="between">
      <formula>4.501</formula>
      <formula>6</formula>
    </cfRule>
    <cfRule type="cellIs" dxfId="9938" priority="11280" operator="between">
      <formula>3.001</formula>
      <formula>4.5</formula>
    </cfRule>
    <cfRule type="cellIs" dxfId="9937" priority="11281" operator="between">
      <formula>2.001</formula>
      <formula>3</formula>
    </cfRule>
    <cfRule type="cellIs" dxfId="9936" priority="11282" operator="between">
      <formula>0</formula>
      <formula>2</formula>
    </cfRule>
  </conditionalFormatting>
  <conditionalFormatting sqref="N427">
    <cfRule type="cellIs" dxfId="9935" priority="11278" operator="between">
      <formula>6</formula>
      <formula>4.5</formula>
    </cfRule>
  </conditionalFormatting>
  <conditionalFormatting sqref="N427">
    <cfRule type="cellIs" dxfId="9934" priority="11277" operator="between">
      <formula>6</formula>
      <formula>4.495</formula>
    </cfRule>
  </conditionalFormatting>
  <conditionalFormatting sqref="N427">
    <cfRule type="cellIs" dxfId="9933" priority="11276" operator="between">
      <formula>4.5</formula>
      <formula>3.495</formula>
    </cfRule>
  </conditionalFormatting>
  <conditionalFormatting sqref="N427">
    <cfRule type="cellIs" dxfId="9932" priority="11274" operator="between">
      <formula>3.5</formula>
      <formula>2.495</formula>
    </cfRule>
    <cfRule type="cellIs" dxfId="9931" priority="11275" operator="between">
      <formula>3.5</formula>
      <formula>2.495</formula>
    </cfRule>
  </conditionalFormatting>
  <conditionalFormatting sqref="N427">
    <cfRule type="cellIs" dxfId="9930" priority="11273" operator="between">
      <formula>3.5</formula>
      <formula>2.495</formula>
    </cfRule>
  </conditionalFormatting>
  <conditionalFormatting sqref="N427">
    <cfRule type="cellIs" dxfId="9929" priority="11272" operator="between">
      <formula>3.5</formula>
      <formula>2.494</formula>
    </cfRule>
  </conditionalFormatting>
  <conditionalFormatting sqref="N427">
    <cfRule type="cellIs" dxfId="9928" priority="11271" operator="between">
      <formula>2.5</formula>
      <formula>0</formula>
    </cfRule>
  </conditionalFormatting>
  <conditionalFormatting sqref="N427">
    <cfRule type="cellIs" dxfId="9927" priority="11267" operator="between">
      <formula>4.501</formula>
      <formula>6</formula>
    </cfRule>
    <cfRule type="cellIs" dxfId="9926" priority="11268" operator="between">
      <formula>3.001</formula>
      <formula>4.5</formula>
    </cfRule>
    <cfRule type="cellIs" dxfId="9925" priority="11269" operator="between">
      <formula>2.001</formula>
      <formula>3</formula>
    </cfRule>
    <cfRule type="cellIs" dxfId="9924" priority="11270" operator="between">
      <formula>0</formula>
      <formula>2</formula>
    </cfRule>
  </conditionalFormatting>
  <conditionalFormatting sqref="N423">
    <cfRule type="cellIs" dxfId="9923" priority="11254" operator="between">
      <formula>6</formula>
      <formula>4.5</formula>
    </cfRule>
  </conditionalFormatting>
  <conditionalFormatting sqref="N423">
    <cfRule type="cellIs" dxfId="9922" priority="11253" operator="between">
      <formula>6</formula>
      <formula>4.495</formula>
    </cfRule>
  </conditionalFormatting>
  <conditionalFormatting sqref="N423">
    <cfRule type="cellIs" dxfId="9921" priority="11252" operator="between">
      <formula>4.5</formula>
      <formula>3.495</formula>
    </cfRule>
  </conditionalFormatting>
  <conditionalFormatting sqref="N423">
    <cfRule type="cellIs" dxfId="9920" priority="11250" operator="between">
      <formula>3.5</formula>
      <formula>2.495</formula>
    </cfRule>
    <cfRule type="cellIs" dxfId="9919" priority="11251" operator="between">
      <formula>3.5</formula>
      <formula>2.495</formula>
    </cfRule>
  </conditionalFormatting>
  <conditionalFormatting sqref="N423">
    <cfRule type="cellIs" dxfId="9918" priority="11249" operator="between">
      <formula>3.5</formula>
      <formula>2.495</formula>
    </cfRule>
  </conditionalFormatting>
  <conditionalFormatting sqref="N423">
    <cfRule type="cellIs" dxfId="9917" priority="11248" operator="between">
      <formula>3.5</formula>
      <formula>2.494</formula>
    </cfRule>
  </conditionalFormatting>
  <conditionalFormatting sqref="N423">
    <cfRule type="cellIs" dxfId="9916" priority="11247" operator="between">
      <formula>2.5</formula>
      <formula>0</formula>
    </cfRule>
  </conditionalFormatting>
  <conditionalFormatting sqref="N423">
    <cfRule type="cellIs" dxfId="9915" priority="11243" operator="between">
      <formula>4.501</formula>
      <formula>6</formula>
    </cfRule>
    <cfRule type="cellIs" dxfId="9914" priority="11244" operator="between">
      <formula>3.001</formula>
      <formula>4.5</formula>
    </cfRule>
    <cfRule type="cellIs" dxfId="9913" priority="11245" operator="between">
      <formula>2.001</formula>
      <formula>3</formula>
    </cfRule>
    <cfRule type="cellIs" dxfId="9912" priority="11246" operator="between">
      <formula>0</formula>
      <formula>2</formula>
    </cfRule>
  </conditionalFormatting>
  <conditionalFormatting sqref="N424">
    <cfRule type="cellIs" dxfId="9911" priority="11242" operator="between">
      <formula>6</formula>
      <formula>4.5</formula>
    </cfRule>
  </conditionalFormatting>
  <conditionalFormatting sqref="N424">
    <cfRule type="cellIs" dxfId="9910" priority="11241" operator="between">
      <formula>6</formula>
      <formula>4.495</formula>
    </cfRule>
  </conditionalFormatting>
  <conditionalFormatting sqref="N424">
    <cfRule type="cellIs" dxfId="9909" priority="11240" operator="between">
      <formula>4.5</formula>
      <formula>3.495</formula>
    </cfRule>
  </conditionalFormatting>
  <conditionalFormatting sqref="N424">
    <cfRule type="cellIs" dxfId="9908" priority="11238" operator="between">
      <formula>3.5</formula>
      <formula>2.495</formula>
    </cfRule>
    <cfRule type="cellIs" dxfId="9907" priority="11239" operator="between">
      <formula>3.5</formula>
      <formula>2.495</formula>
    </cfRule>
  </conditionalFormatting>
  <conditionalFormatting sqref="N424">
    <cfRule type="cellIs" dxfId="9906" priority="11237" operator="between">
      <formula>3.5</formula>
      <formula>2.495</formula>
    </cfRule>
  </conditionalFormatting>
  <conditionalFormatting sqref="N424">
    <cfRule type="cellIs" dxfId="9905" priority="11236" operator="between">
      <formula>3.5</formula>
      <formula>2.494</formula>
    </cfRule>
  </conditionalFormatting>
  <conditionalFormatting sqref="N424">
    <cfRule type="cellIs" dxfId="9904" priority="11235" operator="between">
      <formula>2.5</formula>
      <formula>0</formula>
    </cfRule>
  </conditionalFormatting>
  <conditionalFormatting sqref="N424">
    <cfRule type="cellIs" dxfId="9903" priority="11231" operator="between">
      <formula>4.501</formula>
      <formula>6</formula>
    </cfRule>
    <cfRule type="cellIs" dxfId="9902" priority="11232" operator="between">
      <formula>3.001</formula>
      <formula>4.5</formula>
    </cfRule>
    <cfRule type="cellIs" dxfId="9901" priority="11233" operator="between">
      <formula>2.001</formula>
      <formula>3</formula>
    </cfRule>
    <cfRule type="cellIs" dxfId="9900" priority="11234" operator="between">
      <formula>0</formula>
      <formula>2</formula>
    </cfRule>
  </conditionalFormatting>
  <conditionalFormatting sqref="N426">
    <cfRule type="cellIs" dxfId="9899" priority="11230" operator="between">
      <formula>6</formula>
      <formula>4.5</formula>
    </cfRule>
  </conditionalFormatting>
  <conditionalFormatting sqref="N426">
    <cfRule type="cellIs" dxfId="9898" priority="11229" operator="between">
      <formula>6</formula>
      <formula>4.495</formula>
    </cfRule>
  </conditionalFormatting>
  <conditionalFormatting sqref="N426">
    <cfRule type="cellIs" dxfId="9897" priority="11228" operator="between">
      <formula>4.5</formula>
      <formula>3.495</formula>
    </cfRule>
  </conditionalFormatting>
  <conditionalFormatting sqref="N426">
    <cfRule type="cellIs" dxfId="9896" priority="11226" operator="between">
      <formula>3.5</formula>
      <formula>2.495</formula>
    </cfRule>
    <cfRule type="cellIs" dxfId="9895" priority="11227" operator="between">
      <formula>3.5</formula>
      <formula>2.495</formula>
    </cfRule>
  </conditionalFormatting>
  <conditionalFormatting sqref="N426">
    <cfRule type="cellIs" dxfId="9894" priority="11225" operator="between">
      <formula>3.5</formula>
      <formula>2.495</formula>
    </cfRule>
  </conditionalFormatting>
  <conditionalFormatting sqref="N426">
    <cfRule type="cellIs" dxfId="9893" priority="11224" operator="between">
      <formula>3.5</formula>
      <formula>2.494</formula>
    </cfRule>
  </conditionalFormatting>
  <conditionalFormatting sqref="N426">
    <cfRule type="cellIs" dxfId="9892" priority="11223" operator="between">
      <formula>2.5</formula>
      <formula>0</formula>
    </cfRule>
  </conditionalFormatting>
  <conditionalFormatting sqref="N426">
    <cfRule type="cellIs" dxfId="9891" priority="11219" operator="between">
      <formula>4.501</formula>
      <formula>6</formula>
    </cfRule>
    <cfRule type="cellIs" dxfId="9890" priority="11220" operator="between">
      <formula>3.001</formula>
      <formula>4.5</formula>
    </cfRule>
    <cfRule type="cellIs" dxfId="9889" priority="11221" operator="between">
      <formula>2.001</formula>
      <formula>3</formula>
    </cfRule>
    <cfRule type="cellIs" dxfId="9888" priority="11222" operator="between">
      <formula>0</formula>
      <formula>2</formula>
    </cfRule>
  </conditionalFormatting>
  <conditionalFormatting sqref="N425">
    <cfRule type="cellIs" dxfId="9887" priority="11218" operator="between">
      <formula>6</formula>
      <formula>4.5</formula>
    </cfRule>
  </conditionalFormatting>
  <conditionalFormatting sqref="N425">
    <cfRule type="cellIs" dxfId="9886" priority="11217" operator="between">
      <formula>6</formula>
      <formula>4.495</formula>
    </cfRule>
  </conditionalFormatting>
  <conditionalFormatting sqref="N425">
    <cfRule type="cellIs" dxfId="9885" priority="11216" operator="between">
      <formula>4.5</formula>
      <formula>3.495</formula>
    </cfRule>
  </conditionalFormatting>
  <conditionalFormatting sqref="N425">
    <cfRule type="cellIs" dxfId="9884" priority="11214" operator="between">
      <formula>3.5</formula>
      <formula>2.495</formula>
    </cfRule>
    <cfRule type="cellIs" dxfId="9883" priority="11215" operator="between">
      <formula>3.5</formula>
      <formula>2.495</formula>
    </cfRule>
  </conditionalFormatting>
  <conditionalFormatting sqref="N425">
    <cfRule type="cellIs" dxfId="9882" priority="11213" operator="between">
      <formula>3.5</formula>
      <formula>2.495</formula>
    </cfRule>
  </conditionalFormatting>
  <conditionalFormatting sqref="N425">
    <cfRule type="cellIs" dxfId="9881" priority="11212" operator="between">
      <formula>3.5</formula>
      <formula>2.494</formula>
    </cfRule>
  </conditionalFormatting>
  <conditionalFormatting sqref="N425">
    <cfRule type="cellIs" dxfId="9880" priority="11211" operator="between">
      <formula>2.5</formula>
      <formula>0</formula>
    </cfRule>
  </conditionalFormatting>
  <conditionalFormatting sqref="N425">
    <cfRule type="cellIs" dxfId="9879" priority="11207" operator="between">
      <formula>4.501</formula>
      <formula>6</formula>
    </cfRule>
    <cfRule type="cellIs" dxfId="9878" priority="11208" operator="between">
      <formula>3.001</formula>
      <formula>4.5</formula>
    </cfRule>
    <cfRule type="cellIs" dxfId="9877" priority="11209" operator="between">
      <formula>2.001</formula>
      <formula>3</formula>
    </cfRule>
    <cfRule type="cellIs" dxfId="9876" priority="11210" operator="between">
      <formula>0</formula>
      <formula>2</formula>
    </cfRule>
  </conditionalFormatting>
  <conditionalFormatting sqref="N434">
    <cfRule type="cellIs" dxfId="9875" priority="11100" operator="between">
      <formula>6</formula>
      <formula>4.5</formula>
    </cfRule>
  </conditionalFormatting>
  <conditionalFormatting sqref="N434">
    <cfRule type="cellIs" dxfId="9874" priority="11099" operator="between">
      <formula>6</formula>
      <formula>4.495</formula>
    </cfRule>
  </conditionalFormatting>
  <conditionalFormatting sqref="N434">
    <cfRule type="cellIs" dxfId="9873" priority="11098" operator="between">
      <formula>4.5</formula>
      <formula>3.495</formula>
    </cfRule>
  </conditionalFormatting>
  <conditionalFormatting sqref="N434">
    <cfRule type="cellIs" dxfId="9872" priority="11096" operator="between">
      <formula>3.5</formula>
      <formula>2.495</formula>
    </cfRule>
    <cfRule type="cellIs" dxfId="9871" priority="11097" operator="between">
      <formula>3.5</formula>
      <formula>2.495</formula>
    </cfRule>
  </conditionalFormatting>
  <conditionalFormatting sqref="N434">
    <cfRule type="cellIs" dxfId="9870" priority="11095" operator="between">
      <formula>3.5</formula>
      <formula>2.495</formula>
    </cfRule>
  </conditionalFormatting>
  <conditionalFormatting sqref="N434">
    <cfRule type="cellIs" dxfId="9869" priority="11094" operator="between">
      <formula>3.5</formula>
      <formula>2.494</formula>
    </cfRule>
  </conditionalFormatting>
  <conditionalFormatting sqref="N434">
    <cfRule type="cellIs" dxfId="9868" priority="11093" operator="between">
      <formula>2.5</formula>
      <formula>0</formula>
    </cfRule>
  </conditionalFormatting>
  <conditionalFormatting sqref="N434">
    <cfRule type="cellIs" dxfId="9867" priority="11089" operator="between">
      <formula>4.501</formula>
      <formula>6</formula>
    </cfRule>
    <cfRule type="cellIs" dxfId="9866" priority="11090" operator="between">
      <formula>3.001</formula>
      <formula>4.5</formula>
    </cfRule>
    <cfRule type="cellIs" dxfId="9865" priority="11091" operator="between">
      <formula>2.001</formula>
      <formula>3</formula>
    </cfRule>
    <cfRule type="cellIs" dxfId="9864" priority="11092" operator="between">
      <formula>0</formula>
      <formula>2</formula>
    </cfRule>
  </conditionalFormatting>
  <conditionalFormatting sqref="N435">
    <cfRule type="cellIs" dxfId="9863" priority="11124" operator="between">
      <formula>6</formula>
      <formula>4.5</formula>
    </cfRule>
  </conditionalFormatting>
  <conditionalFormatting sqref="N435">
    <cfRule type="cellIs" dxfId="9862" priority="11123" operator="between">
      <formula>6</formula>
      <formula>4.495</formula>
    </cfRule>
  </conditionalFormatting>
  <conditionalFormatting sqref="N435">
    <cfRule type="cellIs" dxfId="9861" priority="11122" operator="between">
      <formula>4.5</formula>
      <formula>3.495</formula>
    </cfRule>
  </conditionalFormatting>
  <conditionalFormatting sqref="N435">
    <cfRule type="cellIs" dxfId="9860" priority="11120" operator="between">
      <formula>3.5</formula>
      <formula>2.495</formula>
    </cfRule>
    <cfRule type="cellIs" dxfId="9859" priority="11121" operator="between">
      <formula>3.5</formula>
      <formula>2.495</formula>
    </cfRule>
  </conditionalFormatting>
  <conditionalFormatting sqref="N435">
    <cfRule type="cellIs" dxfId="9858" priority="11119" operator="between">
      <formula>3.5</formula>
      <formula>2.495</formula>
    </cfRule>
  </conditionalFormatting>
  <conditionalFormatting sqref="N435">
    <cfRule type="cellIs" dxfId="9857" priority="11118" operator="between">
      <formula>3.5</formula>
      <formula>2.494</formula>
    </cfRule>
  </conditionalFormatting>
  <conditionalFormatting sqref="N435">
    <cfRule type="cellIs" dxfId="9856" priority="11117" operator="between">
      <formula>2.5</formula>
      <formula>0</formula>
    </cfRule>
  </conditionalFormatting>
  <conditionalFormatting sqref="N435">
    <cfRule type="cellIs" dxfId="9855" priority="11113" operator="between">
      <formula>4.501</formula>
      <formula>6</formula>
    </cfRule>
    <cfRule type="cellIs" dxfId="9854" priority="11114" operator="between">
      <formula>3.001</formula>
      <formula>4.5</formula>
    </cfRule>
    <cfRule type="cellIs" dxfId="9853" priority="11115" operator="between">
      <formula>2.001</formula>
      <formula>3</formula>
    </cfRule>
    <cfRule type="cellIs" dxfId="9852" priority="11116" operator="between">
      <formula>0</formula>
      <formula>2</formula>
    </cfRule>
  </conditionalFormatting>
  <conditionalFormatting sqref="N433">
    <cfRule type="cellIs" dxfId="9851" priority="11112" operator="between">
      <formula>6</formula>
      <formula>4.5</formula>
    </cfRule>
  </conditionalFormatting>
  <conditionalFormatting sqref="N433">
    <cfRule type="cellIs" dxfId="9850" priority="11111" operator="between">
      <formula>6</formula>
      <formula>4.495</formula>
    </cfRule>
  </conditionalFormatting>
  <conditionalFormatting sqref="N433">
    <cfRule type="cellIs" dxfId="9849" priority="11110" operator="between">
      <formula>4.5</formula>
      <formula>3.495</formula>
    </cfRule>
  </conditionalFormatting>
  <conditionalFormatting sqref="N433">
    <cfRule type="cellIs" dxfId="9848" priority="11108" operator="between">
      <formula>3.5</formula>
      <formula>2.495</formula>
    </cfRule>
    <cfRule type="cellIs" dxfId="9847" priority="11109" operator="between">
      <formula>3.5</formula>
      <formula>2.495</formula>
    </cfRule>
  </conditionalFormatting>
  <conditionalFormatting sqref="N433">
    <cfRule type="cellIs" dxfId="9846" priority="11107" operator="between">
      <formula>3.5</formula>
      <formula>2.495</formula>
    </cfRule>
  </conditionalFormatting>
  <conditionalFormatting sqref="N433">
    <cfRule type="cellIs" dxfId="9845" priority="11106" operator="between">
      <formula>3.5</formula>
      <formula>2.494</formula>
    </cfRule>
  </conditionalFormatting>
  <conditionalFormatting sqref="N433">
    <cfRule type="cellIs" dxfId="9844" priority="11105" operator="between">
      <formula>2.5</formula>
      <formula>0</formula>
    </cfRule>
  </conditionalFormatting>
  <conditionalFormatting sqref="N433">
    <cfRule type="cellIs" dxfId="9843" priority="11101" operator="between">
      <formula>4.501</formula>
      <formula>6</formula>
    </cfRule>
    <cfRule type="cellIs" dxfId="9842" priority="11102" operator="between">
      <formula>3.001</formula>
      <formula>4.5</formula>
    </cfRule>
    <cfRule type="cellIs" dxfId="9841" priority="11103" operator="between">
      <formula>2.001</formula>
      <formula>3</formula>
    </cfRule>
    <cfRule type="cellIs" dxfId="9840" priority="11104" operator="between">
      <formula>0</formula>
      <formula>2</formula>
    </cfRule>
  </conditionalFormatting>
  <conditionalFormatting sqref="N430">
    <cfRule type="cellIs" dxfId="9839" priority="11088" operator="between">
      <formula>6</formula>
      <formula>4.5</formula>
    </cfRule>
  </conditionalFormatting>
  <conditionalFormatting sqref="N430">
    <cfRule type="cellIs" dxfId="9838" priority="11087" operator="between">
      <formula>6</formula>
      <formula>4.495</formula>
    </cfRule>
  </conditionalFormatting>
  <conditionalFormatting sqref="N430">
    <cfRule type="cellIs" dxfId="9837" priority="11086" operator="between">
      <formula>4.5</formula>
      <formula>3.495</formula>
    </cfRule>
  </conditionalFormatting>
  <conditionalFormatting sqref="N430">
    <cfRule type="cellIs" dxfId="9836" priority="11084" operator="between">
      <formula>3.5</formula>
      <formula>2.495</formula>
    </cfRule>
    <cfRule type="cellIs" dxfId="9835" priority="11085" operator="between">
      <formula>3.5</formula>
      <formula>2.495</formula>
    </cfRule>
  </conditionalFormatting>
  <conditionalFormatting sqref="N430">
    <cfRule type="cellIs" dxfId="9834" priority="11083" operator="between">
      <formula>3.5</formula>
      <formula>2.495</formula>
    </cfRule>
  </conditionalFormatting>
  <conditionalFormatting sqref="N430">
    <cfRule type="cellIs" dxfId="9833" priority="11082" operator="between">
      <formula>3.5</formula>
      <formula>2.494</formula>
    </cfRule>
  </conditionalFormatting>
  <conditionalFormatting sqref="N430">
    <cfRule type="cellIs" dxfId="9832" priority="11081" operator="between">
      <formula>2.5</formula>
      <formula>0</formula>
    </cfRule>
  </conditionalFormatting>
  <conditionalFormatting sqref="N430">
    <cfRule type="cellIs" dxfId="9831" priority="11077" operator="between">
      <formula>4.501</formula>
      <formula>6</formula>
    </cfRule>
    <cfRule type="cellIs" dxfId="9830" priority="11078" operator="between">
      <formula>3.001</formula>
      <formula>4.5</formula>
    </cfRule>
    <cfRule type="cellIs" dxfId="9829" priority="11079" operator="between">
      <formula>2.001</formula>
      <formula>3</formula>
    </cfRule>
    <cfRule type="cellIs" dxfId="9828" priority="11080" operator="between">
      <formula>0</formula>
      <formula>2</formula>
    </cfRule>
  </conditionalFormatting>
  <conditionalFormatting sqref="N432">
    <cfRule type="cellIs" dxfId="9827" priority="11064" operator="between">
      <formula>6</formula>
      <formula>4.5</formula>
    </cfRule>
  </conditionalFormatting>
  <conditionalFormatting sqref="N432">
    <cfRule type="cellIs" dxfId="9826" priority="11063" operator="between">
      <formula>6</formula>
      <formula>4.495</formula>
    </cfRule>
  </conditionalFormatting>
  <conditionalFormatting sqref="N432">
    <cfRule type="cellIs" dxfId="9825" priority="11062" operator="between">
      <formula>4.5</formula>
      <formula>3.495</formula>
    </cfRule>
  </conditionalFormatting>
  <conditionalFormatting sqref="N432">
    <cfRule type="cellIs" dxfId="9824" priority="11060" operator="between">
      <formula>3.5</formula>
      <formula>2.495</formula>
    </cfRule>
    <cfRule type="cellIs" dxfId="9823" priority="11061" operator="between">
      <formula>3.5</formula>
      <formula>2.495</formula>
    </cfRule>
  </conditionalFormatting>
  <conditionalFormatting sqref="N432">
    <cfRule type="cellIs" dxfId="9822" priority="11059" operator="between">
      <formula>3.5</formula>
      <formula>2.495</formula>
    </cfRule>
  </conditionalFormatting>
  <conditionalFormatting sqref="N432">
    <cfRule type="cellIs" dxfId="9821" priority="11058" operator="between">
      <formula>3.5</formula>
      <formula>2.494</formula>
    </cfRule>
  </conditionalFormatting>
  <conditionalFormatting sqref="N432">
    <cfRule type="cellIs" dxfId="9820" priority="11057" operator="between">
      <formula>2.5</formula>
      <formula>0</formula>
    </cfRule>
  </conditionalFormatting>
  <conditionalFormatting sqref="N432">
    <cfRule type="cellIs" dxfId="9819" priority="11053" operator="between">
      <formula>4.501</formula>
      <formula>6</formula>
    </cfRule>
    <cfRule type="cellIs" dxfId="9818" priority="11054" operator="between">
      <formula>3.001</formula>
      <formula>4.5</formula>
    </cfRule>
    <cfRule type="cellIs" dxfId="9817" priority="11055" operator="between">
      <formula>2.001</formula>
      <formula>3</formula>
    </cfRule>
    <cfRule type="cellIs" dxfId="9816" priority="11056" operator="between">
      <formula>0</formula>
      <formula>2</formula>
    </cfRule>
  </conditionalFormatting>
  <conditionalFormatting sqref="N431">
    <cfRule type="cellIs" dxfId="9815" priority="11052" operator="between">
      <formula>6</formula>
      <formula>4.5</formula>
    </cfRule>
  </conditionalFormatting>
  <conditionalFormatting sqref="N431">
    <cfRule type="cellIs" dxfId="9814" priority="11051" operator="between">
      <formula>6</formula>
      <formula>4.495</formula>
    </cfRule>
  </conditionalFormatting>
  <conditionalFormatting sqref="N431">
    <cfRule type="cellIs" dxfId="9813" priority="11050" operator="between">
      <formula>4.5</formula>
      <formula>3.495</formula>
    </cfRule>
  </conditionalFormatting>
  <conditionalFormatting sqref="N431">
    <cfRule type="cellIs" dxfId="9812" priority="11048" operator="between">
      <formula>3.5</formula>
      <formula>2.495</formula>
    </cfRule>
    <cfRule type="cellIs" dxfId="9811" priority="11049" operator="between">
      <formula>3.5</formula>
      <formula>2.495</formula>
    </cfRule>
  </conditionalFormatting>
  <conditionalFormatting sqref="N431">
    <cfRule type="cellIs" dxfId="9810" priority="11047" operator="between">
      <formula>3.5</formula>
      <formula>2.495</formula>
    </cfRule>
  </conditionalFormatting>
  <conditionalFormatting sqref="N431">
    <cfRule type="cellIs" dxfId="9809" priority="11046" operator="between">
      <formula>3.5</formula>
      <formula>2.494</formula>
    </cfRule>
  </conditionalFormatting>
  <conditionalFormatting sqref="N431">
    <cfRule type="cellIs" dxfId="9808" priority="11045" operator="between">
      <formula>2.5</formula>
      <formula>0</formula>
    </cfRule>
  </conditionalFormatting>
  <conditionalFormatting sqref="N431">
    <cfRule type="cellIs" dxfId="9807" priority="11041" operator="between">
      <formula>4.501</formula>
      <formula>6</formula>
    </cfRule>
    <cfRule type="cellIs" dxfId="9806" priority="11042" operator="between">
      <formula>3.001</formula>
      <formula>4.5</formula>
    </cfRule>
    <cfRule type="cellIs" dxfId="9805" priority="11043" operator="between">
      <formula>2.001</formula>
      <formula>3</formula>
    </cfRule>
    <cfRule type="cellIs" dxfId="9804" priority="11044" operator="between">
      <formula>0</formula>
      <formula>2</formula>
    </cfRule>
  </conditionalFormatting>
  <conditionalFormatting sqref="N440">
    <cfRule type="cellIs" dxfId="9803" priority="11016" operator="between">
      <formula>6</formula>
      <formula>4.5</formula>
    </cfRule>
  </conditionalFormatting>
  <conditionalFormatting sqref="N440">
    <cfRule type="cellIs" dxfId="9802" priority="11015" operator="between">
      <formula>6</formula>
      <formula>4.495</formula>
    </cfRule>
  </conditionalFormatting>
  <conditionalFormatting sqref="N440">
    <cfRule type="cellIs" dxfId="9801" priority="11014" operator="between">
      <formula>4.5</formula>
      <formula>3.495</formula>
    </cfRule>
  </conditionalFormatting>
  <conditionalFormatting sqref="N440">
    <cfRule type="cellIs" dxfId="9800" priority="11012" operator="between">
      <formula>3.5</formula>
      <formula>2.495</formula>
    </cfRule>
    <cfRule type="cellIs" dxfId="9799" priority="11013" operator="between">
      <formula>3.5</formula>
      <formula>2.495</formula>
    </cfRule>
  </conditionalFormatting>
  <conditionalFormatting sqref="N440">
    <cfRule type="cellIs" dxfId="9798" priority="11011" operator="between">
      <formula>3.5</formula>
      <formula>2.495</formula>
    </cfRule>
  </conditionalFormatting>
  <conditionalFormatting sqref="N440">
    <cfRule type="cellIs" dxfId="9797" priority="11010" operator="between">
      <formula>3.5</formula>
      <formula>2.494</formula>
    </cfRule>
  </conditionalFormatting>
  <conditionalFormatting sqref="N440">
    <cfRule type="cellIs" dxfId="9796" priority="11009" operator="between">
      <formula>2.5</formula>
      <formula>0</formula>
    </cfRule>
  </conditionalFormatting>
  <conditionalFormatting sqref="N440">
    <cfRule type="cellIs" dxfId="9795" priority="11005" operator="between">
      <formula>4.501</formula>
      <formula>6</formula>
    </cfRule>
    <cfRule type="cellIs" dxfId="9794" priority="11006" operator="between">
      <formula>3.001</formula>
      <formula>4.5</formula>
    </cfRule>
    <cfRule type="cellIs" dxfId="9793" priority="11007" operator="between">
      <formula>2.001</formula>
      <formula>3</formula>
    </cfRule>
    <cfRule type="cellIs" dxfId="9792" priority="11008" operator="between">
      <formula>0</formula>
      <formula>2</formula>
    </cfRule>
  </conditionalFormatting>
  <conditionalFormatting sqref="N441">
    <cfRule type="cellIs" dxfId="9791" priority="11040" operator="between">
      <formula>6</formula>
      <formula>4.5</formula>
    </cfRule>
  </conditionalFormatting>
  <conditionalFormatting sqref="N441">
    <cfRule type="cellIs" dxfId="9790" priority="11039" operator="between">
      <formula>6</formula>
      <formula>4.495</formula>
    </cfRule>
  </conditionalFormatting>
  <conditionalFormatting sqref="N441">
    <cfRule type="cellIs" dxfId="9789" priority="11038" operator="between">
      <formula>4.5</formula>
      <formula>3.495</formula>
    </cfRule>
  </conditionalFormatting>
  <conditionalFormatting sqref="N441">
    <cfRule type="cellIs" dxfId="9788" priority="11036" operator="between">
      <formula>3.5</formula>
      <formula>2.495</formula>
    </cfRule>
    <cfRule type="cellIs" dxfId="9787" priority="11037" operator="between">
      <formula>3.5</formula>
      <formula>2.495</formula>
    </cfRule>
  </conditionalFormatting>
  <conditionalFormatting sqref="N441">
    <cfRule type="cellIs" dxfId="9786" priority="11035" operator="between">
      <formula>3.5</formula>
      <formula>2.495</formula>
    </cfRule>
  </conditionalFormatting>
  <conditionalFormatting sqref="N441">
    <cfRule type="cellIs" dxfId="9785" priority="11034" operator="between">
      <formula>3.5</formula>
      <formula>2.494</formula>
    </cfRule>
  </conditionalFormatting>
  <conditionalFormatting sqref="N441">
    <cfRule type="cellIs" dxfId="9784" priority="11033" operator="between">
      <formula>2.5</formula>
      <formula>0</formula>
    </cfRule>
  </conditionalFormatting>
  <conditionalFormatting sqref="N441">
    <cfRule type="cellIs" dxfId="9783" priority="11029" operator="between">
      <formula>4.501</formula>
      <formula>6</formula>
    </cfRule>
    <cfRule type="cellIs" dxfId="9782" priority="11030" operator="between">
      <formula>3.001</formula>
      <formula>4.5</formula>
    </cfRule>
    <cfRule type="cellIs" dxfId="9781" priority="11031" operator="between">
      <formula>2.001</formula>
      <formula>3</formula>
    </cfRule>
    <cfRule type="cellIs" dxfId="9780" priority="11032" operator="between">
      <formula>0</formula>
      <formula>2</formula>
    </cfRule>
  </conditionalFormatting>
  <conditionalFormatting sqref="N439">
    <cfRule type="cellIs" dxfId="9779" priority="11028" operator="between">
      <formula>6</formula>
      <formula>4.5</formula>
    </cfRule>
  </conditionalFormatting>
  <conditionalFormatting sqref="N439">
    <cfRule type="cellIs" dxfId="9778" priority="11027" operator="between">
      <formula>6</formula>
      <formula>4.495</formula>
    </cfRule>
  </conditionalFormatting>
  <conditionalFormatting sqref="N439">
    <cfRule type="cellIs" dxfId="9777" priority="11026" operator="between">
      <formula>4.5</formula>
      <formula>3.495</formula>
    </cfRule>
  </conditionalFormatting>
  <conditionalFormatting sqref="N439">
    <cfRule type="cellIs" dxfId="9776" priority="11024" operator="between">
      <formula>3.5</formula>
      <formula>2.495</formula>
    </cfRule>
    <cfRule type="cellIs" dxfId="9775" priority="11025" operator="between">
      <formula>3.5</formula>
      <formula>2.495</formula>
    </cfRule>
  </conditionalFormatting>
  <conditionalFormatting sqref="N439">
    <cfRule type="cellIs" dxfId="9774" priority="11023" operator="between">
      <formula>3.5</formula>
      <formula>2.495</formula>
    </cfRule>
  </conditionalFormatting>
  <conditionalFormatting sqref="N439">
    <cfRule type="cellIs" dxfId="9773" priority="11022" operator="between">
      <formula>3.5</formula>
      <formula>2.494</formula>
    </cfRule>
  </conditionalFormatting>
  <conditionalFormatting sqref="N439">
    <cfRule type="cellIs" dxfId="9772" priority="11021" operator="between">
      <formula>2.5</formula>
      <formula>0</formula>
    </cfRule>
  </conditionalFormatting>
  <conditionalFormatting sqref="N439">
    <cfRule type="cellIs" dxfId="9771" priority="11017" operator="between">
      <formula>4.501</formula>
      <formula>6</formula>
    </cfRule>
    <cfRule type="cellIs" dxfId="9770" priority="11018" operator="between">
      <formula>3.001</formula>
      <formula>4.5</formula>
    </cfRule>
    <cfRule type="cellIs" dxfId="9769" priority="11019" operator="between">
      <formula>2.001</formula>
      <formula>3</formula>
    </cfRule>
    <cfRule type="cellIs" dxfId="9768" priority="11020" operator="between">
      <formula>0</formula>
      <formula>2</formula>
    </cfRule>
  </conditionalFormatting>
  <conditionalFormatting sqref="N436">
    <cfRule type="cellIs" dxfId="9767" priority="11004" operator="between">
      <formula>6</formula>
      <formula>4.5</formula>
    </cfRule>
  </conditionalFormatting>
  <conditionalFormatting sqref="N436">
    <cfRule type="cellIs" dxfId="9766" priority="11003" operator="between">
      <formula>6</formula>
      <formula>4.495</formula>
    </cfRule>
  </conditionalFormatting>
  <conditionalFormatting sqref="N436">
    <cfRule type="cellIs" dxfId="9765" priority="11002" operator="between">
      <formula>4.5</formula>
      <formula>3.495</formula>
    </cfRule>
  </conditionalFormatting>
  <conditionalFormatting sqref="N436">
    <cfRule type="cellIs" dxfId="9764" priority="11000" operator="between">
      <formula>3.5</formula>
      <formula>2.495</formula>
    </cfRule>
    <cfRule type="cellIs" dxfId="9763" priority="11001" operator="between">
      <formula>3.5</formula>
      <formula>2.495</formula>
    </cfRule>
  </conditionalFormatting>
  <conditionalFormatting sqref="N436">
    <cfRule type="cellIs" dxfId="9762" priority="10999" operator="between">
      <formula>3.5</formula>
      <formula>2.495</formula>
    </cfRule>
  </conditionalFormatting>
  <conditionalFormatting sqref="N436">
    <cfRule type="cellIs" dxfId="9761" priority="10998" operator="between">
      <formula>3.5</formula>
      <formula>2.494</formula>
    </cfRule>
  </conditionalFormatting>
  <conditionalFormatting sqref="N436">
    <cfRule type="cellIs" dxfId="9760" priority="10997" operator="between">
      <formula>2.5</formula>
      <formula>0</formula>
    </cfRule>
  </conditionalFormatting>
  <conditionalFormatting sqref="N436">
    <cfRule type="cellIs" dxfId="9759" priority="10993" operator="between">
      <formula>4.501</formula>
      <formula>6</formula>
    </cfRule>
    <cfRule type="cellIs" dxfId="9758" priority="10994" operator="between">
      <formula>3.001</formula>
      <formula>4.5</formula>
    </cfRule>
    <cfRule type="cellIs" dxfId="9757" priority="10995" operator="between">
      <formula>2.001</formula>
      <formula>3</formula>
    </cfRule>
    <cfRule type="cellIs" dxfId="9756" priority="10996" operator="between">
      <formula>0</formula>
      <formula>2</formula>
    </cfRule>
  </conditionalFormatting>
  <conditionalFormatting sqref="N438">
    <cfRule type="cellIs" dxfId="9755" priority="10992" operator="between">
      <formula>6</formula>
      <formula>4.5</formula>
    </cfRule>
  </conditionalFormatting>
  <conditionalFormatting sqref="N438">
    <cfRule type="cellIs" dxfId="9754" priority="10991" operator="between">
      <formula>6</formula>
      <formula>4.495</formula>
    </cfRule>
  </conditionalFormatting>
  <conditionalFormatting sqref="N438">
    <cfRule type="cellIs" dxfId="9753" priority="10990" operator="between">
      <formula>4.5</formula>
      <formula>3.495</formula>
    </cfRule>
  </conditionalFormatting>
  <conditionalFormatting sqref="N438">
    <cfRule type="cellIs" dxfId="9752" priority="10988" operator="between">
      <formula>3.5</formula>
      <formula>2.495</formula>
    </cfRule>
    <cfRule type="cellIs" dxfId="9751" priority="10989" operator="between">
      <formula>3.5</formula>
      <formula>2.495</formula>
    </cfRule>
  </conditionalFormatting>
  <conditionalFormatting sqref="N438">
    <cfRule type="cellIs" dxfId="9750" priority="10987" operator="between">
      <formula>3.5</formula>
      <formula>2.495</formula>
    </cfRule>
  </conditionalFormatting>
  <conditionalFormatting sqref="N438">
    <cfRule type="cellIs" dxfId="9749" priority="10986" operator="between">
      <formula>3.5</formula>
      <formula>2.494</formula>
    </cfRule>
  </conditionalFormatting>
  <conditionalFormatting sqref="N438">
    <cfRule type="cellIs" dxfId="9748" priority="10985" operator="between">
      <formula>2.5</formula>
      <formula>0</formula>
    </cfRule>
  </conditionalFormatting>
  <conditionalFormatting sqref="N438">
    <cfRule type="cellIs" dxfId="9747" priority="10981" operator="between">
      <formula>4.501</formula>
      <formula>6</formula>
    </cfRule>
    <cfRule type="cellIs" dxfId="9746" priority="10982" operator="between">
      <formula>3.001</formula>
      <formula>4.5</formula>
    </cfRule>
    <cfRule type="cellIs" dxfId="9745" priority="10983" operator="between">
      <formula>2.001</formula>
      <formula>3</formula>
    </cfRule>
    <cfRule type="cellIs" dxfId="9744" priority="10984" operator="between">
      <formula>0</formula>
      <formula>2</formula>
    </cfRule>
  </conditionalFormatting>
  <conditionalFormatting sqref="N437">
    <cfRule type="cellIs" dxfId="9743" priority="10980" operator="between">
      <formula>6</formula>
      <formula>4.5</formula>
    </cfRule>
  </conditionalFormatting>
  <conditionalFormatting sqref="N437">
    <cfRule type="cellIs" dxfId="9742" priority="10979" operator="between">
      <formula>6</formula>
      <formula>4.495</formula>
    </cfRule>
  </conditionalFormatting>
  <conditionalFormatting sqref="N437">
    <cfRule type="cellIs" dxfId="9741" priority="10978" operator="between">
      <formula>4.5</formula>
      <formula>3.495</formula>
    </cfRule>
  </conditionalFormatting>
  <conditionalFormatting sqref="N437">
    <cfRule type="cellIs" dxfId="9740" priority="10976" operator="between">
      <formula>3.5</formula>
      <formula>2.495</formula>
    </cfRule>
    <cfRule type="cellIs" dxfId="9739" priority="10977" operator="between">
      <formula>3.5</formula>
      <formula>2.495</formula>
    </cfRule>
  </conditionalFormatting>
  <conditionalFormatting sqref="N437">
    <cfRule type="cellIs" dxfId="9738" priority="10975" operator="between">
      <formula>3.5</formula>
      <formula>2.495</formula>
    </cfRule>
  </conditionalFormatting>
  <conditionalFormatting sqref="N437">
    <cfRule type="cellIs" dxfId="9737" priority="10974" operator="between">
      <formula>3.5</formula>
      <formula>2.494</formula>
    </cfRule>
  </conditionalFormatting>
  <conditionalFormatting sqref="N437">
    <cfRule type="cellIs" dxfId="9736" priority="10973" operator="between">
      <formula>2.5</formula>
      <formula>0</formula>
    </cfRule>
  </conditionalFormatting>
  <conditionalFormatting sqref="N437">
    <cfRule type="cellIs" dxfId="9735" priority="10969" operator="between">
      <formula>4.501</formula>
      <formula>6</formula>
    </cfRule>
    <cfRule type="cellIs" dxfId="9734" priority="10970" operator="between">
      <formula>3.001</formula>
      <formula>4.5</formula>
    </cfRule>
    <cfRule type="cellIs" dxfId="9733" priority="10971" operator="between">
      <formula>2.001</formula>
      <formula>3</formula>
    </cfRule>
    <cfRule type="cellIs" dxfId="9732" priority="10972" operator="between">
      <formula>0</formula>
      <formula>2</formula>
    </cfRule>
  </conditionalFormatting>
  <conditionalFormatting sqref="N446">
    <cfRule type="cellIs" dxfId="9731" priority="10944" operator="between">
      <formula>6</formula>
      <formula>4.5</formula>
    </cfRule>
  </conditionalFormatting>
  <conditionalFormatting sqref="N446">
    <cfRule type="cellIs" dxfId="9730" priority="10943" operator="between">
      <formula>6</formula>
      <formula>4.495</formula>
    </cfRule>
  </conditionalFormatting>
  <conditionalFormatting sqref="N446">
    <cfRule type="cellIs" dxfId="9729" priority="10942" operator="between">
      <formula>4.5</formula>
      <formula>3.495</formula>
    </cfRule>
  </conditionalFormatting>
  <conditionalFormatting sqref="N446">
    <cfRule type="cellIs" dxfId="9728" priority="10940" operator="between">
      <formula>3.5</formula>
      <formula>2.495</formula>
    </cfRule>
    <cfRule type="cellIs" dxfId="9727" priority="10941" operator="between">
      <formula>3.5</formula>
      <formula>2.495</formula>
    </cfRule>
  </conditionalFormatting>
  <conditionalFormatting sqref="N446">
    <cfRule type="cellIs" dxfId="9726" priority="10939" operator="between">
      <formula>3.5</formula>
      <formula>2.495</formula>
    </cfRule>
  </conditionalFormatting>
  <conditionalFormatting sqref="N446">
    <cfRule type="cellIs" dxfId="9725" priority="10938" operator="between">
      <formula>3.5</formula>
      <formula>2.494</formula>
    </cfRule>
  </conditionalFormatting>
  <conditionalFormatting sqref="N446">
    <cfRule type="cellIs" dxfId="9724" priority="10937" operator="between">
      <formula>2.5</formula>
      <formula>0</formula>
    </cfRule>
  </conditionalFormatting>
  <conditionalFormatting sqref="N446">
    <cfRule type="cellIs" dxfId="9723" priority="10933" operator="between">
      <formula>4.501</formula>
      <formula>6</formula>
    </cfRule>
    <cfRule type="cellIs" dxfId="9722" priority="10934" operator="between">
      <formula>3.001</formula>
      <formula>4.5</formula>
    </cfRule>
    <cfRule type="cellIs" dxfId="9721" priority="10935" operator="between">
      <formula>2.001</formula>
      <formula>3</formula>
    </cfRule>
    <cfRule type="cellIs" dxfId="9720" priority="10936" operator="between">
      <formula>0</formula>
      <formula>2</formula>
    </cfRule>
  </conditionalFormatting>
  <conditionalFormatting sqref="N447">
    <cfRule type="cellIs" dxfId="9719" priority="10968" operator="between">
      <formula>6</formula>
      <formula>4.5</formula>
    </cfRule>
  </conditionalFormatting>
  <conditionalFormatting sqref="N447">
    <cfRule type="cellIs" dxfId="9718" priority="10967" operator="between">
      <formula>6</formula>
      <formula>4.495</formula>
    </cfRule>
  </conditionalFormatting>
  <conditionalFormatting sqref="N447">
    <cfRule type="cellIs" dxfId="9717" priority="10966" operator="between">
      <formula>4.5</formula>
      <formula>3.495</formula>
    </cfRule>
  </conditionalFormatting>
  <conditionalFormatting sqref="N447">
    <cfRule type="cellIs" dxfId="9716" priority="10964" operator="between">
      <formula>3.5</formula>
      <formula>2.495</formula>
    </cfRule>
    <cfRule type="cellIs" dxfId="9715" priority="10965" operator="between">
      <formula>3.5</formula>
      <formula>2.495</formula>
    </cfRule>
  </conditionalFormatting>
  <conditionalFormatting sqref="N447">
    <cfRule type="cellIs" dxfId="9714" priority="10963" operator="between">
      <formula>3.5</formula>
      <formula>2.495</formula>
    </cfRule>
  </conditionalFormatting>
  <conditionalFormatting sqref="N447">
    <cfRule type="cellIs" dxfId="9713" priority="10962" operator="between">
      <formula>3.5</formula>
      <formula>2.494</formula>
    </cfRule>
  </conditionalFormatting>
  <conditionalFormatting sqref="N447">
    <cfRule type="cellIs" dxfId="9712" priority="10961" operator="between">
      <formula>2.5</formula>
      <formula>0</formula>
    </cfRule>
  </conditionalFormatting>
  <conditionalFormatting sqref="N447">
    <cfRule type="cellIs" dxfId="9711" priority="10957" operator="between">
      <formula>4.501</formula>
      <formula>6</formula>
    </cfRule>
    <cfRule type="cellIs" dxfId="9710" priority="10958" operator="between">
      <formula>3.001</formula>
      <formula>4.5</formula>
    </cfRule>
    <cfRule type="cellIs" dxfId="9709" priority="10959" operator="between">
      <formula>2.001</formula>
      <formula>3</formula>
    </cfRule>
    <cfRule type="cellIs" dxfId="9708" priority="10960" operator="between">
      <formula>0</formula>
      <formula>2</formula>
    </cfRule>
  </conditionalFormatting>
  <conditionalFormatting sqref="N445">
    <cfRule type="cellIs" dxfId="9707" priority="10956" operator="between">
      <formula>6</formula>
      <formula>4.5</formula>
    </cfRule>
  </conditionalFormatting>
  <conditionalFormatting sqref="N445">
    <cfRule type="cellIs" dxfId="9706" priority="10955" operator="between">
      <formula>6</formula>
      <formula>4.495</formula>
    </cfRule>
  </conditionalFormatting>
  <conditionalFormatting sqref="N445">
    <cfRule type="cellIs" dxfId="9705" priority="10954" operator="between">
      <formula>4.5</formula>
      <formula>3.495</formula>
    </cfRule>
  </conditionalFormatting>
  <conditionalFormatting sqref="N445">
    <cfRule type="cellIs" dxfId="9704" priority="10952" operator="between">
      <formula>3.5</formula>
      <formula>2.495</formula>
    </cfRule>
    <cfRule type="cellIs" dxfId="9703" priority="10953" operator="between">
      <formula>3.5</formula>
      <formula>2.495</formula>
    </cfRule>
  </conditionalFormatting>
  <conditionalFormatting sqref="N445">
    <cfRule type="cellIs" dxfId="9702" priority="10951" operator="between">
      <formula>3.5</formula>
      <formula>2.495</formula>
    </cfRule>
  </conditionalFormatting>
  <conditionalFormatting sqref="N445">
    <cfRule type="cellIs" dxfId="9701" priority="10950" operator="between">
      <formula>3.5</formula>
      <formula>2.494</formula>
    </cfRule>
  </conditionalFormatting>
  <conditionalFormatting sqref="N445">
    <cfRule type="cellIs" dxfId="9700" priority="10949" operator="between">
      <formula>2.5</formula>
      <formula>0</formula>
    </cfRule>
  </conditionalFormatting>
  <conditionalFormatting sqref="N445">
    <cfRule type="cellIs" dxfId="9699" priority="10945" operator="between">
      <formula>4.501</formula>
      <formula>6</formula>
    </cfRule>
    <cfRule type="cellIs" dxfId="9698" priority="10946" operator="between">
      <formula>3.001</formula>
      <formula>4.5</formula>
    </cfRule>
    <cfRule type="cellIs" dxfId="9697" priority="10947" operator="between">
      <formula>2.001</formula>
      <formula>3</formula>
    </cfRule>
    <cfRule type="cellIs" dxfId="9696" priority="10948" operator="between">
      <formula>0</formula>
      <formula>2</formula>
    </cfRule>
  </conditionalFormatting>
  <conditionalFormatting sqref="N442">
    <cfRule type="cellIs" dxfId="9695" priority="10932" operator="between">
      <formula>6</formula>
      <formula>4.5</formula>
    </cfRule>
  </conditionalFormatting>
  <conditionalFormatting sqref="N442">
    <cfRule type="cellIs" dxfId="9694" priority="10931" operator="between">
      <formula>6</formula>
      <formula>4.495</formula>
    </cfRule>
  </conditionalFormatting>
  <conditionalFormatting sqref="N442">
    <cfRule type="cellIs" dxfId="9693" priority="10930" operator="between">
      <formula>4.5</formula>
      <formula>3.495</formula>
    </cfRule>
  </conditionalFormatting>
  <conditionalFormatting sqref="N442">
    <cfRule type="cellIs" dxfId="9692" priority="10928" operator="between">
      <formula>3.5</formula>
      <formula>2.495</formula>
    </cfRule>
    <cfRule type="cellIs" dxfId="9691" priority="10929" operator="between">
      <formula>3.5</formula>
      <formula>2.495</formula>
    </cfRule>
  </conditionalFormatting>
  <conditionalFormatting sqref="N442">
    <cfRule type="cellIs" dxfId="9690" priority="10927" operator="between">
      <formula>3.5</formula>
      <formula>2.495</formula>
    </cfRule>
  </conditionalFormatting>
  <conditionalFormatting sqref="N442">
    <cfRule type="cellIs" dxfId="9689" priority="10926" operator="between">
      <formula>3.5</formula>
      <formula>2.494</formula>
    </cfRule>
  </conditionalFormatting>
  <conditionalFormatting sqref="N442">
    <cfRule type="cellIs" dxfId="9688" priority="10925" operator="between">
      <formula>2.5</formula>
      <formula>0</formula>
    </cfRule>
  </conditionalFormatting>
  <conditionalFormatting sqref="N442">
    <cfRule type="cellIs" dxfId="9687" priority="10921" operator="between">
      <formula>4.501</formula>
      <formula>6</formula>
    </cfRule>
    <cfRule type="cellIs" dxfId="9686" priority="10922" operator="between">
      <formula>3.001</formula>
      <formula>4.5</formula>
    </cfRule>
    <cfRule type="cellIs" dxfId="9685" priority="10923" operator="between">
      <formula>2.001</formula>
      <formula>3</formula>
    </cfRule>
    <cfRule type="cellIs" dxfId="9684" priority="10924" operator="between">
      <formula>0</formula>
      <formula>2</formula>
    </cfRule>
  </conditionalFormatting>
  <conditionalFormatting sqref="N444">
    <cfRule type="cellIs" dxfId="9683" priority="10920" operator="between">
      <formula>6</formula>
      <formula>4.5</formula>
    </cfRule>
  </conditionalFormatting>
  <conditionalFormatting sqref="N444">
    <cfRule type="cellIs" dxfId="9682" priority="10919" operator="between">
      <formula>6</formula>
      <formula>4.495</formula>
    </cfRule>
  </conditionalFormatting>
  <conditionalFormatting sqref="N444">
    <cfRule type="cellIs" dxfId="9681" priority="10918" operator="between">
      <formula>4.5</formula>
      <formula>3.495</formula>
    </cfRule>
  </conditionalFormatting>
  <conditionalFormatting sqref="N444">
    <cfRule type="cellIs" dxfId="9680" priority="10916" operator="between">
      <formula>3.5</formula>
      <formula>2.495</formula>
    </cfRule>
    <cfRule type="cellIs" dxfId="9679" priority="10917" operator="between">
      <formula>3.5</formula>
      <formula>2.495</formula>
    </cfRule>
  </conditionalFormatting>
  <conditionalFormatting sqref="N444">
    <cfRule type="cellIs" dxfId="9678" priority="10915" operator="between">
      <formula>3.5</formula>
      <formula>2.495</formula>
    </cfRule>
  </conditionalFormatting>
  <conditionalFormatting sqref="N444">
    <cfRule type="cellIs" dxfId="9677" priority="10914" operator="between">
      <formula>3.5</formula>
      <formula>2.494</formula>
    </cfRule>
  </conditionalFormatting>
  <conditionalFormatting sqref="N444">
    <cfRule type="cellIs" dxfId="9676" priority="10913" operator="between">
      <formula>2.5</formula>
      <formula>0</formula>
    </cfRule>
  </conditionalFormatting>
  <conditionalFormatting sqref="N444">
    <cfRule type="cellIs" dxfId="9675" priority="10909" operator="between">
      <formula>4.501</formula>
      <formula>6</formula>
    </cfRule>
    <cfRule type="cellIs" dxfId="9674" priority="10910" operator="between">
      <formula>3.001</formula>
      <formula>4.5</formula>
    </cfRule>
    <cfRule type="cellIs" dxfId="9673" priority="10911" operator="between">
      <formula>2.001</formula>
      <formula>3</formula>
    </cfRule>
    <cfRule type="cellIs" dxfId="9672" priority="10912" operator="between">
      <formula>0</formula>
      <formula>2</formula>
    </cfRule>
  </conditionalFormatting>
  <conditionalFormatting sqref="N443">
    <cfRule type="cellIs" dxfId="9671" priority="10908" operator="between">
      <formula>6</formula>
      <formula>4.5</formula>
    </cfRule>
  </conditionalFormatting>
  <conditionalFormatting sqref="N443">
    <cfRule type="cellIs" dxfId="9670" priority="10907" operator="between">
      <formula>6</formula>
      <formula>4.495</formula>
    </cfRule>
  </conditionalFormatting>
  <conditionalFormatting sqref="N443">
    <cfRule type="cellIs" dxfId="9669" priority="10906" operator="between">
      <formula>4.5</formula>
      <formula>3.495</formula>
    </cfRule>
  </conditionalFormatting>
  <conditionalFormatting sqref="N443">
    <cfRule type="cellIs" dxfId="9668" priority="10904" operator="between">
      <formula>3.5</formula>
      <formula>2.495</formula>
    </cfRule>
    <cfRule type="cellIs" dxfId="9667" priority="10905" operator="between">
      <formula>3.5</formula>
      <formula>2.495</formula>
    </cfRule>
  </conditionalFormatting>
  <conditionalFormatting sqref="N443">
    <cfRule type="cellIs" dxfId="9666" priority="10903" operator="between">
      <formula>3.5</formula>
      <formula>2.495</formula>
    </cfRule>
  </conditionalFormatting>
  <conditionalFormatting sqref="N443">
    <cfRule type="cellIs" dxfId="9665" priority="10902" operator="between">
      <formula>3.5</formula>
      <formula>2.494</formula>
    </cfRule>
  </conditionalFormatting>
  <conditionalFormatting sqref="N443">
    <cfRule type="cellIs" dxfId="9664" priority="10901" operator="between">
      <formula>2.5</formula>
      <formula>0</formula>
    </cfRule>
  </conditionalFormatting>
  <conditionalFormatting sqref="N443">
    <cfRule type="cellIs" dxfId="9663" priority="10897" operator="between">
      <formula>4.501</formula>
      <formula>6</formula>
    </cfRule>
    <cfRule type="cellIs" dxfId="9662" priority="10898" operator="between">
      <formula>3.001</formula>
      <formula>4.5</formula>
    </cfRule>
    <cfRule type="cellIs" dxfId="9661" priority="10899" operator="between">
      <formula>2.001</formula>
      <formula>3</formula>
    </cfRule>
    <cfRule type="cellIs" dxfId="9660" priority="10900" operator="between">
      <formula>0</formula>
      <formula>2</formula>
    </cfRule>
  </conditionalFormatting>
  <conditionalFormatting sqref="N452">
    <cfRule type="cellIs" dxfId="9659" priority="10872" operator="between">
      <formula>6</formula>
      <formula>4.5</formula>
    </cfRule>
  </conditionalFormatting>
  <conditionalFormatting sqref="N452">
    <cfRule type="cellIs" dxfId="9658" priority="10871" operator="between">
      <formula>6</formula>
      <formula>4.495</formula>
    </cfRule>
  </conditionalFormatting>
  <conditionalFormatting sqref="N452">
    <cfRule type="cellIs" dxfId="9657" priority="10870" operator="between">
      <formula>4.5</formula>
      <formula>3.495</formula>
    </cfRule>
  </conditionalFormatting>
  <conditionalFormatting sqref="N452">
    <cfRule type="cellIs" dxfId="9656" priority="10868" operator="between">
      <formula>3.5</formula>
      <formula>2.495</formula>
    </cfRule>
    <cfRule type="cellIs" dxfId="9655" priority="10869" operator="between">
      <formula>3.5</formula>
      <formula>2.495</formula>
    </cfRule>
  </conditionalFormatting>
  <conditionalFormatting sqref="N452">
    <cfRule type="cellIs" dxfId="9654" priority="10867" operator="between">
      <formula>3.5</formula>
      <formula>2.495</formula>
    </cfRule>
  </conditionalFormatting>
  <conditionalFormatting sqref="N452">
    <cfRule type="cellIs" dxfId="9653" priority="10866" operator="between">
      <formula>3.5</formula>
      <formula>2.494</formula>
    </cfRule>
  </conditionalFormatting>
  <conditionalFormatting sqref="N452">
    <cfRule type="cellIs" dxfId="9652" priority="10865" operator="between">
      <formula>2.5</formula>
      <formula>0</formula>
    </cfRule>
  </conditionalFormatting>
  <conditionalFormatting sqref="N452">
    <cfRule type="cellIs" dxfId="9651" priority="10861" operator="between">
      <formula>4.501</formula>
      <formula>6</formula>
    </cfRule>
    <cfRule type="cellIs" dxfId="9650" priority="10862" operator="between">
      <formula>3.001</formula>
      <formula>4.5</formula>
    </cfRule>
    <cfRule type="cellIs" dxfId="9649" priority="10863" operator="between">
      <formula>2.001</formula>
      <formula>3</formula>
    </cfRule>
    <cfRule type="cellIs" dxfId="9648" priority="10864" operator="between">
      <formula>0</formula>
      <formula>2</formula>
    </cfRule>
  </conditionalFormatting>
  <conditionalFormatting sqref="N453">
    <cfRule type="cellIs" dxfId="9647" priority="10896" operator="between">
      <formula>6</formula>
      <formula>4.5</formula>
    </cfRule>
  </conditionalFormatting>
  <conditionalFormatting sqref="N453">
    <cfRule type="cellIs" dxfId="9646" priority="10895" operator="between">
      <formula>6</formula>
      <formula>4.495</formula>
    </cfRule>
  </conditionalFormatting>
  <conditionalFormatting sqref="N453">
    <cfRule type="cellIs" dxfId="9645" priority="10894" operator="between">
      <formula>4.5</formula>
      <formula>3.495</formula>
    </cfRule>
  </conditionalFormatting>
  <conditionalFormatting sqref="N453">
    <cfRule type="cellIs" dxfId="9644" priority="10892" operator="between">
      <formula>3.5</formula>
      <formula>2.495</formula>
    </cfRule>
    <cfRule type="cellIs" dxfId="9643" priority="10893" operator="between">
      <formula>3.5</formula>
      <formula>2.495</formula>
    </cfRule>
  </conditionalFormatting>
  <conditionalFormatting sqref="N453">
    <cfRule type="cellIs" dxfId="9642" priority="10891" operator="between">
      <formula>3.5</formula>
      <formula>2.495</formula>
    </cfRule>
  </conditionalFormatting>
  <conditionalFormatting sqref="N453">
    <cfRule type="cellIs" dxfId="9641" priority="10890" operator="between">
      <formula>3.5</formula>
      <formula>2.494</formula>
    </cfRule>
  </conditionalFormatting>
  <conditionalFormatting sqref="N453">
    <cfRule type="cellIs" dxfId="9640" priority="10889" operator="between">
      <formula>2.5</formula>
      <formula>0</formula>
    </cfRule>
  </conditionalFormatting>
  <conditionalFormatting sqref="N453">
    <cfRule type="cellIs" dxfId="9639" priority="10885" operator="between">
      <formula>4.501</formula>
      <formula>6</formula>
    </cfRule>
    <cfRule type="cellIs" dxfId="9638" priority="10886" operator="between">
      <formula>3.001</formula>
      <formula>4.5</formula>
    </cfRule>
    <cfRule type="cellIs" dxfId="9637" priority="10887" operator="between">
      <formula>2.001</formula>
      <formula>3</formula>
    </cfRule>
    <cfRule type="cellIs" dxfId="9636" priority="10888" operator="between">
      <formula>0</formula>
      <formula>2</formula>
    </cfRule>
  </conditionalFormatting>
  <conditionalFormatting sqref="N451">
    <cfRule type="cellIs" dxfId="9635" priority="10884" operator="between">
      <formula>6</formula>
      <formula>4.5</formula>
    </cfRule>
  </conditionalFormatting>
  <conditionalFormatting sqref="N451">
    <cfRule type="cellIs" dxfId="9634" priority="10883" operator="between">
      <formula>6</formula>
      <formula>4.495</formula>
    </cfRule>
  </conditionalFormatting>
  <conditionalFormatting sqref="N451">
    <cfRule type="cellIs" dxfId="9633" priority="10882" operator="between">
      <formula>4.5</formula>
      <formula>3.495</formula>
    </cfRule>
  </conditionalFormatting>
  <conditionalFormatting sqref="N451">
    <cfRule type="cellIs" dxfId="9632" priority="10880" operator="between">
      <formula>3.5</formula>
      <formula>2.495</formula>
    </cfRule>
    <cfRule type="cellIs" dxfId="9631" priority="10881" operator="between">
      <formula>3.5</formula>
      <formula>2.495</formula>
    </cfRule>
  </conditionalFormatting>
  <conditionalFormatting sqref="N451">
    <cfRule type="cellIs" dxfId="9630" priority="10879" operator="between">
      <formula>3.5</formula>
      <formula>2.495</formula>
    </cfRule>
  </conditionalFormatting>
  <conditionalFormatting sqref="N451">
    <cfRule type="cellIs" dxfId="9629" priority="10878" operator="between">
      <formula>3.5</formula>
      <formula>2.494</formula>
    </cfRule>
  </conditionalFormatting>
  <conditionalFormatting sqref="N451">
    <cfRule type="cellIs" dxfId="9628" priority="10877" operator="between">
      <formula>2.5</formula>
      <formula>0</formula>
    </cfRule>
  </conditionalFormatting>
  <conditionalFormatting sqref="N451">
    <cfRule type="cellIs" dxfId="9627" priority="10873" operator="between">
      <formula>4.501</formula>
      <formula>6</formula>
    </cfRule>
    <cfRule type="cellIs" dxfId="9626" priority="10874" operator="between">
      <formula>3.001</formula>
      <formula>4.5</formula>
    </cfRule>
    <cfRule type="cellIs" dxfId="9625" priority="10875" operator="between">
      <formula>2.001</formula>
      <formula>3</formula>
    </cfRule>
    <cfRule type="cellIs" dxfId="9624" priority="10876" operator="between">
      <formula>0</formula>
      <formula>2</formula>
    </cfRule>
  </conditionalFormatting>
  <conditionalFormatting sqref="N448">
    <cfRule type="cellIs" dxfId="9623" priority="10860" operator="between">
      <formula>6</formula>
      <formula>4.5</formula>
    </cfRule>
  </conditionalFormatting>
  <conditionalFormatting sqref="N448">
    <cfRule type="cellIs" dxfId="9622" priority="10859" operator="between">
      <formula>6</formula>
      <formula>4.495</formula>
    </cfRule>
  </conditionalFormatting>
  <conditionalFormatting sqref="N448">
    <cfRule type="cellIs" dxfId="9621" priority="10858" operator="between">
      <formula>4.5</formula>
      <formula>3.495</formula>
    </cfRule>
  </conditionalFormatting>
  <conditionalFormatting sqref="N448">
    <cfRule type="cellIs" dxfId="9620" priority="10856" operator="between">
      <formula>3.5</formula>
      <formula>2.495</formula>
    </cfRule>
    <cfRule type="cellIs" dxfId="9619" priority="10857" operator="between">
      <formula>3.5</formula>
      <formula>2.495</formula>
    </cfRule>
  </conditionalFormatting>
  <conditionalFormatting sqref="N448">
    <cfRule type="cellIs" dxfId="9618" priority="10855" operator="between">
      <formula>3.5</formula>
      <formula>2.495</formula>
    </cfRule>
  </conditionalFormatting>
  <conditionalFormatting sqref="N448">
    <cfRule type="cellIs" dxfId="9617" priority="10854" operator="between">
      <formula>3.5</formula>
      <formula>2.494</formula>
    </cfRule>
  </conditionalFormatting>
  <conditionalFormatting sqref="N448">
    <cfRule type="cellIs" dxfId="9616" priority="10853" operator="between">
      <formula>2.5</formula>
      <formula>0</formula>
    </cfRule>
  </conditionalFormatting>
  <conditionalFormatting sqref="N448">
    <cfRule type="cellIs" dxfId="9615" priority="10849" operator="between">
      <formula>4.501</formula>
      <formula>6</formula>
    </cfRule>
    <cfRule type="cellIs" dxfId="9614" priority="10850" operator="between">
      <formula>3.001</formula>
      <formula>4.5</formula>
    </cfRule>
    <cfRule type="cellIs" dxfId="9613" priority="10851" operator="between">
      <formula>2.001</formula>
      <formula>3</formula>
    </cfRule>
    <cfRule type="cellIs" dxfId="9612" priority="10852" operator="between">
      <formula>0</formula>
      <formula>2</formula>
    </cfRule>
  </conditionalFormatting>
  <conditionalFormatting sqref="N450">
    <cfRule type="cellIs" dxfId="9611" priority="10848" operator="between">
      <formula>6</formula>
      <formula>4.5</formula>
    </cfRule>
  </conditionalFormatting>
  <conditionalFormatting sqref="N450">
    <cfRule type="cellIs" dxfId="9610" priority="10847" operator="between">
      <formula>6</formula>
      <formula>4.495</formula>
    </cfRule>
  </conditionalFormatting>
  <conditionalFormatting sqref="N450">
    <cfRule type="cellIs" dxfId="9609" priority="10846" operator="between">
      <formula>4.5</formula>
      <formula>3.495</formula>
    </cfRule>
  </conditionalFormatting>
  <conditionalFormatting sqref="N450">
    <cfRule type="cellIs" dxfId="9608" priority="10844" operator="between">
      <formula>3.5</formula>
      <formula>2.495</formula>
    </cfRule>
    <cfRule type="cellIs" dxfId="9607" priority="10845" operator="between">
      <formula>3.5</formula>
      <formula>2.495</formula>
    </cfRule>
  </conditionalFormatting>
  <conditionalFormatting sqref="N450">
    <cfRule type="cellIs" dxfId="9606" priority="10843" operator="between">
      <formula>3.5</formula>
      <formula>2.495</formula>
    </cfRule>
  </conditionalFormatting>
  <conditionalFormatting sqref="N450">
    <cfRule type="cellIs" dxfId="9605" priority="10842" operator="between">
      <formula>3.5</formula>
      <formula>2.494</formula>
    </cfRule>
  </conditionalFormatting>
  <conditionalFormatting sqref="N450">
    <cfRule type="cellIs" dxfId="9604" priority="10841" operator="between">
      <formula>2.5</formula>
      <formula>0</formula>
    </cfRule>
  </conditionalFormatting>
  <conditionalFormatting sqref="N450">
    <cfRule type="cellIs" dxfId="9603" priority="10837" operator="between">
      <formula>4.501</formula>
      <formula>6</formula>
    </cfRule>
    <cfRule type="cellIs" dxfId="9602" priority="10838" operator="between">
      <formula>3.001</formula>
      <formula>4.5</formula>
    </cfRule>
    <cfRule type="cellIs" dxfId="9601" priority="10839" operator="between">
      <formula>2.001</formula>
      <formula>3</formula>
    </cfRule>
    <cfRule type="cellIs" dxfId="9600" priority="10840" operator="between">
      <formula>0</formula>
      <formula>2</formula>
    </cfRule>
  </conditionalFormatting>
  <conditionalFormatting sqref="N449">
    <cfRule type="cellIs" dxfId="9599" priority="10836" operator="between">
      <formula>6</formula>
      <formula>4.5</formula>
    </cfRule>
  </conditionalFormatting>
  <conditionalFormatting sqref="N449">
    <cfRule type="cellIs" dxfId="9598" priority="10835" operator="between">
      <formula>6</formula>
      <formula>4.495</formula>
    </cfRule>
  </conditionalFormatting>
  <conditionalFormatting sqref="N449">
    <cfRule type="cellIs" dxfId="9597" priority="10834" operator="between">
      <formula>4.5</formula>
      <formula>3.495</formula>
    </cfRule>
  </conditionalFormatting>
  <conditionalFormatting sqref="N449">
    <cfRule type="cellIs" dxfId="9596" priority="10832" operator="between">
      <formula>3.5</formula>
      <formula>2.495</formula>
    </cfRule>
    <cfRule type="cellIs" dxfId="9595" priority="10833" operator="between">
      <formula>3.5</formula>
      <formula>2.495</formula>
    </cfRule>
  </conditionalFormatting>
  <conditionalFormatting sqref="N449">
    <cfRule type="cellIs" dxfId="9594" priority="10831" operator="between">
      <formula>3.5</formula>
      <formula>2.495</formula>
    </cfRule>
  </conditionalFormatting>
  <conditionalFormatting sqref="N449">
    <cfRule type="cellIs" dxfId="9593" priority="10830" operator="between">
      <formula>3.5</formula>
      <formula>2.494</formula>
    </cfRule>
  </conditionalFormatting>
  <conditionalFormatting sqref="N449">
    <cfRule type="cellIs" dxfId="9592" priority="10829" operator="between">
      <formula>2.5</formula>
      <formula>0</formula>
    </cfRule>
  </conditionalFormatting>
  <conditionalFormatting sqref="N449">
    <cfRule type="cellIs" dxfId="9591" priority="10825" operator="between">
      <formula>4.501</formula>
      <formula>6</formula>
    </cfRule>
    <cfRule type="cellIs" dxfId="9590" priority="10826" operator="between">
      <formula>3.001</formula>
      <formula>4.5</formula>
    </cfRule>
    <cfRule type="cellIs" dxfId="9589" priority="10827" operator="between">
      <formula>2.001</formula>
      <formula>3</formula>
    </cfRule>
    <cfRule type="cellIs" dxfId="9588" priority="10828" operator="between">
      <formula>0</formula>
      <formula>2</formula>
    </cfRule>
  </conditionalFormatting>
  <conditionalFormatting sqref="N458">
    <cfRule type="cellIs" dxfId="9587" priority="10800" operator="between">
      <formula>6</formula>
      <formula>4.5</formula>
    </cfRule>
  </conditionalFormatting>
  <conditionalFormatting sqref="N458">
    <cfRule type="cellIs" dxfId="9586" priority="10799" operator="between">
      <formula>6</formula>
      <formula>4.495</formula>
    </cfRule>
  </conditionalFormatting>
  <conditionalFormatting sqref="N458">
    <cfRule type="cellIs" dxfId="9585" priority="10798" operator="between">
      <formula>4.5</formula>
      <formula>3.495</formula>
    </cfRule>
  </conditionalFormatting>
  <conditionalFormatting sqref="N458">
    <cfRule type="cellIs" dxfId="9584" priority="10796" operator="between">
      <formula>3.5</formula>
      <formula>2.495</formula>
    </cfRule>
    <cfRule type="cellIs" dxfId="9583" priority="10797" operator="between">
      <formula>3.5</formula>
      <formula>2.495</formula>
    </cfRule>
  </conditionalFormatting>
  <conditionalFormatting sqref="N458">
    <cfRule type="cellIs" dxfId="9582" priority="10795" operator="between">
      <formula>3.5</formula>
      <formula>2.495</formula>
    </cfRule>
  </conditionalFormatting>
  <conditionalFormatting sqref="N458">
    <cfRule type="cellIs" dxfId="9581" priority="10794" operator="between">
      <formula>3.5</formula>
      <formula>2.494</formula>
    </cfRule>
  </conditionalFormatting>
  <conditionalFormatting sqref="N458">
    <cfRule type="cellIs" dxfId="9580" priority="10793" operator="between">
      <formula>2.5</formula>
      <formula>0</formula>
    </cfRule>
  </conditionalFormatting>
  <conditionalFormatting sqref="N458">
    <cfRule type="cellIs" dxfId="9579" priority="10789" operator="between">
      <formula>4.501</formula>
      <formula>6</formula>
    </cfRule>
    <cfRule type="cellIs" dxfId="9578" priority="10790" operator="between">
      <formula>3.001</formula>
      <formula>4.5</formula>
    </cfRule>
    <cfRule type="cellIs" dxfId="9577" priority="10791" operator="between">
      <formula>2.001</formula>
      <formula>3</formula>
    </cfRule>
    <cfRule type="cellIs" dxfId="9576" priority="10792" operator="between">
      <formula>0</formula>
      <formula>2</formula>
    </cfRule>
  </conditionalFormatting>
  <conditionalFormatting sqref="N459">
    <cfRule type="cellIs" dxfId="9575" priority="10824" operator="between">
      <formula>6</formula>
      <formula>4.5</formula>
    </cfRule>
  </conditionalFormatting>
  <conditionalFormatting sqref="N459">
    <cfRule type="cellIs" dxfId="9574" priority="10823" operator="between">
      <formula>6</formula>
      <formula>4.495</formula>
    </cfRule>
  </conditionalFormatting>
  <conditionalFormatting sqref="N459">
    <cfRule type="cellIs" dxfId="9573" priority="10822" operator="between">
      <formula>4.5</formula>
      <formula>3.495</formula>
    </cfRule>
  </conditionalFormatting>
  <conditionalFormatting sqref="N459">
    <cfRule type="cellIs" dxfId="9572" priority="10820" operator="between">
      <formula>3.5</formula>
      <formula>2.495</formula>
    </cfRule>
    <cfRule type="cellIs" dxfId="9571" priority="10821" operator="between">
      <formula>3.5</formula>
      <formula>2.495</formula>
    </cfRule>
  </conditionalFormatting>
  <conditionalFormatting sqref="N459">
    <cfRule type="cellIs" dxfId="9570" priority="10819" operator="between">
      <formula>3.5</formula>
      <formula>2.495</formula>
    </cfRule>
  </conditionalFormatting>
  <conditionalFormatting sqref="N459">
    <cfRule type="cellIs" dxfId="9569" priority="10818" operator="between">
      <formula>3.5</formula>
      <formula>2.494</formula>
    </cfRule>
  </conditionalFormatting>
  <conditionalFormatting sqref="N459">
    <cfRule type="cellIs" dxfId="9568" priority="10817" operator="between">
      <formula>2.5</formula>
      <formula>0</formula>
    </cfRule>
  </conditionalFormatting>
  <conditionalFormatting sqref="N459">
    <cfRule type="cellIs" dxfId="9567" priority="10813" operator="between">
      <formula>4.501</formula>
      <formula>6</formula>
    </cfRule>
    <cfRule type="cellIs" dxfId="9566" priority="10814" operator="between">
      <formula>3.001</formula>
      <formula>4.5</formula>
    </cfRule>
    <cfRule type="cellIs" dxfId="9565" priority="10815" operator="between">
      <formula>2.001</formula>
      <formula>3</formula>
    </cfRule>
    <cfRule type="cellIs" dxfId="9564" priority="10816" operator="between">
      <formula>0</formula>
      <formula>2</formula>
    </cfRule>
  </conditionalFormatting>
  <conditionalFormatting sqref="N457">
    <cfRule type="cellIs" dxfId="9563" priority="10812" operator="between">
      <formula>6</formula>
      <formula>4.5</formula>
    </cfRule>
  </conditionalFormatting>
  <conditionalFormatting sqref="N457">
    <cfRule type="cellIs" dxfId="9562" priority="10811" operator="between">
      <formula>6</formula>
      <formula>4.495</formula>
    </cfRule>
  </conditionalFormatting>
  <conditionalFormatting sqref="N457">
    <cfRule type="cellIs" dxfId="9561" priority="10810" operator="between">
      <formula>4.5</formula>
      <formula>3.495</formula>
    </cfRule>
  </conditionalFormatting>
  <conditionalFormatting sqref="N457">
    <cfRule type="cellIs" dxfId="9560" priority="10808" operator="between">
      <formula>3.5</formula>
      <formula>2.495</formula>
    </cfRule>
    <cfRule type="cellIs" dxfId="9559" priority="10809" operator="between">
      <formula>3.5</formula>
      <formula>2.495</formula>
    </cfRule>
  </conditionalFormatting>
  <conditionalFormatting sqref="N457">
    <cfRule type="cellIs" dxfId="9558" priority="10807" operator="between">
      <formula>3.5</formula>
      <formula>2.495</formula>
    </cfRule>
  </conditionalFormatting>
  <conditionalFormatting sqref="N457">
    <cfRule type="cellIs" dxfId="9557" priority="10806" operator="between">
      <formula>3.5</formula>
      <formula>2.494</formula>
    </cfRule>
  </conditionalFormatting>
  <conditionalFormatting sqref="N457">
    <cfRule type="cellIs" dxfId="9556" priority="10805" operator="between">
      <formula>2.5</formula>
      <formula>0</formula>
    </cfRule>
  </conditionalFormatting>
  <conditionalFormatting sqref="N457">
    <cfRule type="cellIs" dxfId="9555" priority="10801" operator="between">
      <formula>4.501</formula>
      <formula>6</formula>
    </cfRule>
    <cfRule type="cellIs" dxfId="9554" priority="10802" operator="between">
      <formula>3.001</formula>
      <formula>4.5</formula>
    </cfRule>
    <cfRule type="cellIs" dxfId="9553" priority="10803" operator="between">
      <formula>2.001</formula>
      <formula>3</formula>
    </cfRule>
    <cfRule type="cellIs" dxfId="9552" priority="10804" operator="between">
      <formula>0</formula>
      <formula>2</formula>
    </cfRule>
  </conditionalFormatting>
  <conditionalFormatting sqref="N454">
    <cfRule type="cellIs" dxfId="9551" priority="10788" operator="between">
      <formula>6</formula>
      <formula>4.5</formula>
    </cfRule>
  </conditionalFormatting>
  <conditionalFormatting sqref="N454">
    <cfRule type="cellIs" dxfId="9550" priority="10787" operator="between">
      <formula>6</formula>
      <formula>4.495</formula>
    </cfRule>
  </conditionalFormatting>
  <conditionalFormatting sqref="N454">
    <cfRule type="cellIs" dxfId="9549" priority="10786" operator="between">
      <formula>4.5</formula>
      <formula>3.495</formula>
    </cfRule>
  </conditionalFormatting>
  <conditionalFormatting sqref="N454">
    <cfRule type="cellIs" dxfId="9548" priority="10784" operator="between">
      <formula>3.5</formula>
      <formula>2.495</formula>
    </cfRule>
    <cfRule type="cellIs" dxfId="9547" priority="10785" operator="between">
      <formula>3.5</formula>
      <formula>2.495</formula>
    </cfRule>
  </conditionalFormatting>
  <conditionalFormatting sqref="N454">
    <cfRule type="cellIs" dxfId="9546" priority="10783" operator="between">
      <formula>3.5</formula>
      <formula>2.495</formula>
    </cfRule>
  </conditionalFormatting>
  <conditionalFormatting sqref="N454">
    <cfRule type="cellIs" dxfId="9545" priority="10782" operator="between">
      <formula>3.5</formula>
      <formula>2.494</formula>
    </cfRule>
  </conditionalFormatting>
  <conditionalFormatting sqref="N454">
    <cfRule type="cellIs" dxfId="9544" priority="10781" operator="between">
      <formula>2.5</formula>
      <formula>0</formula>
    </cfRule>
  </conditionalFormatting>
  <conditionalFormatting sqref="N454">
    <cfRule type="cellIs" dxfId="9543" priority="10777" operator="between">
      <formula>4.501</formula>
      <formula>6</formula>
    </cfRule>
    <cfRule type="cellIs" dxfId="9542" priority="10778" operator="between">
      <formula>3.001</formula>
      <formula>4.5</formula>
    </cfRule>
    <cfRule type="cellIs" dxfId="9541" priority="10779" operator="between">
      <formula>2.001</formula>
      <formula>3</formula>
    </cfRule>
    <cfRule type="cellIs" dxfId="9540" priority="10780" operator="between">
      <formula>0</formula>
      <formula>2</formula>
    </cfRule>
  </conditionalFormatting>
  <conditionalFormatting sqref="N456">
    <cfRule type="cellIs" dxfId="9539" priority="10776" operator="between">
      <formula>6</formula>
      <formula>4.5</formula>
    </cfRule>
  </conditionalFormatting>
  <conditionalFormatting sqref="N456">
    <cfRule type="cellIs" dxfId="9538" priority="10775" operator="between">
      <formula>6</formula>
      <formula>4.495</formula>
    </cfRule>
  </conditionalFormatting>
  <conditionalFormatting sqref="N456">
    <cfRule type="cellIs" dxfId="9537" priority="10774" operator="between">
      <formula>4.5</formula>
      <formula>3.495</formula>
    </cfRule>
  </conditionalFormatting>
  <conditionalFormatting sqref="N456">
    <cfRule type="cellIs" dxfId="9536" priority="10772" operator="between">
      <formula>3.5</formula>
      <formula>2.495</formula>
    </cfRule>
    <cfRule type="cellIs" dxfId="9535" priority="10773" operator="between">
      <formula>3.5</formula>
      <formula>2.495</formula>
    </cfRule>
  </conditionalFormatting>
  <conditionalFormatting sqref="N456">
    <cfRule type="cellIs" dxfId="9534" priority="10771" operator="between">
      <formula>3.5</formula>
      <formula>2.495</formula>
    </cfRule>
  </conditionalFormatting>
  <conditionalFormatting sqref="N456">
    <cfRule type="cellIs" dxfId="9533" priority="10770" operator="between">
      <formula>3.5</formula>
      <formula>2.494</formula>
    </cfRule>
  </conditionalFormatting>
  <conditionalFormatting sqref="N456">
    <cfRule type="cellIs" dxfId="9532" priority="10769" operator="between">
      <formula>2.5</formula>
      <formula>0</formula>
    </cfRule>
  </conditionalFormatting>
  <conditionalFormatting sqref="N456">
    <cfRule type="cellIs" dxfId="9531" priority="10765" operator="between">
      <formula>4.501</formula>
      <formula>6</formula>
    </cfRule>
    <cfRule type="cellIs" dxfId="9530" priority="10766" operator="between">
      <formula>3.001</formula>
      <formula>4.5</formula>
    </cfRule>
    <cfRule type="cellIs" dxfId="9529" priority="10767" operator="between">
      <formula>2.001</formula>
      <formula>3</formula>
    </cfRule>
    <cfRule type="cellIs" dxfId="9528" priority="10768" operator="between">
      <formula>0</formula>
      <formula>2</formula>
    </cfRule>
  </conditionalFormatting>
  <conditionalFormatting sqref="N455">
    <cfRule type="cellIs" dxfId="9527" priority="10764" operator="between">
      <formula>6</formula>
      <formula>4.5</formula>
    </cfRule>
  </conditionalFormatting>
  <conditionalFormatting sqref="N455">
    <cfRule type="cellIs" dxfId="9526" priority="10763" operator="between">
      <formula>6</formula>
      <formula>4.495</formula>
    </cfRule>
  </conditionalFormatting>
  <conditionalFormatting sqref="N455">
    <cfRule type="cellIs" dxfId="9525" priority="10762" operator="between">
      <formula>4.5</formula>
      <formula>3.495</formula>
    </cfRule>
  </conditionalFormatting>
  <conditionalFormatting sqref="N455">
    <cfRule type="cellIs" dxfId="9524" priority="10760" operator="between">
      <formula>3.5</formula>
      <formula>2.495</formula>
    </cfRule>
    <cfRule type="cellIs" dxfId="9523" priority="10761" operator="between">
      <formula>3.5</formula>
      <formula>2.495</formula>
    </cfRule>
  </conditionalFormatting>
  <conditionalFormatting sqref="N455">
    <cfRule type="cellIs" dxfId="9522" priority="10759" operator="between">
      <formula>3.5</formula>
      <formula>2.495</formula>
    </cfRule>
  </conditionalFormatting>
  <conditionalFormatting sqref="N455">
    <cfRule type="cellIs" dxfId="9521" priority="10758" operator="between">
      <formula>3.5</formula>
      <formula>2.494</formula>
    </cfRule>
  </conditionalFormatting>
  <conditionalFormatting sqref="N455">
    <cfRule type="cellIs" dxfId="9520" priority="10757" operator="between">
      <formula>2.5</formula>
      <formula>0</formula>
    </cfRule>
  </conditionalFormatting>
  <conditionalFormatting sqref="N455">
    <cfRule type="cellIs" dxfId="9519" priority="10753" operator="between">
      <formula>4.501</formula>
      <formula>6</formula>
    </cfRule>
    <cfRule type="cellIs" dxfId="9518" priority="10754" operator="between">
      <formula>3.001</formula>
      <formula>4.5</formula>
    </cfRule>
    <cfRule type="cellIs" dxfId="9517" priority="10755" operator="between">
      <formula>2.001</formula>
      <formula>3</formula>
    </cfRule>
    <cfRule type="cellIs" dxfId="9516" priority="10756" operator="between">
      <formula>0</formula>
      <formula>2</formula>
    </cfRule>
  </conditionalFormatting>
  <conditionalFormatting sqref="N466">
    <cfRule type="cellIs" dxfId="9515" priority="10728" operator="between">
      <formula>6</formula>
      <formula>4.5</formula>
    </cfRule>
  </conditionalFormatting>
  <conditionalFormatting sqref="N466">
    <cfRule type="cellIs" dxfId="9514" priority="10727" operator="between">
      <formula>6</formula>
      <formula>4.495</formula>
    </cfRule>
  </conditionalFormatting>
  <conditionalFormatting sqref="N466">
    <cfRule type="cellIs" dxfId="9513" priority="10726" operator="between">
      <formula>4.5</formula>
      <formula>3.495</formula>
    </cfRule>
  </conditionalFormatting>
  <conditionalFormatting sqref="N466">
    <cfRule type="cellIs" dxfId="9512" priority="10724" operator="between">
      <formula>3.5</formula>
      <formula>2.495</formula>
    </cfRule>
    <cfRule type="cellIs" dxfId="9511" priority="10725" operator="between">
      <formula>3.5</formula>
      <formula>2.495</formula>
    </cfRule>
  </conditionalFormatting>
  <conditionalFormatting sqref="N466">
    <cfRule type="cellIs" dxfId="9510" priority="10723" operator="between">
      <formula>3.5</formula>
      <formula>2.495</formula>
    </cfRule>
  </conditionalFormatting>
  <conditionalFormatting sqref="N466">
    <cfRule type="cellIs" dxfId="9509" priority="10722" operator="between">
      <formula>3.5</formula>
      <formula>2.494</formula>
    </cfRule>
  </conditionalFormatting>
  <conditionalFormatting sqref="N466">
    <cfRule type="cellIs" dxfId="9508" priority="10721" operator="between">
      <formula>2.5</formula>
      <formula>0</formula>
    </cfRule>
  </conditionalFormatting>
  <conditionalFormatting sqref="N466">
    <cfRule type="cellIs" dxfId="9507" priority="10717" operator="between">
      <formula>4.501</formula>
      <formula>6</formula>
    </cfRule>
    <cfRule type="cellIs" dxfId="9506" priority="10718" operator="between">
      <formula>3.001</formula>
      <formula>4.5</formula>
    </cfRule>
    <cfRule type="cellIs" dxfId="9505" priority="10719" operator="between">
      <formula>2.001</formula>
      <formula>3</formula>
    </cfRule>
    <cfRule type="cellIs" dxfId="9504" priority="10720" operator="between">
      <formula>0</formula>
      <formula>2</formula>
    </cfRule>
  </conditionalFormatting>
  <conditionalFormatting sqref="N467">
    <cfRule type="cellIs" dxfId="9503" priority="10752" operator="between">
      <formula>6</formula>
      <formula>4.5</formula>
    </cfRule>
  </conditionalFormatting>
  <conditionalFormatting sqref="N467">
    <cfRule type="cellIs" dxfId="9502" priority="10751" operator="between">
      <formula>6</formula>
      <formula>4.495</formula>
    </cfRule>
  </conditionalFormatting>
  <conditionalFormatting sqref="N467">
    <cfRule type="cellIs" dxfId="9501" priority="10750" operator="between">
      <formula>4.5</formula>
      <formula>3.495</formula>
    </cfRule>
  </conditionalFormatting>
  <conditionalFormatting sqref="N467">
    <cfRule type="cellIs" dxfId="9500" priority="10748" operator="between">
      <formula>3.5</formula>
      <formula>2.495</formula>
    </cfRule>
    <cfRule type="cellIs" dxfId="9499" priority="10749" operator="between">
      <formula>3.5</formula>
      <formula>2.495</formula>
    </cfRule>
  </conditionalFormatting>
  <conditionalFormatting sqref="N467">
    <cfRule type="cellIs" dxfId="9498" priority="10747" operator="between">
      <formula>3.5</formula>
      <formula>2.495</formula>
    </cfRule>
  </conditionalFormatting>
  <conditionalFormatting sqref="N467">
    <cfRule type="cellIs" dxfId="9497" priority="10746" operator="between">
      <formula>3.5</formula>
      <formula>2.494</formula>
    </cfRule>
  </conditionalFormatting>
  <conditionalFormatting sqref="N467">
    <cfRule type="cellIs" dxfId="9496" priority="10745" operator="between">
      <formula>2.5</formula>
      <formula>0</formula>
    </cfRule>
  </conditionalFormatting>
  <conditionalFormatting sqref="N467">
    <cfRule type="cellIs" dxfId="9495" priority="10741" operator="between">
      <formula>4.501</formula>
      <formula>6</formula>
    </cfRule>
    <cfRule type="cellIs" dxfId="9494" priority="10742" operator="between">
      <formula>3.001</formula>
      <formula>4.5</formula>
    </cfRule>
    <cfRule type="cellIs" dxfId="9493" priority="10743" operator="between">
      <formula>2.001</formula>
      <formula>3</formula>
    </cfRule>
    <cfRule type="cellIs" dxfId="9492" priority="10744" operator="between">
      <formula>0</formula>
      <formula>2</formula>
    </cfRule>
  </conditionalFormatting>
  <conditionalFormatting sqref="N465">
    <cfRule type="cellIs" dxfId="9491" priority="10740" operator="between">
      <formula>6</formula>
      <formula>4.5</formula>
    </cfRule>
  </conditionalFormatting>
  <conditionalFormatting sqref="N465">
    <cfRule type="cellIs" dxfId="9490" priority="10739" operator="between">
      <formula>6</formula>
      <formula>4.495</formula>
    </cfRule>
  </conditionalFormatting>
  <conditionalFormatting sqref="N465">
    <cfRule type="cellIs" dxfId="9489" priority="10738" operator="between">
      <formula>4.5</formula>
      <formula>3.495</formula>
    </cfRule>
  </conditionalFormatting>
  <conditionalFormatting sqref="N465">
    <cfRule type="cellIs" dxfId="9488" priority="10736" operator="between">
      <formula>3.5</formula>
      <formula>2.495</formula>
    </cfRule>
    <cfRule type="cellIs" dxfId="9487" priority="10737" operator="between">
      <formula>3.5</formula>
      <formula>2.495</formula>
    </cfRule>
  </conditionalFormatting>
  <conditionalFormatting sqref="N465">
    <cfRule type="cellIs" dxfId="9486" priority="10735" operator="between">
      <formula>3.5</formula>
      <formula>2.495</formula>
    </cfRule>
  </conditionalFormatting>
  <conditionalFormatting sqref="N465">
    <cfRule type="cellIs" dxfId="9485" priority="10734" operator="between">
      <formula>3.5</formula>
      <formula>2.494</formula>
    </cfRule>
  </conditionalFormatting>
  <conditionalFormatting sqref="N465">
    <cfRule type="cellIs" dxfId="9484" priority="10733" operator="between">
      <formula>2.5</formula>
      <formula>0</formula>
    </cfRule>
  </conditionalFormatting>
  <conditionalFormatting sqref="N465">
    <cfRule type="cellIs" dxfId="9483" priority="10729" operator="between">
      <formula>4.501</formula>
      <formula>6</formula>
    </cfRule>
    <cfRule type="cellIs" dxfId="9482" priority="10730" operator="between">
      <formula>3.001</formula>
      <formula>4.5</formula>
    </cfRule>
    <cfRule type="cellIs" dxfId="9481" priority="10731" operator="between">
      <formula>2.001</formula>
      <formula>3</formula>
    </cfRule>
    <cfRule type="cellIs" dxfId="9480" priority="10732" operator="between">
      <formula>0</formula>
      <formula>2</formula>
    </cfRule>
  </conditionalFormatting>
  <conditionalFormatting sqref="N460">
    <cfRule type="cellIs" dxfId="9479" priority="10716" operator="between">
      <formula>6</formula>
      <formula>4.5</formula>
    </cfRule>
  </conditionalFormatting>
  <conditionalFormatting sqref="N460">
    <cfRule type="cellIs" dxfId="9478" priority="10715" operator="between">
      <formula>6</formula>
      <formula>4.495</formula>
    </cfRule>
  </conditionalFormatting>
  <conditionalFormatting sqref="N460">
    <cfRule type="cellIs" dxfId="9477" priority="10714" operator="between">
      <formula>4.5</formula>
      <formula>3.495</formula>
    </cfRule>
  </conditionalFormatting>
  <conditionalFormatting sqref="N460">
    <cfRule type="cellIs" dxfId="9476" priority="10712" operator="between">
      <formula>3.5</formula>
      <formula>2.495</formula>
    </cfRule>
    <cfRule type="cellIs" dxfId="9475" priority="10713" operator="between">
      <formula>3.5</formula>
      <formula>2.495</formula>
    </cfRule>
  </conditionalFormatting>
  <conditionalFormatting sqref="N460">
    <cfRule type="cellIs" dxfId="9474" priority="10711" operator="between">
      <formula>3.5</formula>
      <formula>2.495</formula>
    </cfRule>
  </conditionalFormatting>
  <conditionalFormatting sqref="N460">
    <cfRule type="cellIs" dxfId="9473" priority="10710" operator="between">
      <formula>3.5</formula>
      <formula>2.494</formula>
    </cfRule>
  </conditionalFormatting>
  <conditionalFormatting sqref="N460">
    <cfRule type="cellIs" dxfId="9472" priority="10709" operator="between">
      <formula>2.5</formula>
      <formula>0</formula>
    </cfRule>
  </conditionalFormatting>
  <conditionalFormatting sqref="N460">
    <cfRule type="cellIs" dxfId="9471" priority="10705" operator="between">
      <formula>4.501</formula>
      <formula>6</formula>
    </cfRule>
    <cfRule type="cellIs" dxfId="9470" priority="10706" operator="between">
      <formula>3.001</formula>
      <formula>4.5</formula>
    </cfRule>
    <cfRule type="cellIs" dxfId="9469" priority="10707" operator="between">
      <formula>2.001</formula>
      <formula>3</formula>
    </cfRule>
    <cfRule type="cellIs" dxfId="9468" priority="10708" operator="between">
      <formula>0</formula>
      <formula>2</formula>
    </cfRule>
  </conditionalFormatting>
  <conditionalFormatting sqref="N464">
    <cfRule type="cellIs" dxfId="9467" priority="10704" operator="between">
      <formula>6</formula>
      <formula>4.5</formula>
    </cfRule>
  </conditionalFormatting>
  <conditionalFormatting sqref="N464">
    <cfRule type="cellIs" dxfId="9466" priority="10703" operator="between">
      <formula>6</formula>
      <formula>4.495</formula>
    </cfRule>
  </conditionalFormatting>
  <conditionalFormatting sqref="N464">
    <cfRule type="cellIs" dxfId="9465" priority="10702" operator="between">
      <formula>4.5</formula>
      <formula>3.495</formula>
    </cfRule>
  </conditionalFormatting>
  <conditionalFormatting sqref="N464">
    <cfRule type="cellIs" dxfId="9464" priority="10700" operator="between">
      <formula>3.5</formula>
      <formula>2.495</formula>
    </cfRule>
    <cfRule type="cellIs" dxfId="9463" priority="10701" operator="between">
      <formula>3.5</formula>
      <formula>2.495</formula>
    </cfRule>
  </conditionalFormatting>
  <conditionalFormatting sqref="N464">
    <cfRule type="cellIs" dxfId="9462" priority="10699" operator="between">
      <formula>3.5</formula>
      <formula>2.495</formula>
    </cfRule>
  </conditionalFormatting>
  <conditionalFormatting sqref="N464">
    <cfRule type="cellIs" dxfId="9461" priority="10698" operator="between">
      <formula>3.5</formula>
      <formula>2.494</formula>
    </cfRule>
  </conditionalFormatting>
  <conditionalFormatting sqref="N464">
    <cfRule type="cellIs" dxfId="9460" priority="10697" operator="between">
      <formula>2.5</formula>
      <formula>0</formula>
    </cfRule>
  </conditionalFormatting>
  <conditionalFormatting sqref="N464">
    <cfRule type="cellIs" dxfId="9459" priority="10693" operator="between">
      <formula>4.501</formula>
      <formula>6</formula>
    </cfRule>
    <cfRule type="cellIs" dxfId="9458" priority="10694" operator="between">
      <formula>3.001</formula>
      <formula>4.5</formula>
    </cfRule>
    <cfRule type="cellIs" dxfId="9457" priority="10695" operator="between">
      <formula>2.001</formula>
      <formula>3</formula>
    </cfRule>
    <cfRule type="cellIs" dxfId="9456" priority="10696" operator="between">
      <formula>0</formula>
      <formula>2</formula>
    </cfRule>
  </conditionalFormatting>
  <conditionalFormatting sqref="N462">
    <cfRule type="cellIs" dxfId="9455" priority="10692" operator="between">
      <formula>6</formula>
      <formula>4.5</formula>
    </cfRule>
  </conditionalFormatting>
  <conditionalFormatting sqref="N462">
    <cfRule type="cellIs" dxfId="9454" priority="10691" operator="between">
      <formula>6</formula>
      <formula>4.495</formula>
    </cfRule>
  </conditionalFormatting>
  <conditionalFormatting sqref="N462">
    <cfRule type="cellIs" dxfId="9453" priority="10690" operator="between">
      <formula>4.5</formula>
      <formula>3.495</formula>
    </cfRule>
  </conditionalFormatting>
  <conditionalFormatting sqref="N462">
    <cfRule type="cellIs" dxfId="9452" priority="10688" operator="between">
      <formula>3.5</formula>
      <formula>2.495</formula>
    </cfRule>
    <cfRule type="cellIs" dxfId="9451" priority="10689" operator="between">
      <formula>3.5</formula>
      <formula>2.495</formula>
    </cfRule>
  </conditionalFormatting>
  <conditionalFormatting sqref="N462">
    <cfRule type="cellIs" dxfId="9450" priority="10687" operator="between">
      <formula>3.5</formula>
      <formula>2.495</formula>
    </cfRule>
  </conditionalFormatting>
  <conditionalFormatting sqref="N462">
    <cfRule type="cellIs" dxfId="9449" priority="10686" operator="between">
      <formula>3.5</formula>
      <formula>2.494</formula>
    </cfRule>
  </conditionalFormatting>
  <conditionalFormatting sqref="N462">
    <cfRule type="cellIs" dxfId="9448" priority="10685" operator="between">
      <formula>2.5</formula>
      <formula>0</formula>
    </cfRule>
  </conditionalFormatting>
  <conditionalFormatting sqref="N462">
    <cfRule type="cellIs" dxfId="9447" priority="10681" operator="between">
      <formula>4.501</formula>
      <formula>6</formula>
    </cfRule>
    <cfRule type="cellIs" dxfId="9446" priority="10682" operator="between">
      <formula>3.001</formula>
      <formula>4.5</formula>
    </cfRule>
    <cfRule type="cellIs" dxfId="9445" priority="10683" operator="between">
      <formula>2.001</formula>
      <formula>3</formula>
    </cfRule>
    <cfRule type="cellIs" dxfId="9444" priority="10684" operator="between">
      <formula>0</formula>
      <formula>2</formula>
    </cfRule>
  </conditionalFormatting>
  <conditionalFormatting sqref="N461">
    <cfRule type="cellIs" dxfId="9443" priority="10680" operator="between">
      <formula>6</formula>
      <formula>4.5</formula>
    </cfRule>
  </conditionalFormatting>
  <conditionalFormatting sqref="N461">
    <cfRule type="cellIs" dxfId="9442" priority="10679" operator="between">
      <formula>6</formula>
      <formula>4.495</formula>
    </cfRule>
  </conditionalFormatting>
  <conditionalFormatting sqref="N461">
    <cfRule type="cellIs" dxfId="9441" priority="10678" operator="between">
      <formula>4.5</formula>
      <formula>3.495</formula>
    </cfRule>
  </conditionalFormatting>
  <conditionalFormatting sqref="N461">
    <cfRule type="cellIs" dxfId="9440" priority="10676" operator="between">
      <formula>3.5</formula>
      <formula>2.495</formula>
    </cfRule>
    <cfRule type="cellIs" dxfId="9439" priority="10677" operator="between">
      <formula>3.5</formula>
      <formula>2.495</formula>
    </cfRule>
  </conditionalFormatting>
  <conditionalFormatting sqref="N461">
    <cfRule type="cellIs" dxfId="9438" priority="10675" operator="between">
      <formula>3.5</formula>
      <formula>2.495</formula>
    </cfRule>
  </conditionalFormatting>
  <conditionalFormatting sqref="N461">
    <cfRule type="cellIs" dxfId="9437" priority="10674" operator="between">
      <formula>3.5</formula>
      <formula>2.494</formula>
    </cfRule>
  </conditionalFormatting>
  <conditionalFormatting sqref="N461">
    <cfRule type="cellIs" dxfId="9436" priority="10673" operator="between">
      <formula>2.5</formula>
      <formula>0</formula>
    </cfRule>
  </conditionalFormatting>
  <conditionalFormatting sqref="N461">
    <cfRule type="cellIs" dxfId="9435" priority="10669" operator="between">
      <formula>4.501</formula>
      <formula>6</formula>
    </cfRule>
    <cfRule type="cellIs" dxfId="9434" priority="10670" operator="between">
      <formula>3.001</formula>
      <formula>4.5</formula>
    </cfRule>
    <cfRule type="cellIs" dxfId="9433" priority="10671" operator="between">
      <formula>2.001</formula>
      <formula>3</formula>
    </cfRule>
    <cfRule type="cellIs" dxfId="9432" priority="10672" operator="between">
      <formula>0</formula>
      <formula>2</formula>
    </cfRule>
  </conditionalFormatting>
  <conditionalFormatting sqref="N463">
    <cfRule type="cellIs" dxfId="9431" priority="10668" operator="between">
      <formula>6</formula>
      <formula>4.5</formula>
    </cfRule>
  </conditionalFormatting>
  <conditionalFormatting sqref="N463">
    <cfRule type="cellIs" dxfId="9430" priority="10667" operator="between">
      <formula>6</formula>
      <formula>4.495</formula>
    </cfRule>
  </conditionalFormatting>
  <conditionalFormatting sqref="N463">
    <cfRule type="cellIs" dxfId="9429" priority="10666" operator="between">
      <formula>4.5</formula>
      <formula>3.495</formula>
    </cfRule>
  </conditionalFormatting>
  <conditionalFormatting sqref="N463">
    <cfRule type="cellIs" dxfId="9428" priority="10664" operator="between">
      <formula>3.5</formula>
      <formula>2.495</formula>
    </cfRule>
    <cfRule type="cellIs" dxfId="9427" priority="10665" operator="between">
      <formula>3.5</formula>
      <formula>2.495</formula>
    </cfRule>
  </conditionalFormatting>
  <conditionalFormatting sqref="N463">
    <cfRule type="cellIs" dxfId="9426" priority="10663" operator="between">
      <formula>3.5</formula>
      <formula>2.495</formula>
    </cfRule>
  </conditionalFormatting>
  <conditionalFormatting sqref="N463">
    <cfRule type="cellIs" dxfId="9425" priority="10662" operator="between">
      <formula>3.5</formula>
      <formula>2.494</formula>
    </cfRule>
  </conditionalFormatting>
  <conditionalFormatting sqref="N463">
    <cfRule type="cellIs" dxfId="9424" priority="10661" operator="between">
      <formula>2.5</formula>
      <formula>0</formula>
    </cfRule>
  </conditionalFormatting>
  <conditionalFormatting sqref="N463">
    <cfRule type="cellIs" dxfId="9423" priority="10657" operator="between">
      <formula>4.501</formula>
      <formula>6</formula>
    </cfRule>
    <cfRule type="cellIs" dxfId="9422" priority="10658" operator="between">
      <formula>3.001</formula>
      <formula>4.5</formula>
    </cfRule>
    <cfRule type="cellIs" dxfId="9421" priority="10659" operator="between">
      <formula>2.001</formula>
      <formula>3</formula>
    </cfRule>
    <cfRule type="cellIs" dxfId="9420" priority="10660" operator="between">
      <formula>0</formula>
      <formula>2</formula>
    </cfRule>
  </conditionalFormatting>
  <conditionalFormatting sqref="N474">
    <cfRule type="cellIs" dxfId="9419" priority="10632" operator="between">
      <formula>6</formula>
      <formula>4.5</formula>
    </cfRule>
  </conditionalFormatting>
  <conditionalFormatting sqref="N474">
    <cfRule type="cellIs" dxfId="9418" priority="10631" operator="between">
      <formula>6</formula>
      <formula>4.495</formula>
    </cfRule>
  </conditionalFormatting>
  <conditionalFormatting sqref="N474">
    <cfRule type="cellIs" dxfId="9417" priority="10630" operator="between">
      <formula>4.5</formula>
      <formula>3.495</formula>
    </cfRule>
  </conditionalFormatting>
  <conditionalFormatting sqref="N474">
    <cfRule type="cellIs" dxfId="9416" priority="10628" operator="between">
      <formula>3.5</formula>
      <formula>2.495</formula>
    </cfRule>
    <cfRule type="cellIs" dxfId="9415" priority="10629" operator="between">
      <formula>3.5</formula>
      <formula>2.495</formula>
    </cfRule>
  </conditionalFormatting>
  <conditionalFormatting sqref="N474">
    <cfRule type="cellIs" dxfId="9414" priority="10627" operator="between">
      <formula>3.5</formula>
      <formula>2.495</formula>
    </cfRule>
  </conditionalFormatting>
  <conditionalFormatting sqref="N474">
    <cfRule type="cellIs" dxfId="9413" priority="10626" operator="between">
      <formula>3.5</formula>
      <formula>2.494</formula>
    </cfRule>
  </conditionalFormatting>
  <conditionalFormatting sqref="N474">
    <cfRule type="cellIs" dxfId="9412" priority="10625" operator="between">
      <formula>2.5</formula>
      <formula>0</formula>
    </cfRule>
  </conditionalFormatting>
  <conditionalFormatting sqref="N474">
    <cfRule type="cellIs" dxfId="9411" priority="10621" operator="between">
      <formula>4.501</formula>
      <formula>6</formula>
    </cfRule>
    <cfRule type="cellIs" dxfId="9410" priority="10622" operator="between">
      <formula>3.001</formula>
      <formula>4.5</formula>
    </cfRule>
    <cfRule type="cellIs" dxfId="9409" priority="10623" operator="between">
      <formula>2.001</formula>
      <formula>3</formula>
    </cfRule>
    <cfRule type="cellIs" dxfId="9408" priority="10624" operator="between">
      <formula>0</formula>
      <formula>2</formula>
    </cfRule>
  </conditionalFormatting>
  <conditionalFormatting sqref="N475">
    <cfRule type="cellIs" dxfId="9407" priority="10656" operator="between">
      <formula>6</formula>
      <formula>4.5</formula>
    </cfRule>
  </conditionalFormatting>
  <conditionalFormatting sqref="N475">
    <cfRule type="cellIs" dxfId="9406" priority="10655" operator="between">
      <formula>6</formula>
      <formula>4.495</formula>
    </cfRule>
  </conditionalFormatting>
  <conditionalFormatting sqref="N475">
    <cfRule type="cellIs" dxfId="9405" priority="10654" operator="between">
      <formula>4.5</formula>
      <formula>3.495</formula>
    </cfRule>
  </conditionalFormatting>
  <conditionalFormatting sqref="N475">
    <cfRule type="cellIs" dxfId="9404" priority="10652" operator="between">
      <formula>3.5</formula>
      <formula>2.495</formula>
    </cfRule>
    <cfRule type="cellIs" dxfId="9403" priority="10653" operator="between">
      <formula>3.5</formula>
      <formula>2.495</formula>
    </cfRule>
  </conditionalFormatting>
  <conditionalFormatting sqref="N475">
    <cfRule type="cellIs" dxfId="9402" priority="10651" operator="between">
      <formula>3.5</formula>
      <formula>2.495</formula>
    </cfRule>
  </conditionalFormatting>
  <conditionalFormatting sqref="N475">
    <cfRule type="cellIs" dxfId="9401" priority="10650" operator="between">
      <formula>3.5</formula>
      <formula>2.494</formula>
    </cfRule>
  </conditionalFormatting>
  <conditionalFormatting sqref="N475">
    <cfRule type="cellIs" dxfId="9400" priority="10649" operator="between">
      <formula>2.5</formula>
      <formula>0</formula>
    </cfRule>
  </conditionalFormatting>
  <conditionalFormatting sqref="N475">
    <cfRule type="cellIs" dxfId="9399" priority="10645" operator="between">
      <formula>4.501</formula>
      <formula>6</formula>
    </cfRule>
    <cfRule type="cellIs" dxfId="9398" priority="10646" operator="between">
      <formula>3.001</formula>
      <formula>4.5</formula>
    </cfRule>
    <cfRule type="cellIs" dxfId="9397" priority="10647" operator="between">
      <formula>2.001</formula>
      <formula>3</formula>
    </cfRule>
    <cfRule type="cellIs" dxfId="9396" priority="10648" operator="between">
      <formula>0</formula>
      <formula>2</formula>
    </cfRule>
  </conditionalFormatting>
  <conditionalFormatting sqref="N473">
    <cfRule type="cellIs" dxfId="9395" priority="10644" operator="between">
      <formula>6</formula>
      <formula>4.5</formula>
    </cfRule>
  </conditionalFormatting>
  <conditionalFormatting sqref="N473">
    <cfRule type="cellIs" dxfId="9394" priority="10643" operator="between">
      <formula>6</formula>
      <formula>4.495</formula>
    </cfRule>
  </conditionalFormatting>
  <conditionalFormatting sqref="N473">
    <cfRule type="cellIs" dxfId="9393" priority="10642" operator="between">
      <formula>4.5</formula>
      <formula>3.495</formula>
    </cfRule>
  </conditionalFormatting>
  <conditionalFormatting sqref="N473">
    <cfRule type="cellIs" dxfId="9392" priority="10640" operator="between">
      <formula>3.5</formula>
      <formula>2.495</formula>
    </cfRule>
    <cfRule type="cellIs" dxfId="9391" priority="10641" operator="between">
      <formula>3.5</formula>
      <formula>2.495</formula>
    </cfRule>
  </conditionalFormatting>
  <conditionalFormatting sqref="N473">
    <cfRule type="cellIs" dxfId="9390" priority="10639" operator="between">
      <formula>3.5</formula>
      <formula>2.495</formula>
    </cfRule>
  </conditionalFormatting>
  <conditionalFormatting sqref="N473">
    <cfRule type="cellIs" dxfId="9389" priority="10638" operator="between">
      <formula>3.5</formula>
      <formula>2.494</formula>
    </cfRule>
  </conditionalFormatting>
  <conditionalFormatting sqref="N473">
    <cfRule type="cellIs" dxfId="9388" priority="10637" operator="between">
      <formula>2.5</formula>
      <formula>0</formula>
    </cfRule>
  </conditionalFormatting>
  <conditionalFormatting sqref="N473">
    <cfRule type="cellIs" dxfId="9387" priority="10633" operator="between">
      <formula>4.501</formula>
      <formula>6</formula>
    </cfRule>
    <cfRule type="cellIs" dxfId="9386" priority="10634" operator="between">
      <formula>3.001</formula>
      <formula>4.5</formula>
    </cfRule>
    <cfRule type="cellIs" dxfId="9385" priority="10635" operator="between">
      <formula>2.001</formula>
      <formula>3</formula>
    </cfRule>
    <cfRule type="cellIs" dxfId="9384" priority="10636" operator="between">
      <formula>0</formula>
      <formula>2</formula>
    </cfRule>
  </conditionalFormatting>
  <conditionalFormatting sqref="N472">
    <cfRule type="cellIs" dxfId="9383" priority="10608" operator="between">
      <formula>6</formula>
      <formula>4.5</formula>
    </cfRule>
  </conditionalFormatting>
  <conditionalFormatting sqref="N472">
    <cfRule type="cellIs" dxfId="9382" priority="10607" operator="between">
      <formula>6</formula>
      <formula>4.495</formula>
    </cfRule>
  </conditionalFormatting>
  <conditionalFormatting sqref="N472">
    <cfRule type="cellIs" dxfId="9381" priority="10606" operator="between">
      <formula>4.5</formula>
      <formula>3.495</formula>
    </cfRule>
  </conditionalFormatting>
  <conditionalFormatting sqref="N472">
    <cfRule type="cellIs" dxfId="9380" priority="10604" operator="between">
      <formula>3.5</formula>
      <formula>2.495</formula>
    </cfRule>
    <cfRule type="cellIs" dxfId="9379" priority="10605" operator="between">
      <formula>3.5</formula>
      <formula>2.495</formula>
    </cfRule>
  </conditionalFormatting>
  <conditionalFormatting sqref="N472">
    <cfRule type="cellIs" dxfId="9378" priority="10603" operator="between">
      <formula>3.5</formula>
      <formula>2.495</formula>
    </cfRule>
  </conditionalFormatting>
  <conditionalFormatting sqref="N472">
    <cfRule type="cellIs" dxfId="9377" priority="10602" operator="between">
      <formula>3.5</formula>
      <formula>2.494</formula>
    </cfRule>
  </conditionalFormatting>
  <conditionalFormatting sqref="N472">
    <cfRule type="cellIs" dxfId="9376" priority="10601" operator="between">
      <formula>2.5</formula>
      <formula>0</formula>
    </cfRule>
  </conditionalFormatting>
  <conditionalFormatting sqref="N472">
    <cfRule type="cellIs" dxfId="9375" priority="10597" operator="between">
      <formula>4.501</formula>
      <formula>6</formula>
    </cfRule>
    <cfRule type="cellIs" dxfId="9374" priority="10598" operator="between">
      <formula>3.001</formula>
      <formula>4.5</formula>
    </cfRule>
    <cfRule type="cellIs" dxfId="9373" priority="10599" operator="between">
      <formula>2.001</formula>
      <formula>3</formula>
    </cfRule>
    <cfRule type="cellIs" dxfId="9372" priority="10600" operator="between">
      <formula>0</formula>
      <formula>2</formula>
    </cfRule>
  </conditionalFormatting>
  <conditionalFormatting sqref="N468:N469">
    <cfRule type="cellIs" dxfId="9371" priority="10584" operator="between">
      <formula>6</formula>
      <formula>4.5</formula>
    </cfRule>
  </conditionalFormatting>
  <conditionalFormatting sqref="N468:N469">
    <cfRule type="cellIs" dxfId="9370" priority="10583" operator="between">
      <formula>6</formula>
      <formula>4.495</formula>
    </cfRule>
  </conditionalFormatting>
  <conditionalFormatting sqref="N468:N469">
    <cfRule type="cellIs" dxfId="9369" priority="10582" operator="between">
      <formula>4.5</formula>
      <formula>3.495</formula>
    </cfRule>
  </conditionalFormatting>
  <conditionalFormatting sqref="N468:N469">
    <cfRule type="cellIs" dxfId="9368" priority="10580" operator="between">
      <formula>3.5</formula>
      <formula>2.495</formula>
    </cfRule>
    <cfRule type="cellIs" dxfId="9367" priority="10581" operator="between">
      <formula>3.5</formula>
      <formula>2.495</formula>
    </cfRule>
  </conditionalFormatting>
  <conditionalFormatting sqref="N468:N469">
    <cfRule type="cellIs" dxfId="9366" priority="10579" operator="between">
      <formula>3.5</formula>
      <formula>2.495</formula>
    </cfRule>
  </conditionalFormatting>
  <conditionalFormatting sqref="N468:N469">
    <cfRule type="cellIs" dxfId="9365" priority="10578" operator="between">
      <formula>3.5</formula>
      <formula>2.494</formula>
    </cfRule>
  </conditionalFormatting>
  <conditionalFormatting sqref="N468:N469">
    <cfRule type="cellIs" dxfId="9364" priority="10577" operator="between">
      <formula>2.5</formula>
      <formula>0</formula>
    </cfRule>
  </conditionalFormatting>
  <conditionalFormatting sqref="N468:N469">
    <cfRule type="cellIs" dxfId="9363" priority="10573" operator="between">
      <formula>4.501</formula>
      <formula>6</formula>
    </cfRule>
    <cfRule type="cellIs" dxfId="9362" priority="10574" operator="between">
      <formula>3.001</formula>
      <formula>4.5</formula>
    </cfRule>
    <cfRule type="cellIs" dxfId="9361" priority="10575" operator="between">
      <formula>2.001</formula>
      <formula>3</formula>
    </cfRule>
    <cfRule type="cellIs" dxfId="9360" priority="10576" operator="between">
      <formula>0</formula>
      <formula>2</formula>
    </cfRule>
  </conditionalFormatting>
  <conditionalFormatting sqref="N470">
    <cfRule type="cellIs" dxfId="9359" priority="10572" operator="between">
      <formula>6</formula>
      <formula>4.5</formula>
    </cfRule>
  </conditionalFormatting>
  <conditionalFormatting sqref="N470">
    <cfRule type="cellIs" dxfId="9358" priority="10571" operator="between">
      <formula>6</formula>
      <formula>4.495</formula>
    </cfRule>
  </conditionalFormatting>
  <conditionalFormatting sqref="N470">
    <cfRule type="cellIs" dxfId="9357" priority="10570" operator="between">
      <formula>4.5</formula>
      <formula>3.495</formula>
    </cfRule>
  </conditionalFormatting>
  <conditionalFormatting sqref="N470">
    <cfRule type="cellIs" dxfId="9356" priority="10568" operator="between">
      <formula>3.5</formula>
      <formula>2.495</formula>
    </cfRule>
    <cfRule type="cellIs" dxfId="9355" priority="10569" operator="between">
      <formula>3.5</formula>
      <formula>2.495</formula>
    </cfRule>
  </conditionalFormatting>
  <conditionalFormatting sqref="N470">
    <cfRule type="cellIs" dxfId="9354" priority="10567" operator="between">
      <formula>3.5</formula>
      <formula>2.495</formula>
    </cfRule>
  </conditionalFormatting>
  <conditionalFormatting sqref="N470">
    <cfRule type="cellIs" dxfId="9353" priority="10566" operator="between">
      <formula>3.5</formula>
      <formula>2.494</formula>
    </cfRule>
  </conditionalFormatting>
  <conditionalFormatting sqref="N470">
    <cfRule type="cellIs" dxfId="9352" priority="10565" operator="between">
      <formula>2.5</formula>
      <formula>0</formula>
    </cfRule>
  </conditionalFormatting>
  <conditionalFormatting sqref="N470">
    <cfRule type="cellIs" dxfId="9351" priority="10561" operator="between">
      <formula>4.501</formula>
      <formula>6</formula>
    </cfRule>
    <cfRule type="cellIs" dxfId="9350" priority="10562" operator="between">
      <formula>3.001</formula>
      <formula>4.5</formula>
    </cfRule>
    <cfRule type="cellIs" dxfId="9349" priority="10563" operator="between">
      <formula>2.001</formula>
      <formula>3</formula>
    </cfRule>
    <cfRule type="cellIs" dxfId="9348" priority="10564" operator="between">
      <formula>0</formula>
      <formula>2</formula>
    </cfRule>
  </conditionalFormatting>
  <conditionalFormatting sqref="N471">
    <cfRule type="cellIs" dxfId="9347" priority="10560" operator="between">
      <formula>6</formula>
      <formula>4.5</formula>
    </cfRule>
  </conditionalFormatting>
  <conditionalFormatting sqref="N471">
    <cfRule type="cellIs" dxfId="9346" priority="10559" operator="between">
      <formula>6</formula>
      <formula>4.495</formula>
    </cfRule>
  </conditionalFormatting>
  <conditionalFormatting sqref="N471">
    <cfRule type="cellIs" dxfId="9345" priority="10558" operator="between">
      <formula>4.5</formula>
      <formula>3.495</formula>
    </cfRule>
  </conditionalFormatting>
  <conditionalFormatting sqref="N471">
    <cfRule type="cellIs" dxfId="9344" priority="10556" operator="between">
      <formula>3.5</formula>
      <formula>2.495</formula>
    </cfRule>
    <cfRule type="cellIs" dxfId="9343" priority="10557" operator="between">
      <formula>3.5</formula>
      <formula>2.495</formula>
    </cfRule>
  </conditionalFormatting>
  <conditionalFormatting sqref="N471">
    <cfRule type="cellIs" dxfId="9342" priority="10555" operator="between">
      <formula>3.5</formula>
      <formula>2.495</formula>
    </cfRule>
  </conditionalFormatting>
  <conditionalFormatting sqref="N471">
    <cfRule type="cellIs" dxfId="9341" priority="10554" operator="between">
      <formula>3.5</formula>
      <formula>2.494</formula>
    </cfRule>
  </conditionalFormatting>
  <conditionalFormatting sqref="N471">
    <cfRule type="cellIs" dxfId="9340" priority="10553" operator="between">
      <formula>2.5</formula>
      <formula>0</formula>
    </cfRule>
  </conditionalFormatting>
  <conditionalFormatting sqref="N471">
    <cfRule type="cellIs" dxfId="9339" priority="10549" operator="between">
      <formula>4.501</formula>
      <formula>6</formula>
    </cfRule>
    <cfRule type="cellIs" dxfId="9338" priority="10550" operator="between">
      <formula>3.001</formula>
      <formula>4.5</formula>
    </cfRule>
    <cfRule type="cellIs" dxfId="9337" priority="10551" operator="between">
      <formula>2.001</formula>
      <formula>3</formula>
    </cfRule>
    <cfRule type="cellIs" dxfId="9336" priority="10552" operator="between">
      <formula>0</formula>
      <formula>2</formula>
    </cfRule>
  </conditionalFormatting>
  <conditionalFormatting sqref="N480">
    <cfRule type="cellIs" dxfId="9335" priority="10524" operator="between">
      <formula>6</formula>
      <formula>4.5</formula>
    </cfRule>
  </conditionalFormatting>
  <conditionalFormatting sqref="N480">
    <cfRule type="cellIs" dxfId="9334" priority="10523" operator="between">
      <formula>6</formula>
      <formula>4.495</formula>
    </cfRule>
  </conditionalFormatting>
  <conditionalFormatting sqref="N480">
    <cfRule type="cellIs" dxfId="9333" priority="10522" operator="between">
      <formula>4.5</formula>
      <formula>3.495</formula>
    </cfRule>
  </conditionalFormatting>
  <conditionalFormatting sqref="N480">
    <cfRule type="cellIs" dxfId="9332" priority="10520" operator="between">
      <formula>3.5</formula>
      <formula>2.495</formula>
    </cfRule>
    <cfRule type="cellIs" dxfId="9331" priority="10521" operator="between">
      <formula>3.5</formula>
      <formula>2.495</formula>
    </cfRule>
  </conditionalFormatting>
  <conditionalFormatting sqref="N480">
    <cfRule type="cellIs" dxfId="9330" priority="10519" operator="between">
      <formula>3.5</formula>
      <formula>2.495</formula>
    </cfRule>
  </conditionalFormatting>
  <conditionalFormatting sqref="N480">
    <cfRule type="cellIs" dxfId="9329" priority="10518" operator="between">
      <formula>3.5</formula>
      <formula>2.494</formula>
    </cfRule>
  </conditionalFormatting>
  <conditionalFormatting sqref="N480">
    <cfRule type="cellIs" dxfId="9328" priority="10517" operator="between">
      <formula>2.5</formula>
      <formula>0</formula>
    </cfRule>
  </conditionalFormatting>
  <conditionalFormatting sqref="N480">
    <cfRule type="cellIs" dxfId="9327" priority="10513" operator="between">
      <formula>4.501</formula>
      <formula>6</formula>
    </cfRule>
    <cfRule type="cellIs" dxfId="9326" priority="10514" operator="between">
      <formula>3.001</formula>
      <formula>4.5</formula>
    </cfRule>
    <cfRule type="cellIs" dxfId="9325" priority="10515" operator="between">
      <formula>2.001</formula>
      <formula>3</formula>
    </cfRule>
    <cfRule type="cellIs" dxfId="9324" priority="10516" operator="between">
      <formula>0</formula>
      <formula>2</formula>
    </cfRule>
  </conditionalFormatting>
  <conditionalFormatting sqref="N481">
    <cfRule type="cellIs" dxfId="9323" priority="10548" operator="between">
      <formula>6</formula>
      <formula>4.5</formula>
    </cfRule>
  </conditionalFormatting>
  <conditionalFormatting sqref="N481">
    <cfRule type="cellIs" dxfId="9322" priority="10547" operator="between">
      <formula>6</formula>
      <formula>4.495</formula>
    </cfRule>
  </conditionalFormatting>
  <conditionalFormatting sqref="N481">
    <cfRule type="cellIs" dxfId="9321" priority="10546" operator="between">
      <formula>4.5</formula>
      <formula>3.495</formula>
    </cfRule>
  </conditionalFormatting>
  <conditionalFormatting sqref="N481">
    <cfRule type="cellIs" dxfId="9320" priority="10544" operator="between">
      <formula>3.5</formula>
      <formula>2.495</formula>
    </cfRule>
    <cfRule type="cellIs" dxfId="9319" priority="10545" operator="between">
      <formula>3.5</formula>
      <formula>2.495</formula>
    </cfRule>
  </conditionalFormatting>
  <conditionalFormatting sqref="N481">
    <cfRule type="cellIs" dxfId="9318" priority="10543" operator="between">
      <formula>3.5</formula>
      <formula>2.495</formula>
    </cfRule>
  </conditionalFormatting>
  <conditionalFormatting sqref="N481">
    <cfRule type="cellIs" dxfId="9317" priority="10542" operator="between">
      <formula>3.5</formula>
      <formula>2.494</formula>
    </cfRule>
  </conditionalFormatting>
  <conditionalFormatting sqref="N481">
    <cfRule type="cellIs" dxfId="9316" priority="10541" operator="between">
      <formula>2.5</formula>
      <formula>0</formula>
    </cfRule>
  </conditionalFormatting>
  <conditionalFormatting sqref="N481">
    <cfRule type="cellIs" dxfId="9315" priority="10537" operator="between">
      <formula>4.501</formula>
      <formula>6</formula>
    </cfRule>
    <cfRule type="cellIs" dxfId="9314" priority="10538" operator="between">
      <formula>3.001</formula>
      <formula>4.5</formula>
    </cfRule>
    <cfRule type="cellIs" dxfId="9313" priority="10539" operator="between">
      <formula>2.001</formula>
      <formula>3</formula>
    </cfRule>
    <cfRule type="cellIs" dxfId="9312" priority="10540" operator="between">
      <formula>0</formula>
      <formula>2</formula>
    </cfRule>
  </conditionalFormatting>
  <conditionalFormatting sqref="N479">
    <cfRule type="cellIs" dxfId="9311" priority="10536" operator="between">
      <formula>6</formula>
      <formula>4.5</formula>
    </cfRule>
  </conditionalFormatting>
  <conditionalFormatting sqref="N479">
    <cfRule type="cellIs" dxfId="9310" priority="10535" operator="between">
      <formula>6</formula>
      <formula>4.495</formula>
    </cfRule>
  </conditionalFormatting>
  <conditionalFormatting sqref="N479">
    <cfRule type="cellIs" dxfId="9309" priority="10534" operator="between">
      <formula>4.5</formula>
      <formula>3.495</formula>
    </cfRule>
  </conditionalFormatting>
  <conditionalFormatting sqref="N479">
    <cfRule type="cellIs" dxfId="9308" priority="10532" operator="between">
      <formula>3.5</formula>
      <formula>2.495</formula>
    </cfRule>
    <cfRule type="cellIs" dxfId="9307" priority="10533" operator="between">
      <formula>3.5</formula>
      <formula>2.495</formula>
    </cfRule>
  </conditionalFormatting>
  <conditionalFormatting sqref="N479">
    <cfRule type="cellIs" dxfId="9306" priority="10531" operator="between">
      <formula>3.5</formula>
      <formula>2.495</formula>
    </cfRule>
  </conditionalFormatting>
  <conditionalFormatting sqref="N479">
    <cfRule type="cellIs" dxfId="9305" priority="10530" operator="between">
      <formula>3.5</formula>
      <formula>2.494</formula>
    </cfRule>
  </conditionalFormatting>
  <conditionalFormatting sqref="N479">
    <cfRule type="cellIs" dxfId="9304" priority="10529" operator="between">
      <formula>2.5</formula>
      <formula>0</formula>
    </cfRule>
  </conditionalFormatting>
  <conditionalFormatting sqref="N479">
    <cfRule type="cellIs" dxfId="9303" priority="10525" operator="between">
      <formula>4.501</formula>
      <formula>6</formula>
    </cfRule>
    <cfRule type="cellIs" dxfId="9302" priority="10526" operator="between">
      <formula>3.001</formula>
      <formula>4.5</formula>
    </cfRule>
    <cfRule type="cellIs" dxfId="9301" priority="10527" operator="between">
      <formula>2.001</formula>
      <formula>3</formula>
    </cfRule>
    <cfRule type="cellIs" dxfId="9300" priority="10528" operator="between">
      <formula>0</formula>
      <formula>2</formula>
    </cfRule>
  </conditionalFormatting>
  <conditionalFormatting sqref="N476">
    <cfRule type="cellIs" dxfId="9299" priority="10500" operator="between">
      <formula>6</formula>
      <formula>4.5</formula>
    </cfRule>
  </conditionalFormatting>
  <conditionalFormatting sqref="N476">
    <cfRule type="cellIs" dxfId="9298" priority="10499" operator="between">
      <formula>6</formula>
      <formula>4.495</formula>
    </cfRule>
  </conditionalFormatting>
  <conditionalFormatting sqref="N476">
    <cfRule type="cellIs" dxfId="9297" priority="10498" operator="between">
      <formula>4.5</formula>
      <formula>3.495</formula>
    </cfRule>
  </conditionalFormatting>
  <conditionalFormatting sqref="N476">
    <cfRule type="cellIs" dxfId="9296" priority="10496" operator="between">
      <formula>3.5</formula>
      <formula>2.495</formula>
    </cfRule>
    <cfRule type="cellIs" dxfId="9295" priority="10497" operator="between">
      <formula>3.5</formula>
      <formula>2.495</formula>
    </cfRule>
  </conditionalFormatting>
  <conditionalFormatting sqref="N476">
    <cfRule type="cellIs" dxfId="9294" priority="10495" operator="between">
      <formula>3.5</formula>
      <formula>2.495</formula>
    </cfRule>
  </conditionalFormatting>
  <conditionalFormatting sqref="N476">
    <cfRule type="cellIs" dxfId="9293" priority="10494" operator="between">
      <formula>3.5</formula>
      <formula>2.494</formula>
    </cfRule>
  </conditionalFormatting>
  <conditionalFormatting sqref="N476">
    <cfRule type="cellIs" dxfId="9292" priority="10493" operator="between">
      <formula>2.5</formula>
      <formula>0</formula>
    </cfRule>
  </conditionalFormatting>
  <conditionalFormatting sqref="N476">
    <cfRule type="cellIs" dxfId="9291" priority="10489" operator="between">
      <formula>4.501</formula>
      <formula>6</formula>
    </cfRule>
    <cfRule type="cellIs" dxfId="9290" priority="10490" operator="between">
      <formula>3.001</formula>
      <formula>4.5</formula>
    </cfRule>
    <cfRule type="cellIs" dxfId="9289" priority="10491" operator="between">
      <formula>2.001</formula>
      <formula>3</formula>
    </cfRule>
    <cfRule type="cellIs" dxfId="9288" priority="10492" operator="between">
      <formula>0</formula>
      <formula>2</formula>
    </cfRule>
  </conditionalFormatting>
  <conditionalFormatting sqref="N477">
    <cfRule type="cellIs" dxfId="9287" priority="10488" operator="between">
      <formula>6</formula>
      <formula>4.5</formula>
    </cfRule>
  </conditionalFormatting>
  <conditionalFormatting sqref="N477">
    <cfRule type="cellIs" dxfId="9286" priority="10487" operator="between">
      <formula>6</formula>
      <formula>4.495</formula>
    </cfRule>
  </conditionalFormatting>
  <conditionalFormatting sqref="N477">
    <cfRule type="cellIs" dxfId="9285" priority="10486" operator="between">
      <formula>4.5</formula>
      <formula>3.495</formula>
    </cfRule>
  </conditionalFormatting>
  <conditionalFormatting sqref="N477">
    <cfRule type="cellIs" dxfId="9284" priority="10484" operator="between">
      <formula>3.5</formula>
      <formula>2.495</formula>
    </cfRule>
    <cfRule type="cellIs" dxfId="9283" priority="10485" operator="between">
      <formula>3.5</formula>
      <formula>2.495</formula>
    </cfRule>
  </conditionalFormatting>
  <conditionalFormatting sqref="N477">
    <cfRule type="cellIs" dxfId="9282" priority="10483" operator="between">
      <formula>3.5</formula>
      <formula>2.495</formula>
    </cfRule>
  </conditionalFormatting>
  <conditionalFormatting sqref="N477">
    <cfRule type="cellIs" dxfId="9281" priority="10482" operator="between">
      <formula>3.5</formula>
      <formula>2.494</formula>
    </cfRule>
  </conditionalFormatting>
  <conditionalFormatting sqref="N477">
    <cfRule type="cellIs" dxfId="9280" priority="10481" operator="between">
      <formula>2.5</formula>
      <formula>0</formula>
    </cfRule>
  </conditionalFormatting>
  <conditionalFormatting sqref="N477">
    <cfRule type="cellIs" dxfId="9279" priority="10477" operator="between">
      <formula>4.501</formula>
      <formula>6</formula>
    </cfRule>
    <cfRule type="cellIs" dxfId="9278" priority="10478" operator="between">
      <formula>3.001</formula>
      <formula>4.5</formula>
    </cfRule>
    <cfRule type="cellIs" dxfId="9277" priority="10479" operator="between">
      <formula>2.001</formula>
      <formula>3</formula>
    </cfRule>
    <cfRule type="cellIs" dxfId="9276" priority="10480" operator="between">
      <formula>0</formula>
      <formula>2</formula>
    </cfRule>
  </conditionalFormatting>
  <conditionalFormatting sqref="N478">
    <cfRule type="cellIs" dxfId="9275" priority="10476" operator="between">
      <formula>6</formula>
      <formula>4.5</formula>
    </cfRule>
  </conditionalFormatting>
  <conditionalFormatting sqref="N478">
    <cfRule type="cellIs" dxfId="9274" priority="10475" operator="between">
      <formula>6</formula>
      <formula>4.495</formula>
    </cfRule>
  </conditionalFormatting>
  <conditionalFormatting sqref="N478">
    <cfRule type="cellIs" dxfId="9273" priority="10474" operator="between">
      <formula>4.5</formula>
      <formula>3.495</formula>
    </cfRule>
  </conditionalFormatting>
  <conditionalFormatting sqref="N478">
    <cfRule type="cellIs" dxfId="9272" priority="10472" operator="between">
      <formula>3.5</formula>
      <formula>2.495</formula>
    </cfRule>
    <cfRule type="cellIs" dxfId="9271" priority="10473" operator="between">
      <formula>3.5</formula>
      <formula>2.495</formula>
    </cfRule>
  </conditionalFormatting>
  <conditionalFormatting sqref="N478">
    <cfRule type="cellIs" dxfId="9270" priority="10471" operator="between">
      <formula>3.5</formula>
      <formula>2.495</formula>
    </cfRule>
  </conditionalFormatting>
  <conditionalFormatting sqref="N478">
    <cfRule type="cellIs" dxfId="9269" priority="10470" operator="between">
      <formula>3.5</formula>
      <formula>2.494</formula>
    </cfRule>
  </conditionalFormatting>
  <conditionalFormatting sqref="N478">
    <cfRule type="cellIs" dxfId="9268" priority="10469" operator="between">
      <formula>2.5</formula>
      <formula>0</formula>
    </cfRule>
  </conditionalFormatting>
  <conditionalFormatting sqref="N478">
    <cfRule type="cellIs" dxfId="9267" priority="10465" operator="between">
      <formula>4.501</formula>
      <formula>6</formula>
    </cfRule>
    <cfRule type="cellIs" dxfId="9266" priority="10466" operator="between">
      <formula>3.001</formula>
      <formula>4.5</formula>
    </cfRule>
    <cfRule type="cellIs" dxfId="9265" priority="10467" operator="between">
      <formula>2.001</formula>
      <formula>3</formula>
    </cfRule>
    <cfRule type="cellIs" dxfId="9264" priority="10468" operator="between">
      <formula>0</formula>
      <formula>2</formula>
    </cfRule>
  </conditionalFormatting>
  <conditionalFormatting sqref="N489">
    <cfRule type="cellIs" dxfId="9263" priority="10440" operator="between">
      <formula>6</formula>
      <formula>4.5</formula>
    </cfRule>
  </conditionalFormatting>
  <conditionalFormatting sqref="N489">
    <cfRule type="cellIs" dxfId="9262" priority="10439" operator="between">
      <formula>6</formula>
      <formula>4.495</formula>
    </cfRule>
  </conditionalFormatting>
  <conditionalFormatting sqref="N489">
    <cfRule type="cellIs" dxfId="9261" priority="10438" operator="between">
      <formula>4.5</formula>
      <formula>3.495</formula>
    </cfRule>
  </conditionalFormatting>
  <conditionalFormatting sqref="N489">
    <cfRule type="cellIs" dxfId="9260" priority="10436" operator="between">
      <formula>3.5</formula>
      <formula>2.495</formula>
    </cfRule>
    <cfRule type="cellIs" dxfId="9259" priority="10437" operator="between">
      <formula>3.5</formula>
      <formula>2.495</formula>
    </cfRule>
  </conditionalFormatting>
  <conditionalFormatting sqref="N489">
    <cfRule type="cellIs" dxfId="9258" priority="10435" operator="between">
      <formula>3.5</formula>
      <formula>2.495</formula>
    </cfRule>
  </conditionalFormatting>
  <conditionalFormatting sqref="N489">
    <cfRule type="cellIs" dxfId="9257" priority="10434" operator="between">
      <formula>3.5</formula>
      <formula>2.494</formula>
    </cfRule>
  </conditionalFormatting>
  <conditionalFormatting sqref="N489">
    <cfRule type="cellIs" dxfId="9256" priority="10433" operator="between">
      <formula>2.5</formula>
      <formula>0</formula>
    </cfRule>
  </conditionalFormatting>
  <conditionalFormatting sqref="N489">
    <cfRule type="cellIs" dxfId="9255" priority="10429" operator="between">
      <formula>4.501</formula>
      <formula>6</formula>
    </cfRule>
    <cfRule type="cellIs" dxfId="9254" priority="10430" operator="between">
      <formula>3.001</formula>
      <formula>4.5</formula>
    </cfRule>
    <cfRule type="cellIs" dxfId="9253" priority="10431" operator="between">
      <formula>2.001</formula>
      <formula>3</formula>
    </cfRule>
    <cfRule type="cellIs" dxfId="9252" priority="10432" operator="between">
      <formula>0</formula>
      <formula>2</formula>
    </cfRule>
  </conditionalFormatting>
  <conditionalFormatting sqref="N490">
    <cfRule type="cellIs" dxfId="9251" priority="10464" operator="between">
      <formula>6</formula>
      <formula>4.5</formula>
    </cfRule>
  </conditionalFormatting>
  <conditionalFormatting sqref="N490">
    <cfRule type="cellIs" dxfId="9250" priority="10463" operator="between">
      <formula>6</formula>
      <formula>4.495</formula>
    </cfRule>
  </conditionalFormatting>
  <conditionalFormatting sqref="N490">
    <cfRule type="cellIs" dxfId="9249" priority="10462" operator="between">
      <formula>4.5</formula>
      <formula>3.495</formula>
    </cfRule>
  </conditionalFormatting>
  <conditionalFormatting sqref="N490">
    <cfRule type="cellIs" dxfId="9248" priority="10460" operator="between">
      <formula>3.5</formula>
      <formula>2.495</formula>
    </cfRule>
    <cfRule type="cellIs" dxfId="9247" priority="10461" operator="between">
      <formula>3.5</formula>
      <formula>2.495</formula>
    </cfRule>
  </conditionalFormatting>
  <conditionalFormatting sqref="N490">
    <cfRule type="cellIs" dxfId="9246" priority="10459" operator="between">
      <formula>3.5</formula>
      <formula>2.495</formula>
    </cfRule>
  </conditionalFormatting>
  <conditionalFormatting sqref="N490">
    <cfRule type="cellIs" dxfId="9245" priority="10458" operator="between">
      <formula>3.5</formula>
      <formula>2.494</formula>
    </cfRule>
  </conditionalFormatting>
  <conditionalFormatting sqref="N490">
    <cfRule type="cellIs" dxfId="9244" priority="10457" operator="between">
      <formula>2.5</formula>
      <formula>0</formula>
    </cfRule>
  </conditionalFormatting>
  <conditionalFormatting sqref="N490">
    <cfRule type="cellIs" dxfId="9243" priority="10453" operator="between">
      <formula>4.501</formula>
      <formula>6</formula>
    </cfRule>
    <cfRule type="cellIs" dxfId="9242" priority="10454" operator="between">
      <formula>3.001</formula>
      <formula>4.5</formula>
    </cfRule>
    <cfRule type="cellIs" dxfId="9241" priority="10455" operator="between">
      <formula>2.001</formula>
      <formula>3</formula>
    </cfRule>
    <cfRule type="cellIs" dxfId="9240" priority="10456" operator="between">
      <formula>0</formula>
      <formula>2</formula>
    </cfRule>
  </conditionalFormatting>
  <conditionalFormatting sqref="N487">
    <cfRule type="cellIs" dxfId="9239" priority="10452" operator="between">
      <formula>6</formula>
      <formula>4.5</formula>
    </cfRule>
  </conditionalFormatting>
  <conditionalFormatting sqref="N487">
    <cfRule type="cellIs" dxfId="9238" priority="10451" operator="between">
      <formula>6</formula>
      <formula>4.495</formula>
    </cfRule>
  </conditionalFormatting>
  <conditionalFormatting sqref="N487">
    <cfRule type="cellIs" dxfId="9237" priority="10450" operator="between">
      <formula>4.5</formula>
      <formula>3.495</formula>
    </cfRule>
  </conditionalFormatting>
  <conditionalFormatting sqref="N487">
    <cfRule type="cellIs" dxfId="9236" priority="10448" operator="between">
      <formula>3.5</formula>
      <formula>2.495</formula>
    </cfRule>
    <cfRule type="cellIs" dxfId="9235" priority="10449" operator="between">
      <formula>3.5</formula>
      <formula>2.495</formula>
    </cfRule>
  </conditionalFormatting>
  <conditionalFormatting sqref="N487">
    <cfRule type="cellIs" dxfId="9234" priority="10447" operator="between">
      <formula>3.5</formula>
      <formula>2.495</formula>
    </cfRule>
  </conditionalFormatting>
  <conditionalFormatting sqref="N487">
    <cfRule type="cellIs" dxfId="9233" priority="10446" operator="between">
      <formula>3.5</formula>
      <formula>2.494</formula>
    </cfRule>
  </conditionalFormatting>
  <conditionalFormatting sqref="N487">
    <cfRule type="cellIs" dxfId="9232" priority="10445" operator="between">
      <formula>2.5</formula>
      <formula>0</formula>
    </cfRule>
  </conditionalFormatting>
  <conditionalFormatting sqref="N487">
    <cfRule type="cellIs" dxfId="9231" priority="10441" operator="between">
      <formula>4.501</formula>
      <formula>6</formula>
    </cfRule>
    <cfRule type="cellIs" dxfId="9230" priority="10442" operator="between">
      <formula>3.001</formula>
      <formula>4.5</formula>
    </cfRule>
    <cfRule type="cellIs" dxfId="9229" priority="10443" operator="between">
      <formula>2.001</formula>
      <formula>3</formula>
    </cfRule>
    <cfRule type="cellIs" dxfId="9228" priority="10444" operator="between">
      <formula>0</formula>
      <formula>2</formula>
    </cfRule>
  </conditionalFormatting>
  <conditionalFormatting sqref="N482">
    <cfRule type="cellIs" dxfId="9227" priority="10428" operator="between">
      <formula>6</formula>
      <formula>4.5</formula>
    </cfRule>
  </conditionalFormatting>
  <conditionalFormatting sqref="N482">
    <cfRule type="cellIs" dxfId="9226" priority="10427" operator="between">
      <formula>6</formula>
      <formula>4.495</formula>
    </cfRule>
  </conditionalFormatting>
  <conditionalFormatting sqref="N482">
    <cfRule type="cellIs" dxfId="9225" priority="10426" operator="between">
      <formula>4.5</formula>
      <formula>3.495</formula>
    </cfRule>
  </conditionalFormatting>
  <conditionalFormatting sqref="N482">
    <cfRule type="cellIs" dxfId="9224" priority="10424" operator="between">
      <formula>3.5</formula>
      <formula>2.495</formula>
    </cfRule>
    <cfRule type="cellIs" dxfId="9223" priority="10425" operator="between">
      <formula>3.5</formula>
      <formula>2.495</formula>
    </cfRule>
  </conditionalFormatting>
  <conditionalFormatting sqref="N482">
    <cfRule type="cellIs" dxfId="9222" priority="10423" operator="between">
      <formula>3.5</formula>
      <formula>2.495</formula>
    </cfRule>
  </conditionalFormatting>
  <conditionalFormatting sqref="N482">
    <cfRule type="cellIs" dxfId="9221" priority="10422" operator="between">
      <formula>3.5</formula>
      <formula>2.494</formula>
    </cfRule>
  </conditionalFormatting>
  <conditionalFormatting sqref="N482">
    <cfRule type="cellIs" dxfId="9220" priority="10421" operator="between">
      <formula>2.5</formula>
      <formula>0</formula>
    </cfRule>
  </conditionalFormatting>
  <conditionalFormatting sqref="N482">
    <cfRule type="cellIs" dxfId="9219" priority="10417" operator="between">
      <formula>4.501</formula>
      <formula>6</formula>
    </cfRule>
    <cfRule type="cellIs" dxfId="9218" priority="10418" operator="between">
      <formula>3.001</formula>
      <formula>4.5</formula>
    </cfRule>
    <cfRule type="cellIs" dxfId="9217" priority="10419" operator="between">
      <formula>2.001</formula>
      <formula>3</formula>
    </cfRule>
    <cfRule type="cellIs" dxfId="9216" priority="10420" operator="between">
      <formula>0</formula>
      <formula>2</formula>
    </cfRule>
  </conditionalFormatting>
  <conditionalFormatting sqref="N484">
    <cfRule type="cellIs" dxfId="9215" priority="10416" operator="between">
      <formula>6</formula>
      <formula>4.5</formula>
    </cfRule>
  </conditionalFormatting>
  <conditionalFormatting sqref="N484">
    <cfRule type="cellIs" dxfId="9214" priority="10415" operator="between">
      <formula>6</formula>
      <formula>4.495</formula>
    </cfRule>
  </conditionalFormatting>
  <conditionalFormatting sqref="N484">
    <cfRule type="cellIs" dxfId="9213" priority="10414" operator="between">
      <formula>4.5</formula>
      <formula>3.495</formula>
    </cfRule>
  </conditionalFormatting>
  <conditionalFormatting sqref="N484">
    <cfRule type="cellIs" dxfId="9212" priority="10412" operator="between">
      <formula>3.5</formula>
      <formula>2.495</formula>
    </cfRule>
    <cfRule type="cellIs" dxfId="9211" priority="10413" operator="between">
      <formula>3.5</formula>
      <formula>2.495</formula>
    </cfRule>
  </conditionalFormatting>
  <conditionalFormatting sqref="N484">
    <cfRule type="cellIs" dxfId="9210" priority="10411" operator="between">
      <formula>3.5</formula>
      <formula>2.495</formula>
    </cfRule>
  </conditionalFormatting>
  <conditionalFormatting sqref="N484">
    <cfRule type="cellIs" dxfId="9209" priority="10410" operator="between">
      <formula>3.5</formula>
      <formula>2.494</formula>
    </cfRule>
  </conditionalFormatting>
  <conditionalFormatting sqref="N484">
    <cfRule type="cellIs" dxfId="9208" priority="10409" operator="between">
      <formula>2.5</formula>
      <formula>0</formula>
    </cfRule>
  </conditionalFormatting>
  <conditionalFormatting sqref="N484">
    <cfRule type="cellIs" dxfId="9207" priority="10405" operator="between">
      <formula>4.501</formula>
      <formula>6</formula>
    </cfRule>
    <cfRule type="cellIs" dxfId="9206" priority="10406" operator="between">
      <formula>3.001</formula>
      <formula>4.5</formula>
    </cfRule>
    <cfRule type="cellIs" dxfId="9205" priority="10407" operator="between">
      <formula>2.001</formula>
      <formula>3</formula>
    </cfRule>
    <cfRule type="cellIs" dxfId="9204" priority="10408" operator="between">
      <formula>0</formula>
      <formula>2</formula>
    </cfRule>
  </conditionalFormatting>
  <conditionalFormatting sqref="N485">
    <cfRule type="cellIs" dxfId="9203" priority="10404" operator="between">
      <formula>6</formula>
      <formula>4.5</formula>
    </cfRule>
  </conditionalFormatting>
  <conditionalFormatting sqref="N485">
    <cfRule type="cellIs" dxfId="9202" priority="10403" operator="between">
      <formula>6</formula>
      <formula>4.495</formula>
    </cfRule>
  </conditionalFormatting>
  <conditionalFormatting sqref="N485">
    <cfRule type="cellIs" dxfId="9201" priority="10402" operator="between">
      <formula>4.5</formula>
      <formula>3.495</formula>
    </cfRule>
  </conditionalFormatting>
  <conditionalFormatting sqref="N485">
    <cfRule type="cellIs" dxfId="9200" priority="10400" operator="between">
      <formula>3.5</formula>
      <formula>2.495</formula>
    </cfRule>
    <cfRule type="cellIs" dxfId="9199" priority="10401" operator="between">
      <formula>3.5</formula>
      <formula>2.495</formula>
    </cfRule>
  </conditionalFormatting>
  <conditionalFormatting sqref="N485">
    <cfRule type="cellIs" dxfId="9198" priority="10399" operator="between">
      <formula>3.5</formula>
      <formula>2.495</formula>
    </cfRule>
  </conditionalFormatting>
  <conditionalFormatting sqref="N485">
    <cfRule type="cellIs" dxfId="9197" priority="10398" operator="between">
      <formula>3.5</formula>
      <formula>2.494</formula>
    </cfRule>
  </conditionalFormatting>
  <conditionalFormatting sqref="N485">
    <cfRule type="cellIs" dxfId="9196" priority="10397" operator="between">
      <formula>2.5</formula>
      <formula>0</formula>
    </cfRule>
  </conditionalFormatting>
  <conditionalFormatting sqref="N485">
    <cfRule type="cellIs" dxfId="9195" priority="10393" operator="between">
      <formula>4.501</formula>
      <formula>6</formula>
    </cfRule>
    <cfRule type="cellIs" dxfId="9194" priority="10394" operator="between">
      <formula>3.001</formula>
      <formula>4.5</formula>
    </cfRule>
    <cfRule type="cellIs" dxfId="9193" priority="10395" operator="between">
      <formula>2.001</formula>
      <formula>3</formula>
    </cfRule>
    <cfRule type="cellIs" dxfId="9192" priority="10396" operator="between">
      <formula>0</formula>
      <formula>2</formula>
    </cfRule>
  </conditionalFormatting>
  <conditionalFormatting sqref="N483">
    <cfRule type="cellIs" dxfId="9191" priority="10392" operator="between">
      <formula>6</formula>
      <formula>4.5</formula>
    </cfRule>
  </conditionalFormatting>
  <conditionalFormatting sqref="N483">
    <cfRule type="cellIs" dxfId="9190" priority="10391" operator="between">
      <formula>6</formula>
      <formula>4.495</formula>
    </cfRule>
  </conditionalFormatting>
  <conditionalFormatting sqref="N483">
    <cfRule type="cellIs" dxfId="9189" priority="10390" operator="between">
      <formula>4.5</formula>
      <formula>3.495</formula>
    </cfRule>
  </conditionalFormatting>
  <conditionalFormatting sqref="N483">
    <cfRule type="cellIs" dxfId="9188" priority="10388" operator="between">
      <formula>3.5</formula>
      <formula>2.495</formula>
    </cfRule>
    <cfRule type="cellIs" dxfId="9187" priority="10389" operator="between">
      <formula>3.5</formula>
      <formula>2.495</formula>
    </cfRule>
  </conditionalFormatting>
  <conditionalFormatting sqref="N483">
    <cfRule type="cellIs" dxfId="9186" priority="10387" operator="between">
      <formula>3.5</formula>
      <formula>2.495</formula>
    </cfRule>
  </conditionalFormatting>
  <conditionalFormatting sqref="N483">
    <cfRule type="cellIs" dxfId="9185" priority="10386" operator="between">
      <formula>3.5</formula>
      <formula>2.494</formula>
    </cfRule>
  </conditionalFormatting>
  <conditionalFormatting sqref="N483">
    <cfRule type="cellIs" dxfId="9184" priority="10385" operator="between">
      <formula>2.5</formula>
      <formula>0</formula>
    </cfRule>
  </conditionalFormatting>
  <conditionalFormatting sqref="N483">
    <cfRule type="cellIs" dxfId="9183" priority="10381" operator="between">
      <formula>4.501</formula>
      <formula>6</formula>
    </cfRule>
    <cfRule type="cellIs" dxfId="9182" priority="10382" operator="between">
      <formula>3.001</formula>
      <formula>4.5</formula>
    </cfRule>
    <cfRule type="cellIs" dxfId="9181" priority="10383" operator="between">
      <formula>2.001</formula>
      <formula>3</formula>
    </cfRule>
    <cfRule type="cellIs" dxfId="9180" priority="10384" operator="between">
      <formula>0</formula>
      <formula>2</formula>
    </cfRule>
  </conditionalFormatting>
  <conditionalFormatting sqref="N488">
    <cfRule type="cellIs" dxfId="9179" priority="10380" operator="between">
      <formula>6</formula>
      <formula>4.5</formula>
    </cfRule>
  </conditionalFormatting>
  <conditionalFormatting sqref="N488">
    <cfRule type="cellIs" dxfId="9178" priority="10379" operator="between">
      <formula>6</formula>
      <formula>4.495</formula>
    </cfRule>
  </conditionalFormatting>
  <conditionalFormatting sqref="N488">
    <cfRule type="cellIs" dxfId="9177" priority="10378" operator="between">
      <formula>4.5</formula>
      <formula>3.495</formula>
    </cfRule>
  </conditionalFormatting>
  <conditionalFormatting sqref="N488">
    <cfRule type="cellIs" dxfId="9176" priority="10376" operator="between">
      <formula>3.5</formula>
      <formula>2.495</formula>
    </cfRule>
    <cfRule type="cellIs" dxfId="9175" priority="10377" operator="between">
      <formula>3.5</formula>
      <formula>2.495</formula>
    </cfRule>
  </conditionalFormatting>
  <conditionalFormatting sqref="N488">
    <cfRule type="cellIs" dxfId="9174" priority="10375" operator="between">
      <formula>3.5</formula>
      <formula>2.495</formula>
    </cfRule>
  </conditionalFormatting>
  <conditionalFormatting sqref="N488">
    <cfRule type="cellIs" dxfId="9173" priority="10374" operator="between">
      <formula>3.5</formula>
      <formula>2.494</formula>
    </cfRule>
  </conditionalFormatting>
  <conditionalFormatting sqref="N488">
    <cfRule type="cellIs" dxfId="9172" priority="10373" operator="between">
      <formula>2.5</formula>
      <formula>0</formula>
    </cfRule>
  </conditionalFormatting>
  <conditionalFormatting sqref="N488">
    <cfRule type="cellIs" dxfId="9171" priority="10369" operator="between">
      <formula>4.501</formula>
      <formula>6</formula>
    </cfRule>
    <cfRule type="cellIs" dxfId="9170" priority="10370" operator="between">
      <formula>3.001</formula>
      <formula>4.5</formula>
    </cfRule>
    <cfRule type="cellIs" dxfId="9169" priority="10371" operator="between">
      <formula>2.001</formula>
      <formula>3</formula>
    </cfRule>
    <cfRule type="cellIs" dxfId="9168" priority="10372" operator="between">
      <formula>0</formula>
      <formula>2</formula>
    </cfRule>
  </conditionalFormatting>
  <conditionalFormatting sqref="N486">
    <cfRule type="cellIs" dxfId="9167" priority="10368" operator="between">
      <formula>6</formula>
      <formula>4.5</formula>
    </cfRule>
  </conditionalFormatting>
  <conditionalFormatting sqref="N486">
    <cfRule type="cellIs" dxfId="9166" priority="10367" operator="between">
      <formula>6</formula>
      <formula>4.495</formula>
    </cfRule>
  </conditionalFormatting>
  <conditionalFormatting sqref="N486">
    <cfRule type="cellIs" dxfId="9165" priority="10366" operator="between">
      <formula>4.5</formula>
      <formula>3.495</formula>
    </cfRule>
  </conditionalFormatting>
  <conditionalFormatting sqref="N486">
    <cfRule type="cellIs" dxfId="9164" priority="10364" operator="between">
      <formula>3.5</formula>
      <formula>2.495</formula>
    </cfRule>
    <cfRule type="cellIs" dxfId="9163" priority="10365" operator="between">
      <formula>3.5</formula>
      <formula>2.495</formula>
    </cfRule>
  </conditionalFormatting>
  <conditionalFormatting sqref="N486">
    <cfRule type="cellIs" dxfId="9162" priority="10363" operator="between">
      <formula>3.5</formula>
      <formula>2.495</formula>
    </cfRule>
  </conditionalFormatting>
  <conditionalFormatting sqref="N486">
    <cfRule type="cellIs" dxfId="9161" priority="10362" operator="between">
      <formula>3.5</formula>
      <formula>2.494</formula>
    </cfRule>
  </conditionalFormatting>
  <conditionalFormatting sqref="N486">
    <cfRule type="cellIs" dxfId="9160" priority="10361" operator="between">
      <formula>2.5</formula>
      <formula>0</formula>
    </cfRule>
  </conditionalFormatting>
  <conditionalFormatting sqref="N486">
    <cfRule type="cellIs" dxfId="9159" priority="10357" operator="between">
      <formula>4.501</formula>
      <formula>6</formula>
    </cfRule>
    <cfRule type="cellIs" dxfId="9158" priority="10358" operator="between">
      <formula>3.001</formula>
      <formula>4.5</formula>
    </cfRule>
    <cfRule type="cellIs" dxfId="9157" priority="10359" operator="between">
      <formula>2.001</formula>
      <formula>3</formula>
    </cfRule>
    <cfRule type="cellIs" dxfId="9156" priority="10360" operator="between">
      <formula>0</formula>
      <formula>2</formula>
    </cfRule>
  </conditionalFormatting>
  <conditionalFormatting sqref="N496">
    <cfRule type="cellIs" dxfId="9155" priority="10332" operator="between">
      <formula>6</formula>
      <formula>4.5</formula>
    </cfRule>
  </conditionalFormatting>
  <conditionalFormatting sqref="N496">
    <cfRule type="cellIs" dxfId="9154" priority="10331" operator="between">
      <formula>6</formula>
      <formula>4.495</formula>
    </cfRule>
  </conditionalFormatting>
  <conditionalFormatting sqref="N496">
    <cfRule type="cellIs" dxfId="9153" priority="10330" operator="between">
      <formula>4.5</formula>
      <formula>3.495</formula>
    </cfRule>
  </conditionalFormatting>
  <conditionalFormatting sqref="N496">
    <cfRule type="cellIs" dxfId="9152" priority="10328" operator="between">
      <formula>3.5</formula>
      <formula>2.495</formula>
    </cfRule>
    <cfRule type="cellIs" dxfId="9151" priority="10329" operator="between">
      <formula>3.5</formula>
      <formula>2.495</formula>
    </cfRule>
  </conditionalFormatting>
  <conditionalFormatting sqref="N496">
    <cfRule type="cellIs" dxfId="9150" priority="10327" operator="between">
      <formula>3.5</formula>
      <formula>2.495</formula>
    </cfRule>
  </conditionalFormatting>
  <conditionalFormatting sqref="N496">
    <cfRule type="cellIs" dxfId="9149" priority="10326" operator="between">
      <formula>3.5</formula>
      <formula>2.494</formula>
    </cfRule>
  </conditionalFormatting>
  <conditionalFormatting sqref="N496">
    <cfRule type="cellIs" dxfId="9148" priority="10325" operator="between">
      <formula>2.5</formula>
      <formula>0</formula>
    </cfRule>
  </conditionalFormatting>
  <conditionalFormatting sqref="N496">
    <cfRule type="cellIs" dxfId="9147" priority="10321" operator="between">
      <formula>4.501</formula>
      <formula>6</formula>
    </cfRule>
    <cfRule type="cellIs" dxfId="9146" priority="10322" operator="between">
      <formula>3.001</formula>
      <formula>4.5</formula>
    </cfRule>
    <cfRule type="cellIs" dxfId="9145" priority="10323" operator="between">
      <formula>2.001</formula>
      <formula>3</formula>
    </cfRule>
    <cfRule type="cellIs" dxfId="9144" priority="10324" operator="between">
      <formula>0</formula>
      <formula>2</formula>
    </cfRule>
  </conditionalFormatting>
  <conditionalFormatting sqref="N497">
    <cfRule type="cellIs" dxfId="9143" priority="10356" operator="between">
      <formula>6</formula>
      <formula>4.5</formula>
    </cfRule>
  </conditionalFormatting>
  <conditionalFormatting sqref="N497">
    <cfRule type="cellIs" dxfId="9142" priority="10355" operator="between">
      <formula>6</formula>
      <formula>4.495</formula>
    </cfRule>
  </conditionalFormatting>
  <conditionalFormatting sqref="N497">
    <cfRule type="cellIs" dxfId="9141" priority="10354" operator="between">
      <formula>4.5</formula>
      <formula>3.495</formula>
    </cfRule>
  </conditionalFormatting>
  <conditionalFormatting sqref="N497">
    <cfRule type="cellIs" dxfId="9140" priority="10352" operator="between">
      <formula>3.5</formula>
      <formula>2.495</formula>
    </cfRule>
    <cfRule type="cellIs" dxfId="9139" priority="10353" operator="between">
      <formula>3.5</formula>
      <formula>2.495</formula>
    </cfRule>
  </conditionalFormatting>
  <conditionalFormatting sqref="N497">
    <cfRule type="cellIs" dxfId="9138" priority="10351" operator="between">
      <formula>3.5</formula>
      <formula>2.495</formula>
    </cfRule>
  </conditionalFormatting>
  <conditionalFormatting sqref="N497">
    <cfRule type="cellIs" dxfId="9137" priority="10350" operator="between">
      <formula>3.5</formula>
      <formula>2.494</formula>
    </cfRule>
  </conditionalFormatting>
  <conditionalFormatting sqref="N497">
    <cfRule type="cellIs" dxfId="9136" priority="10349" operator="between">
      <formula>2.5</formula>
      <formula>0</formula>
    </cfRule>
  </conditionalFormatting>
  <conditionalFormatting sqref="N497">
    <cfRule type="cellIs" dxfId="9135" priority="10345" operator="between">
      <formula>4.501</formula>
      <formula>6</formula>
    </cfRule>
    <cfRule type="cellIs" dxfId="9134" priority="10346" operator="between">
      <formula>3.001</formula>
      <formula>4.5</formula>
    </cfRule>
    <cfRule type="cellIs" dxfId="9133" priority="10347" operator="between">
      <formula>2.001</formula>
      <formula>3</formula>
    </cfRule>
    <cfRule type="cellIs" dxfId="9132" priority="10348" operator="between">
      <formula>0</formula>
      <formula>2</formula>
    </cfRule>
  </conditionalFormatting>
  <conditionalFormatting sqref="N495">
    <cfRule type="cellIs" dxfId="9131" priority="10344" operator="between">
      <formula>6</formula>
      <formula>4.5</formula>
    </cfRule>
  </conditionalFormatting>
  <conditionalFormatting sqref="N495">
    <cfRule type="cellIs" dxfId="9130" priority="10343" operator="between">
      <formula>6</formula>
      <formula>4.495</formula>
    </cfRule>
  </conditionalFormatting>
  <conditionalFormatting sqref="N495">
    <cfRule type="cellIs" dxfId="9129" priority="10342" operator="between">
      <formula>4.5</formula>
      <formula>3.495</formula>
    </cfRule>
  </conditionalFormatting>
  <conditionalFormatting sqref="N495">
    <cfRule type="cellIs" dxfId="9128" priority="10340" operator="between">
      <formula>3.5</formula>
      <formula>2.495</formula>
    </cfRule>
    <cfRule type="cellIs" dxfId="9127" priority="10341" operator="between">
      <formula>3.5</formula>
      <formula>2.495</formula>
    </cfRule>
  </conditionalFormatting>
  <conditionalFormatting sqref="N495">
    <cfRule type="cellIs" dxfId="9126" priority="10339" operator="between">
      <formula>3.5</formula>
      <formula>2.495</formula>
    </cfRule>
  </conditionalFormatting>
  <conditionalFormatting sqref="N495">
    <cfRule type="cellIs" dxfId="9125" priority="10338" operator="between">
      <formula>3.5</formula>
      <formula>2.494</formula>
    </cfRule>
  </conditionalFormatting>
  <conditionalFormatting sqref="N495">
    <cfRule type="cellIs" dxfId="9124" priority="10337" operator="between">
      <formula>2.5</formula>
      <formula>0</formula>
    </cfRule>
  </conditionalFormatting>
  <conditionalFormatting sqref="N495">
    <cfRule type="cellIs" dxfId="9123" priority="10333" operator="between">
      <formula>4.501</formula>
      <formula>6</formula>
    </cfRule>
    <cfRule type="cellIs" dxfId="9122" priority="10334" operator="between">
      <formula>3.001</formula>
      <formula>4.5</formula>
    </cfRule>
    <cfRule type="cellIs" dxfId="9121" priority="10335" operator="between">
      <formula>2.001</formula>
      <formula>3</formula>
    </cfRule>
    <cfRule type="cellIs" dxfId="9120" priority="10336" operator="between">
      <formula>0</formula>
      <formula>2</formula>
    </cfRule>
  </conditionalFormatting>
  <conditionalFormatting sqref="N492">
    <cfRule type="cellIs" dxfId="9119" priority="10308" operator="between">
      <formula>6</formula>
      <formula>4.5</formula>
    </cfRule>
  </conditionalFormatting>
  <conditionalFormatting sqref="N492">
    <cfRule type="cellIs" dxfId="9118" priority="10307" operator="between">
      <formula>6</formula>
      <formula>4.495</formula>
    </cfRule>
  </conditionalFormatting>
  <conditionalFormatting sqref="N492">
    <cfRule type="cellIs" dxfId="9117" priority="10306" operator="between">
      <formula>4.5</formula>
      <formula>3.495</formula>
    </cfRule>
  </conditionalFormatting>
  <conditionalFormatting sqref="N492">
    <cfRule type="cellIs" dxfId="9116" priority="10304" operator="between">
      <formula>3.5</formula>
      <formula>2.495</formula>
    </cfRule>
    <cfRule type="cellIs" dxfId="9115" priority="10305" operator="between">
      <formula>3.5</formula>
      <formula>2.495</formula>
    </cfRule>
  </conditionalFormatting>
  <conditionalFormatting sqref="N492">
    <cfRule type="cellIs" dxfId="9114" priority="10303" operator="between">
      <formula>3.5</formula>
      <formula>2.495</formula>
    </cfRule>
  </conditionalFormatting>
  <conditionalFormatting sqref="N492">
    <cfRule type="cellIs" dxfId="9113" priority="10302" operator="between">
      <formula>3.5</formula>
      <formula>2.494</formula>
    </cfRule>
  </conditionalFormatting>
  <conditionalFormatting sqref="N492">
    <cfRule type="cellIs" dxfId="9112" priority="10301" operator="between">
      <formula>2.5</formula>
      <formula>0</formula>
    </cfRule>
  </conditionalFormatting>
  <conditionalFormatting sqref="N492">
    <cfRule type="cellIs" dxfId="9111" priority="10297" operator="between">
      <formula>4.501</formula>
      <formula>6</formula>
    </cfRule>
    <cfRule type="cellIs" dxfId="9110" priority="10298" operator="between">
      <formula>3.001</formula>
      <formula>4.5</formula>
    </cfRule>
    <cfRule type="cellIs" dxfId="9109" priority="10299" operator="between">
      <formula>2.001</formula>
      <formula>3</formula>
    </cfRule>
    <cfRule type="cellIs" dxfId="9108" priority="10300" operator="between">
      <formula>0</formula>
      <formula>2</formula>
    </cfRule>
  </conditionalFormatting>
  <conditionalFormatting sqref="N491">
    <cfRule type="cellIs" dxfId="9107" priority="10284" operator="between">
      <formula>6</formula>
      <formula>4.5</formula>
    </cfRule>
  </conditionalFormatting>
  <conditionalFormatting sqref="N491">
    <cfRule type="cellIs" dxfId="9106" priority="10283" operator="between">
      <formula>6</formula>
      <formula>4.495</formula>
    </cfRule>
  </conditionalFormatting>
  <conditionalFormatting sqref="N491">
    <cfRule type="cellIs" dxfId="9105" priority="10282" operator="between">
      <formula>4.5</formula>
      <formula>3.495</formula>
    </cfRule>
  </conditionalFormatting>
  <conditionalFormatting sqref="N491">
    <cfRule type="cellIs" dxfId="9104" priority="10280" operator="between">
      <formula>3.5</formula>
      <formula>2.495</formula>
    </cfRule>
    <cfRule type="cellIs" dxfId="9103" priority="10281" operator="between">
      <formula>3.5</formula>
      <formula>2.495</formula>
    </cfRule>
  </conditionalFormatting>
  <conditionalFormatting sqref="N491">
    <cfRule type="cellIs" dxfId="9102" priority="10279" operator="between">
      <formula>3.5</formula>
      <formula>2.495</formula>
    </cfRule>
  </conditionalFormatting>
  <conditionalFormatting sqref="N491">
    <cfRule type="cellIs" dxfId="9101" priority="10278" operator="between">
      <formula>3.5</formula>
      <formula>2.494</formula>
    </cfRule>
  </conditionalFormatting>
  <conditionalFormatting sqref="N491">
    <cfRule type="cellIs" dxfId="9100" priority="10277" operator="between">
      <formula>2.5</formula>
      <formula>0</formula>
    </cfRule>
  </conditionalFormatting>
  <conditionalFormatting sqref="N491">
    <cfRule type="cellIs" dxfId="9099" priority="10273" operator="between">
      <formula>4.501</formula>
      <formula>6</formula>
    </cfRule>
    <cfRule type="cellIs" dxfId="9098" priority="10274" operator="between">
      <formula>3.001</formula>
      <formula>4.5</formula>
    </cfRule>
    <cfRule type="cellIs" dxfId="9097" priority="10275" operator="between">
      <formula>2.001</formula>
      <formula>3</formula>
    </cfRule>
    <cfRule type="cellIs" dxfId="9096" priority="10276" operator="between">
      <formula>0</formula>
      <formula>2</formula>
    </cfRule>
  </conditionalFormatting>
  <conditionalFormatting sqref="N493">
    <cfRule type="cellIs" dxfId="9095" priority="10260" operator="between">
      <formula>6</formula>
      <formula>4.5</formula>
    </cfRule>
  </conditionalFormatting>
  <conditionalFormatting sqref="N493">
    <cfRule type="cellIs" dxfId="9094" priority="10259" operator="between">
      <formula>6</formula>
      <formula>4.495</formula>
    </cfRule>
  </conditionalFormatting>
  <conditionalFormatting sqref="N493">
    <cfRule type="cellIs" dxfId="9093" priority="10258" operator="between">
      <formula>4.5</formula>
      <formula>3.495</formula>
    </cfRule>
  </conditionalFormatting>
  <conditionalFormatting sqref="N493">
    <cfRule type="cellIs" dxfId="9092" priority="10256" operator="between">
      <formula>3.5</formula>
      <formula>2.495</formula>
    </cfRule>
    <cfRule type="cellIs" dxfId="9091" priority="10257" operator="between">
      <formula>3.5</formula>
      <formula>2.495</formula>
    </cfRule>
  </conditionalFormatting>
  <conditionalFormatting sqref="N493">
    <cfRule type="cellIs" dxfId="9090" priority="10255" operator="between">
      <formula>3.5</formula>
      <formula>2.495</formula>
    </cfRule>
  </conditionalFormatting>
  <conditionalFormatting sqref="N493">
    <cfRule type="cellIs" dxfId="9089" priority="10254" operator="between">
      <formula>3.5</formula>
      <formula>2.494</formula>
    </cfRule>
  </conditionalFormatting>
  <conditionalFormatting sqref="N493">
    <cfRule type="cellIs" dxfId="9088" priority="10253" operator="between">
      <formula>2.5</formula>
      <formula>0</formula>
    </cfRule>
  </conditionalFormatting>
  <conditionalFormatting sqref="N493">
    <cfRule type="cellIs" dxfId="9087" priority="10249" operator="between">
      <formula>4.501</formula>
      <formula>6</formula>
    </cfRule>
    <cfRule type="cellIs" dxfId="9086" priority="10250" operator="between">
      <formula>3.001</formula>
      <formula>4.5</formula>
    </cfRule>
    <cfRule type="cellIs" dxfId="9085" priority="10251" operator="between">
      <formula>2.001</formula>
      <formula>3</formula>
    </cfRule>
    <cfRule type="cellIs" dxfId="9084" priority="10252" operator="between">
      <formula>0</formula>
      <formula>2</formula>
    </cfRule>
  </conditionalFormatting>
  <conditionalFormatting sqref="N494">
    <cfRule type="cellIs" dxfId="9083" priority="10248" operator="between">
      <formula>6</formula>
      <formula>4.5</formula>
    </cfRule>
  </conditionalFormatting>
  <conditionalFormatting sqref="N494">
    <cfRule type="cellIs" dxfId="9082" priority="10247" operator="between">
      <formula>6</formula>
      <formula>4.495</formula>
    </cfRule>
  </conditionalFormatting>
  <conditionalFormatting sqref="N494">
    <cfRule type="cellIs" dxfId="9081" priority="10246" operator="between">
      <formula>4.5</formula>
      <formula>3.495</formula>
    </cfRule>
  </conditionalFormatting>
  <conditionalFormatting sqref="N494">
    <cfRule type="cellIs" dxfId="9080" priority="10244" operator="between">
      <formula>3.5</formula>
      <formula>2.495</formula>
    </cfRule>
    <cfRule type="cellIs" dxfId="9079" priority="10245" operator="between">
      <formula>3.5</formula>
      <formula>2.495</formula>
    </cfRule>
  </conditionalFormatting>
  <conditionalFormatting sqref="N494">
    <cfRule type="cellIs" dxfId="9078" priority="10243" operator="between">
      <formula>3.5</formula>
      <formula>2.495</formula>
    </cfRule>
  </conditionalFormatting>
  <conditionalFormatting sqref="N494">
    <cfRule type="cellIs" dxfId="9077" priority="10242" operator="between">
      <formula>3.5</formula>
      <formula>2.494</formula>
    </cfRule>
  </conditionalFormatting>
  <conditionalFormatting sqref="N494">
    <cfRule type="cellIs" dxfId="9076" priority="10241" operator="between">
      <formula>2.5</formula>
      <formula>0</formula>
    </cfRule>
  </conditionalFormatting>
  <conditionalFormatting sqref="N494">
    <cfRule type="cellIs" dxfId="9075" priority="10237" operator="between">
      <formula>4.501</formula>
      <formula>6</formula>
    </cfRule>
    <cfRule type="cellIs" dxfId="9074" priority="10238" operator="between">
      <formula>3.001</formula>
      <formula>4.5</formula>
    </cfRule>
    <cfRule type="cellIs" dxfId="9073" priority="10239" operator="between">
      <formula>2.001</formula>
      <formula>3</formula>
    </cfRule>
    <cfRule type="cellIs" dxfId="9072" priority="10240" operator="between">
      <formula>0</formula>
      <formula>2</formula>
    </cfRule>
  </conditionalFormatting>
  <conditionalFormatting sqref="N499">
    <cfRule type="cellIs" dxfId="9071" priority="10116" operator="between">
      <formula>6</formula>
      <formula>4.5</formula>
    </cfRule>
  </conditionalFormatting>
  <conditionalFormatting sqref="N499">
    <cfRule type="cellIs" dxfId="9070" priority="10115" operator="between">
      <formula>6</formula>
      <formula>4.495</formula>
    </cfRule>
  </conditionalFormatting>
  <conditionalFormatting sqref="N499">
    <cfRule type="cellIs" dxfId="9069" priority="10114" operator="between">
      <formula>4.5</formula>
      <formula>3.495</formula>
    </cfRule>
  </conditionalFormatting>
  <conditionalFormatting sqref="N499">
    <cfRule type="cellIs" dxfId="9068" priority="10112" operator="between">
      <formula>3.5</formula>
      <formula>2.495</formula>
    </cfRule>
    <cfRule type="cellIs" dxfId="9067" priority="10113" operator="between">
      <formula>3.5</formula>
      <formula>2.495</formula>
    </cfRule>
  </conditionalFormatting>
  <conditionalFormatting sqref="N499">
    <cfRule type="cellIs" dxfId="9066" priority="10111" operator="between">
      <formula>3.5</formula>
      <formula>2.495</formula>
    </cfRule>
  </conditionalFormatting>
  <conditionalFormatting sqref="N499">
    <cfRule type="cellIs" dxfId="9065" priority="10110" operator="between">
      <formula>3.5</formula>
      <formula>2.494</formula>
    </cfRule>
  </conditionalFormatting>
  <conditionalFormatting sqref="N499">
    <cfRule type="cellIs" dxfId="9064" priority="10109" operator="between">
      <formula>2.5</formula>
      <formula>0</formula>
    </cfRule>
  </conditionalFormatting>
  <conditionalFormatting sqref="N499">
    <cfRule type="cellIs" dxfId="9063" priority="10105" operator="between">
      <formula>4.501</formula>
      <formula>6</formula>
    </cfRule>
    <cfRule type="cellIs" dxfId="9062" priority="10106" operator="between">
      <formula>3.001</formula>
      <formula>4.5</formula>
    </cfRule>
    <cfRule type="cellIs" dxfId="9061" priority="10107" operator="between">
      <formula>2.001</formula>
      <formula>3</formula>
    </cfRule>
    <cfRule type="cellIs" dxfId="9060" priority="10108" operator="between">
      <formula>0</formula>
      <formula>2</formula>
    </cfRule>
  </conditionalFormatting>
  <conditionalFormatting sqref="N503">
    <cfRule type="cellIs" dxfId="9059" priority="10128" operator="between">
      <formula>6</formula>
      <formula>4.5</formula>
    </cfRule>
  </conditionalFormatting>
  <conditionalFormatting sqref="N503">
    <cfRule type="cellIs" dxfId="9058" priority="10127" operator="between">
      <formula>6</formula>
      <formula>4.495</formula>
    </cfRule>
  </conditionalFormatting>
  <conditionalFormatting sqref="N503">
    <cfRule type="cellIs" dxfId="9057" priority="10126" operator="between">
      <formula>4.5</formula>
      <formula>3.495</formula>
    </cfRule>
  </conditionalFormatting>
  <conditionalFormatting sqref="N503">
    <cfRule type="cellIs" dxfId="9056" priority="10124" operator="between">
      <formula>3.5</formula>
      <formula>2.495</formula>
    </cfRule>
    <cfRule type="cellIs" dxfId="9055" priority="10125" operator="between">
      <formula>3.5</formula>
      <formula>2.495</formula>
    </cfRule>
  </conditionalFormatting>
  <conditionalFormatting sqref="N503">
    <cfRule type="cellIs" dxfId="9054" priority="10123" operator="between">
      <formula>3.5</formula>
      <formula>2.495</formula>
    </cfRule>
  </conditionalFormatting>
  <conditionalFormatting sqref="N503">
    <cfRule type="cellIs" dxfId="9053" priority="10122" operator="between">
      <formula>3.5</formula>
      <formula>2.494</formula>
    </cfRule>
  </conditionalFormatting>
  <conditionalFormatting sqref="N503">
    <cfRule type="cellIs" dxfId="9052" priority="10121" operator="between">
      <formula>2.5</formula>
      <formula>0</formula>
    </cfRule>
  </conditionalFormatting>
  <conditionalFormatting sqref="N503">
    <cfRule type="cellIs" dxfId="9051" priority="10117" operator="between">
      <formula>4.501</formula>
      <formula>6</formula>
    </cfRule>
    <cfRule type="cellIs" dxfId="9050" priority="10118" operator="between">
      <formula>3.001</formula>
      <formula>4.5</formula>
    </cfRule>
    <cfRule type="cellIs" dxfId="9049" priority="10119" operator="between">
      <formula>2.001</formula>
      <formula>3</formula>
    </cfRule>
    <cfRule type="cellIs" dxfId="9048" priority="10120" operator="between">
      <formula>0</formula>
      <formula>2</formula>
    </cfRule>
  </conditionalFormatting>
  <conditionalFormatting sqref="N504">
    <cfRule type="cellIs" dxfId="9047" priority="10152" operator="between">
      <formula>6</formula>
      <formula>4.5</formula>
    </cfRule>
  </conditionalFormatting>
  <conditionalFormatting sqref="N504">
    <cfRule type="cellIs" dxfId="9046" priority="10151" operator="between">
      <formula>6</formula>
      <formula>4.495</formula>
    </cfRule>
  </conditionalFormatting>
  <conditionalFormatting sqref="N504">
    <cfRule type="cellIs" dxfId="9045" priority="10150" operator="between">
      <formula>4.5</formula>
      <formula>3.495</formula>
    </cfRule>
  </conditionalFormatting>
  <conditionalFormatting sqref="N504">
    <cfRule type="cellIs" dxfId="9044" priority="10148" operator="between">
      <formula>3.5</formula>
      <formula>2.495</formula>
    </cfRule>
    <cfRule type="cellIs" dxfId="9043" priority="10149" operator="between">
      <formula>3.5</formula>
      <formula>2.495</formula>
    </cfRule>
  </conditionalFormatting>
  <conditionalFormatting sqref="N504">
    <cfRule type="cellIs" dxfId="9042" priority="10147" operator="between">
      <formula>3.5</formula>
      <formula>2.495</formula>
    </cfRule>
  </conditionalFormatting>
  <conditionalFormatting sqref="N504">
    <cfRule type="cellIs" dxfId="9041" priority="10146" operator="between">
      <formula>3.5</formula>
      <formula>2.494</formula>
    </cfRule>
  </conditionalFormatting>
  <conditionalFormatting sqref="N504">
    <cfRule type="cellIs" dxfId="9040" priority="10145" operator="between">
      <formula>2.5</formula>
      <formula>0</formula>
    </cfRule>
  </conditionalFormatting>
  <conditionalFormatting sqref="N504">
    <cfRule type="cellIs" dxfId="9039" priority="10141" operator="between">
      <formula>4.501</formula>
      <formula>6</formula>
    </cfRule>
    <cfRule type="cellIs" dxfId="9038" priority="10142" operator="between">
      <formula>3.001</formula>
      <formula>4.5</formula>
    </cfRule>
    <cfRule type="cellIs" dxfId="9037" priority="10143" operator="between">
      <formula>2.001</formula>
      <formula>3</formula>
    </cfRule>
    <cfRule type="cellIs" dxfId="9036" priority="10144" operator="between">
      <formula>0</formula>
      <formula>2</formula>
    </cfRule>
  </conditionalFormatting>
  <conditionalFormatting sqref="N502">
    <cfRule type="cellIs" dxfId="9035" priority="10140" operator="between">
      <formula>6</formula>
      <formula>4.5</formula>
    </cfRule>
  </conditionalFormatting>
  <conditionalFormatting sqref="N502">
    <cfRule type="cellIs" dxfId="9034" priority="10139" operator="between">
      <formula>6</formula>
      <formula>4.495</formula>
    </cfRule>
  </conditionalFormatting>
  <conditionalFormatting sqref="N502">
    <cfRule type="cellIs" dxfId="9033" priority="10138" operator="between">
      <formula>4.5</formula>
      <formula>3.495</formula>
    </cfRule>
  </conditionalFormatting>
  <conditionalFormatting sqref="N502">
    <cfRule type="cellIs" dxfId="9032" priority="10136" operator="between">
      <formula>3.5</formula>
      <formula>2.495</formula>
    </cfRule>
    <cfRule type="cellIs" dxfId="9031" priority="10137" operator="between">
      <formula>3.5</formula>
      <formula>2.495</formula>
    </cfRule>
  </conditionalFormatting>
  <conditionalFormatting sqref="N502">
    <cfRule type="cellIs" dxfId="9030" priority="10135" operator="between">
      <formula>3.5</formula>
      <formula>2.495</formula>
    </cfRule>
  </conditionalFormatting>
  <conditionalFormatting sqref="N502">
    <cfRule type="cellIs" dxfId="9029" priority="10134" operator="between">
      <formula>3.5</formula>
      <formula>2.494</formula>
    </cfRule>
  </conditionalFormatting>
  <conditionalFormatting sqref="N502">
    <cfRule type="cellIs" dxfId="9028" priority="10133" operator="between">
      <formula>2.5</formula>
      <formula>0</formula>
    </cfRule>
  </conditionalFormatting>
  <conditionalFormatting sqref="N502">
    <cfRule type="cellIs" dxfId="9027" priority="10129" operator="between">
      <formula>4.501</formula>
      <formula>6</formula>
    </cfRule>
    <cfRule type="cellIs" dxfId="9026" priority="10130" operator="between">
      <formula>3.001</formula>
      <formula>4.5</formula>
    </cfRule>
    <cfRule type="cellIs" dxfId="9025" priority="10131" operator="between">
      <formula>2.001</formula>
      <formula>3</formula>
    </cfRule>
    <cfRule type="cellIs" dxfId="9024" priority="10132" operator="between">
      <formula>0</formula>
      <formula>2</formula>
    </cfRule>
  </conditionalFormatting>
  <conditionalFormatting sqref="N509">
    <cfRule type="cellIs" dxfId="9023" priority="10044" operator="between">
      <formula>6</formula>
      <formula>4.5</formula>
    </cfRule>
  </conditionalFormatting>
  <conditionalFormatting sqref="N509">
    <cfRule type="cellIs" dxfId="9022" priority="10043" operator="between">
      <formula>6</formula>
      <formula>4.495</formula>
    </cfRule>
  </conditionalFormatting>
  <conditionalFormatting sqref="N509">
    <cfRule type="cellIs" dxfId="9021" priority="10042" operator="between">
      <formula>4.5</formula>
      <formula>3.495</formula>
    </cfRule>
  </conditionalFormatting>
  <conditionalFormatting sqref="N509">
    <cfRule type="cellIs" dxfId="9020" priority="10040" operator="between">
      <formula>3.5</formula>
      <formula>2.495</formula>
    </cfRule>
    <cfRule type="cellIs" dxfId="9019" priority="10041" operator="between">
      <formula>3.5</formula>
      <formula>2.495</formula>
    </cfRule>
  </conditionalFormatting>
  <conditionalFormatting sqref="N509">
    <cfRule type="cellIs" dxfId="9018" priority="10039" operator="between">
      <formula>3.5</formula>
      <formula>2.495</formula>
    </cfRule>
  </conditionalFormatting>
  <conditionalFormatting sqref="N509">
    <cfRule type="cellIs" dxfId="9017" priority="10038" operator="between">
      <formula>3.5</formula>
      <formula>2.494</formula>
    </cfRule>
  </conditionalFormatting>
  <conditionalFormatting sqref="N509">
    <cfRule type="cellIs" dxfId="9016" priority="10037" operator="between">
      <formula>2.5</formula>
      <formula>0</formula>
    </cfRule>
  </conditionalFormatting>
  <conditionalFormatting sqref="N509">
    <cfRule type="cellIs" dxfId="9015" priority="10033" operator="between">
      <formula>4.501</formula>
      <formula>6</formula>
    </cfRule>
    <cfRule type="cellIs" dxfId="9014" priority="10034" operator="between">
      <formula>3.001</formula>
      <formula>4.5</formula>
    </cfRule>
    <cfRule type="cellIs" dxfId="9013" priority="10035" operator="between">
      <formula>2.001</formula>
      <formula>3</formula>
    </cfRule>
    <cfRule type="cellIs" dxfId="9012" priority="10036" operator="between">
      <formula>0</formula>
      <formula>2</formula>
    </cfRule>
  </conditionalFormatting>
  <conditionalFormatting sqref="N498">
    <cfRule type="cellIs" dxfId="9011" priority="10104" operator="between">
      <formula>6</formula>
      <formula>4.5</formula>
    </cfRule>
  </conditionalFormatting>
  <conditionalFormatting sqref="N498">
    <cfRule type="cellIs" dxfId="9010" priority="10103" operator="between">
      <formula>6</formula>
      <formula>4.495</formula>
    </cfRule>
  </conditionalFormatting>
  <conditionalFormatting sqref="N498">
    <cfRule type="cellIs" dxfId="9009" priority="10102" operator="between">
      <formula>4.5</formula>
      <formula>3.495</formula>
    </cfRule>
  </conditionalFormatting>
  <conditionalFormatting sqref="N498">
    <cfRule type="cellIs" dxfId="9008" priority="10100" operator="between">
      <formula>3.5</formula>
      <formula>2.495</formula>
    </cfRule>
    <cfRule type="cellIs" dxfId="9007" priority="10101" operator="between">
      <formula>3.5</formula>
      <formula>2.495</formula>
    </cfRule>
  </conditionalFormatting>
  <conditionalFormatting sqref="N498">
    <cfRule type="cellIs" dxfId="9006" priority="10099" operator="between">
      <formula>3.5</formula>
      <formula>2.495</formula>
    </cfRule>
  </conditionalFormatting>
  <conditionalFormatting sqref="N498">
    <cfRule type="cellIs" dxfId="9005" priority="10098" operator="between">
      <formula>3.5</formula>
      <formula>2.494</formula>
    </cfRule>
  </conditionalFormatting>
  <conditionalFormatting sqref="N498">
    <cfRule type="cellIs" dxfId="9004" priority="10097" operator="between">
      <formula>2.5</formula>
      <formula>0</formula>
    </cfRule>
  </conditionalFormatting>
  <conditionalFormatting sqref="N498">
    <cfRule type="cellIs" dxfId="9003" priority="10093" operator="between">
      <formula>4.501</formula>
      <formula>6</formula>
    </cfRule>
    <cfRule type="cellIs" dxfId="9002" priority="10094" operator="between">
      <formula>3.001</formula>
      <formula>4.5</formula>
    </cfRule>
    <cfRule type="cellIs" dxfId="9001" priority="10095" operator="between">
      <formula>2.001</formula>
      <formula>3</formula>
    </cfRule>
    <cfRule type="cellIs" dxfId="9000" priority="10096" operator="between">
      <formula>0</formula>
      <formula>2</formula>
    </cfRule>
  </conditionalFormatting>
  <conditionalFormatting sqref="N500">
    <cfRule type="cellIs" dxfId="8999" priority="10092" operator="between">
      <formula>6</formula>
      <formula>4.5</formula>
    </cfRule>
  </conditionalFormatting>
  <conditionalFormatting sqref="N500">
    <cfRule type="cellIs" dxfId="8998" priority="10091" operator="between">
      <formula>6</formula>
      <formula>4.495</formula>
    </cfRule>
  </conditionalFormatting>
  <conditionalFormatting sqref="N500">
    <cfRule type="cellIs" dxfId="8997" priority="10090" operator="between">
      <formula>4.5</formula>
      <formula>3.495</formula>
    </cfRule>
  </conditionalFormatting>
  <conditionalFormatting sqref="N500">
    <cfRule type="cellIs" dxfId="8996" priority="10088" operator="between">
      <formula>3.5</formula>
      <formula>2.495</formula>
    </cfRule>
    <cfRule type="cellIs" dxfId="8995" priority="10089" operator="between">
      <formula>3.5</formula>
      <formula>2.495</formula>
    </cfRule>
  </conditionalFormatting>
  <conditionalFormatting sqref="N500">
    <cfRule type="cellIs" dxfId="8994" priority="10087" operator="between">
      <formula>3.5</formula>
      <formula>2.495</formula>
    </cfRule>
  </conditionalFormatting>
  <conditionalFormatting sqref="N500">
    <cfRule type="cellIs" dxfId="8993" priority="10086" operator="between">
      <formula>3.5</formula>
      <formula>2.494</formula>
    </cfRule>
  </conditionalFormatting>
  <conditionalFormatting sqref="N500">
    <cfRule type="cellIs" dxfId="8992" priority="10085" operator="between">
      <formula>2.5</formula>
      <formula>0</formula>
    </cfRule>
  </conditionalFormatting>
  <conditionalFormatting sqref="N500">
    <cfRule type="cellIs" dxfId="8991" priority="10081" operator="between">
      <formula>4.501</formula>
      <formula>6</formula>
    </cfRule>
    <cfRule type="cellIs" dxfId="8990" priority="10082" operator="between">
      <formula>3.001</formula>
      <formula>4.5</formula>
    </cfRule>
    <cfRule type="cellIs" dxfId="8989" priority="10083" operator="between">
      <formula>2.001</formula>
      <formula>3</formula>
    </cfRule>
    <cfRule type="cellIs" dxfId="8988" priority="10084" operator="between">
      <formula>0</formula>
      <formula>2</formula>
    </cfRule>
  </conditionalFormatting>
  <conditionalFormatting sqref="N501">
    <cfRule type="cellIs" dxfId="8987" priority="10080" operator="between">
      <formula>6</formula>
      <formula>4.5</formula>
    </cfRule>
  </conditionalFormatting>
  <conditionalFormatting sqref="N501">
    <cfRule type="cellIs" dxfId="8986" priority="10079" operator="between">
      <formula>6</formula>
      <formula>4.495</formula>
    </cfRule>
  </conditionalFormatting>
  <conditionalFormatting sqref="N501">
    <cfRule type="cellIs" dxfId="8985" priority="10078" operator="between">
      <formula>4.5</formula>
      <formula>3.495</formula>
    </cfRule>
  </conditionalFormatting>
  <conditionalFormatting sqref="N501">
    <cfRule type="cellIs" dxfId="8984" priority="10076" operator="between">
      <formula>3.5</formula>
      <formula>2.495</formula>
    </cfRule>
    <cfRule type="cellIs" dxfId="8983" priority="10077" operator="between">
      <formula>3.5</formula>
      <formula>2.495</formula>
    </cfRule>
  </conditionalFormatting>
  <conditionalFormatting sqref="N501">
    <cfRule type="cellIs" dxfId="8982" priority="10075" operator="between">
      <formula>3.5</formula>
      <formula>2.495</formula>
    </cfRule>
  </conditionalFormatting>
  <conditionalFormatting sqref="N501">
    <cfRule type="cellIs" dxfId="8981" priority="10074" operator="between">
      <formula>3.5</formula>
      <formula>2.494</formula>
    </cfRule>
  </conditionalFormatting>
  <conditionalFormatting sqref="N501">
    <cfRule type="cellIs" dxfId="8980" priority="10073" operator="between">
      <formula>2.5</formula>
      <formula>0</formula>
    </cfRule>
  </conditionalFormatting>
  <conditionalFormatting sqref="N501">
    <cfRule type="cellIs" dxfId="8979" priority="10069" operator="between">
      <formula>4.501</formula>
      <formula>6</formula>
    </cfRule>
    <cfRule type="cellIs" dxfId="8978" priority="10070" operator="between">
      <formula>3.001</formula>
      <formula>4.5</formula>
    </cfRule>
    <cfRule type="cellIs" dxfId="8977" priority="10071" operator="between">
      <formula>2.001</formula>
      <formula>3</formula>
    </cfRule>
    <cfRule type="cellIs" dxfId="8976" priority="10072" operator="between">
      <formula>0</formula>
      <formula>2</formula>
    </cfRule>
  </conditionalFormatting>
  <conditionalFormatting sqref="N510">
    <cfRule type="cellIs" dxfId="8975" priority="10068" operator="between">
      <formula>6</formula>
      <formula>4.5</formula>
    </cfRule>
  </conditionalFormatting>
  <conditionalFormatting sqref="N510">
    <cfRule type="cellIs" dxfId="8974" priority="10067" operator="between">
      <formula>6</formula>
      <formula>4.495</formula>
    </cfRule>
  </conditionalFormatting>
  <conditionalFormatting sqref="N510">
    <cfRule type="cellIs" dxfId="8973" priority="10066" operator="between">
      <formula>4.5</formula>
      <formula>3.495</formula>
    </cfRule>
  </conditionalFormatting>
  <conditionalFormatting sqref="N510">
    <cfRule type="cellIs" dxfId="8972" priority="10064" operator="between">
      <formula>3.5</formula>
      <formula>2.495</formula>
    </cfRule>
    <cfRule type="cellIs" dxfId="8971" priority="10065" operator="between">
      <formula>3.5</formula>
      <formula>2.495</formula>
    </cfRule>
  </conditionalFormatting>
  <conditionalFormatting sqref="N510">
    <cfRule type="cellIs" dxfId="8970" priority="10063" operator="between">
      <formula>3.5</formula>
      <formula>2.495</formula>
    </cfRule>
  </conditionalFormatting>
  <conditionalFormatting sqref="N510">
    <cfRule type="cellIs" dxfId="8969" priority="10062" operator="between">
      <formula>3.5</formula>
      <formula>2.494</formula>
    </cfRule>
  </conditionalFormatting>
  <conditionalFormatting sqref="N510">
    <cfRule type="cellIs" dxfId="8968" priority="10061" operator="between">
      <formula>2.5</formula>
      <formula>0</formula>
    </cfRule>
  </conditionalFormatting>
  <conditionalFormatting sqref="N510">
    <cfRule type="cellIs" dxfId="8967" priority="10057" operator="between">
      <formula>4.501</formula>
      <formula>6</formula>
    </cfRule>
    <cfRule type="cellIs" dxfId="8966" priority="10058" operator="between">
      <formula>3.001</formula>
      <formula>4.5</formula>
    </cfRule>
    <cfRule type="cellIs" dxfId="8965" priority="10059" operator="between">
      <formula>2.001</formula>
      <formula>3</formula>
    </cfRule>
    <cfRule type="cellIs" dxfId="8964" priority="10060" operator="between">
      <formula>0</formula>
      <formula>2</formula>
    </cfRule>
  </conditionalFormatting>
  <conditionalFormatting sqref="N508">
    <cfRule type="cellIs" dxfId="8963" priority="10056" operator="between">
      <formula>6</formula>
      <formula>4.5</formula>
    </cfRule>
  </conditionalFormatting>
  <conditionalFormatting sqref="N508">
    <cfRule type="cellIs" dxfId="8962" priority="10055" operator="between">
      <formula>6</formula>
      <formula>4.495</formula>
    </cfRule>
  </conditionalFormatting>
  <conditionalFormatting sqref="N508">
    <cfRule type="cellIs" dxfId="8961" priority="10054" operator="between">
      <formula>4.5</formula>
      <formula>3.495</formula>
    </cfRule>
  </conditionalFormatting>
  <conditionalFormatting sqref="N508">
    <cfRule type="cellIs" dxfId="8960" priority="10052" operator="between">
      <formula>3.5</formula>
      <formula>2.495</formula>
    </cfRule>
    <cfRule type="cellIs" dxfId="8959" priority="10053" operator="between">
      <formula>3.5</formula>
      <formula>2.495</formula>
    </cfRule>
  </conditionalFormatting>
  <conditionalFormatting sqref="N508">
    <cfRule type="cellIs" dxfId="8958" priority="10051" operator="between">
      <formula>3.5</formula>
      <formula>2.495</formula>
    </cfRule>
  </conditionalFormatting>
  <conditionalFormatting sqref="N508">
    <cfRule type="cellIs" dxfId="8957" priority="10050" operator="between">
      <formula>3.5</formula>
      <formula>2.494</formula>
    </cfRule>
  </conditionalFormatting>
  <conditionalFormatting sqref="N508">
    <cfRule type="cellIs" dxfId="8956" priority="10049" operator="between">
      <formula>2.5</formula>
      <formula>0</formula>
    </cfRule>
  </conditionalFormatting>
  <conditionalFormatting sqref="N508">
    <cfRule type="cellIs" dxfId="8955" priority="10045" operator="between">
      <formula>4.501</formula>
      <formula>6</formula>
    </cfRule>
    <cfRule type="cellIs" dxfId="8954" priority="10046" operator="between">
      <formula>3.001</formula>
      <formula>4.5</formula>
    </cfRule>
    <cfRule type="cellIs" dxfId="8953" priority="10047" operator="between">
      <formula>2.001</formula>
      <formula>3</formula>
    </cfRule>
    <cfRule type="cellIs" dxfId="8952" priority="10048" operator="between">
      <formula>0</formula>
      <formula>2</formula>
    </cfRule>
  </conditionalFormatting>
  <conditionalFormatting sqref="N505">
    <cfRule type="cellIs" dxfId="8951" priority="10032" operator="between">
      <formula>6</formula>
      <formula>4.5</formula>
    </cfRule>
  </conditionalFormatting>
  <conditionalFormatting sqref="N505">
    <cfRule type="cellIs" dxfId="8950" priority="10031" operator="between">
      <formula>6</formula>
      <formula>4.495</formula>
    </cfRule>
  </conditionalFormatting>
  <conditionalFormatting sqref="N505">
    <cfRule type="cellIs" dxfId="8949" priority="10030" operator="between">
      <formula>4.5</formula>
      <formula>3.495</formula>
    </cfRule>
  </conditionalFormatting>
  <conditionalFormatting sqref="N505">
    <cfRule type="cellIs" dxfId="8948" priority="10028" operator="between">
      <formula>3.5</formula>
      <formula>2.495</formula>
    </cfRule>
    <cfRule type="cellIs" dxfId="8947" priority="10029" operator="between">
      <formula>3.5</formula>
      <formula>2.495</formula>
    </cfRule>
  </conditionalFormatting>
  <conditionalFormatting sqref="N505">
    <cfRule type="cellIs" dxfId="8946" priority="10027" operator="between">
      <formula>3.5</formula>
      <formula>2.495</formula>
    </cfRule>
  </conditionalFormatting>
  <conditionalFormatting sqref="N505">
    <cfRule type="cellIs" dxfId="8945" priority="10026" operator="between">
      <formula>3.5</formula>
      <formula>2.494</formula>
    </cfRule>
  </conditionalFormatting>
  <conditionalFormatting sqref="N505">
    <cfRule type="cellIs" dxfId="8944" priority="10025" operator="between">
      <formula>2.5</formula>
      <formula>0</formula>
    </cfRule>
  </conditionalFormatting>
  <conditionalFormatting sqref="N505">
    <cfRule type="cellIs" dxfId="8943" priority="10021" operator="between">
      <formula>4.501</formula>
      <formula>6</formula>
    </cfRule>
    <cfRule type="cellIs" dxfId="8942" priority="10022" operator="between">
      <formula>3.001</formula>
      <formula>4.5</formula>
    </cfRule>
    <cfRule type="cellIs" dxfId="8941" priority="10023" operator="between">
      <formula>2.001</formula>
      <formula>3</formula>
    </cfRule>
    <cfRule type="cellIs" dxfId="8940" priority="10024" operator="between">
      <formula>0</formula>
      <formula>2</formula>
    </cfRule>
  </conditionalFormatting>
  <conditionalFormatting sqref="N506">
    <cfRule type="cellIs" dxfId="8939" priority="10020" operator="between">
      <formula>6</formula>
      <formula>4.5</formula>
    </cfRule>
  </conditionalFormatting>
  <conditionalFormatting sqref="N506">
    <cfRule type="cellIs" dxfId="8938" priority="10019" operator="between">
      <formula>6</formula>
      <formula>4.495</formula>
    </cfRule>
  </conditionalFormatting>
  <conditionalFormatting sqref="N506">
    <cfRule type="cellIs" dxfId="8937" priority="10018" operator="between">
      <formula>4.5</formula>
      <formula>3.495</formula>
    </cfRule>
  </conditionalFormatting>
  <conditionalFormatting sqref="N506">
    <cfRule type="cellIs" dxfId="8936" priority="10016" operator="between">
      <formula>3.5</formula>
      <formula>2.495</formula>
    </cfRule>
    <cfRule type="cellIs" dxfId="8935" priority="10017" operator="between">
      <formula>3.5</formula>
      <formula>2.495</formula>
    </cfRule>
  </conditionalFormatting>
  <conditionalFormatting sqref="N506">
    <cfRule type="cellIs" dxfId="8934" priority="10015" operator="between">
      <formula>3.5</formula>
      <formula>2.495</formula>
    </cfRule>
  </conditionalFormatting>
  <conditionalFormatting sqref="N506">
    <cfRule type="cellIs" dxfId="8933" priority="10014" operator="between">
      <formula>3.5</formula>
      <formula>2.494</formula>
    </cfRule>
  </conditionalFormatting>
  <conditionalFormatting sqref="N506">
    <cfRule type="cellIs" dxfId="8932" priority="10013" operator="between">
      <formula>2.5</formula>
      <formula>0</formula>
    </cfRule>
  </conditionalFormatting>
  <conditionalFormatting sqref="N506">
    <cfRule type="cellIs" dxfId="8931" priority="10009" operator="between">
      <formula>4.501</formula>
      <formula>6</formula>
    </cfRule>
    <cfRule type="cellIs" dxfId="8930" priority="10010" operator="between">
      <formula>3.001</formula>
      <formula>4.5</formula>
    </cfRule>
    <cfRule type="cellIs" dxfId="8929" priority="10011" operator="between">
      <formula>2.001</formula>
      <formula>3</formula>
    </cfRule>
    <cfRule type="cellIs" dxfId="8928" priority="10012" operator="between">
      <formula>0</formula>
      <formula>2</formula>
    </cfRule>
  </conditionalFormatting>
  <conditionalFormatting sqref="N507">
    <cfRule type="cellIs" dxfId="8927" priority="10008" operator="between">
      <formula>6</formula>
      <formula>4.5</formula>
    </cfRule>
  </conditionalFormatting>
  <conditionalFormatting sqref="N507">
    <cfRule type="cellIs" dxfId="8926" priority="10007" operator="between">
      <formula>6</formula>
      <formula>4.495</formula>
    </cfRule>
  </conditionalFormatting>
  <conditionalFormatting sqref="N507">
    <cfRule type="cellIs" dxfId="8925" priority="10006" operator="between">
      <formula>4.5</formula>
      <formula>3.495</formula>
    </cfRule>
  </conditionalFormatting>
  <conditionalFormatting sqref="N507">
    <cfRule type="cellIs" dxfId="8924" priority="10004" operator="between">
      <formula>3.5</formula>
      <formula>2.495</formula>
    </cfRule>
    <cfRule type="cellIs" dxfId="8923" priority="10005" operator="between">
      <formula>3.5</formula>
      <formula>2.495</formula>
    </cfRule>
  </conditionalFormatting>
  <conditionalFormatting sqref="N507">
    <cfRule type="cellIs" dxfId="8922" priority="10003" operator="between">
      <formula>3.5</formula>
      <formula>2.495</formula>
    </cfRule>
  </conditionalFormatting>
  <conditionalFormatting sqref="N507">
    <cfRule type="cellIs" dxfId="8921" priority="10002" operator="between">
      <formula>3.5</formula>
      <formula>2.494</formula>
    </cfRule>
  </conditionalFormatting>
  <conditionalFormatting sqref="N507">
    <cfRule type="cellIs" dxfId="8920" priority="10001" operator="between">
      <formula>2.5</formula>
      <formula>0</formula>
    </cfRule>
  </conditionalFormatting>
  <conditionalFormatting sqref="N507">
    <cfRule type="cellIs" dxfId="8919" priority="9997" operator="between">
      <formula>4.501</formula>
      <formula>6</formula>
    </cfRule>
    <cfRule type="cellIs" dxfId="8918" priority="9998" operator="between">
      <formula>3.001</formula>
      <formula>4.5</formula>
    </cfRule>
    <cfRule type="cellIs" dxfId="8917" priority="9999" operator="between">
      <formula>2.001</formula>
      <formula>3</formula>
    </cfRule>
    <cfRule type="cellIs" dxfId="8916" priority="10000" operator="between">
      <formula>0</formula>
      <formula>2</formula>
    </cfRule>
  </conditionalFormatting>
  <conditionalFormatting sqref="N515">
    <cfRule type="cellIs" dxfId="8915" priority="9972" operator="between">
      <formula>6</formula>
      <formula>4.5</formula>
    </cfRule>
  </conditionalFormatting>
  <conditionalFormatting sqref="N515">
    <cfRule type="cellIs" dxfId="8914" priority="9971" operator="between">
      <formula>6</formula>
      <formula>4.495</formula>
    </cfRule>
  </conditionalFormatting>
  <conditionalFormatting sqref="N515">
    <cfRule type="cellIs" dxfId="8913" priority="9970" operator="between">
      <formula>4.5</formula>
      <formula>3.495</formula>
    </cfRule>
  </conditionalFormatting>
  <conditionalFormatting sqref="N515">
    <cfRule type="cellIs" dxfId="8912" priority="9968" operator="between">
      <formula>3.5</formula>
      <formula>2.495</formula>
    </cfRule>
    <cfRule type="cellIs" dxfId="8911" priority="9969" operator="between">
      <formula>3.5</formula>
      <formula>2.495</formula>
    </cfRule>
  </conditionalFormatting>
  <conditionalFormatting sqref="N515">
    <cfRule type="cellIs" dxfId="8910" priority="9967" operator="between">
      <formula>3.5</formula>
      <formula>2.495</formula>
    </cfRule>
  </conditionalFormatting>
  <conditionalFormatting sqref="N515">
    <cfRule type="cellIs" dxfId="8909" priority="9966" operator="between">
      <formula>3.5</formula>
      <formula>2.494</formula>
    </cfRule>
  </conditionalFormatting>
  <conditionalFormatting sqref="N515">
    <cfRule type="cellIs" dxfId="8908" priority="9965" operator="between">
      <formula>2.5</formula>
      <formula>0</formula>
    </cfRule>
  </conditionalFormatting>
  <conditionalFormatting sqref="N515">
    <cfRule type="cellIs" dxfId="8907" priority="9961" operator="between">
      <formula>4.501</formula>
      <formula>6</formula>
    </cfRule>
    <cfRule type="cellIs" dxfId="8906" priority="9962" operator="between">
      <formula>3.001</formula>
      <formula>4.5</formula>
    </cfRule>
    <cfRule type="cellIs" dxfId="8905" priority="9963" operator="between">
      <formula>2.001</formula>
      <formula>3</formula>
    </cfRule>
    <cfRule type="cellIs" dxfId="8904" priority="9964" operator="between">
      <formula>0</formula>
      <formula>2</formula>
    </cfRule>
  </conditionalFormatting>
  <conditionalFormatting sqref="N516">
    <cfRule type="cellIs" dxfId="8903" priority="9996" operator="between">
      <formula>6</formula>
      <formula>4.5</formula>
    </cfRule>
  </conditionalFormatting>
  <conditionalFormatting sqref="N516">
    <cfRule type="cellIs" dxfId="8902" priority="9995" operator="between">
      <formula>6</formula>
      <formula>4.495</formula>
    </cfRule>
  </conditionalFormatting>
  <conditionalFormatting sqref="N516">
    <cfRule type="cellIs" dxfId="8901" priority="9994" operator="between">
      <formula>4.5</formula>
      <formula>3.495</formula>
    </cfRule>
  </conditionalFormatting>
  <conditionalFormatting sqref="N516">
    <cfRule type="cellIs" dxfId="8900" priority="9992" operator="between">
      <formula>3.5</formula>
      <formula>2.495</formula>
    </cfRule>
    <cfRule type="cellIs" dxfId="8899" priority="9993" operator="between">
      <formula>3.5</formula>
      <formula>2.495</formula>
    </cfRule>
  </conditionalFormatting>
  <conditionalFormatting sqref="N516">
    <cfRule type="cellIs" dxfId="8898" priority="9991" operator="between">
      <formula>3.5</formula>
      <formula>2.495</formula>
    </cfRule>
  </conditionalFormatting>
  <conditionalFormatting sqref="N516">
    <cfRule type="cellIs" dxfId="8897" priority="9990" operator="between">
      <formula>3.5</formula>
      <formula>2.494</formula>
    </cfRule>
  </conditionalFormatting>
  <conditionalFormatting sqref="N516">
    <cfRule type="cellIs" dxfId="8896" priority="9989" operator="between">
      <formula>2.5</formula>
      <formula>0</formula>
    </cfRule>
  </conditionalFormatting>
  <conditionalFormatting sqref="N516">
    <cfRule type="cellIs" dxfId="8895" priority="9985" operator="between">
      <formula>4.501</formula>
      <formula>6</formula>
    </cfRule>
    <cfRule type="cellIs" dxfId="8894" priority="9986" operator="between">
      <formula>3.001</formula>
      <formula>4.5</formula>
    </cfRule>
    <cfRule type="cellIs" dxfId="8893" priority="9987" operator="between">
      <formula>2.001</formula>
      <formula>3</formula>
    </cfRule>
    <cfRule type="cellIs" dxfId="8892" priority="9988" operator="between">
      <formula>0</formula>
      <formula>2</formula>
    </cfRule>
  </conditionalFormatting>
  <conditionalFormatting sqref="N514">
    <cfRule type="cellIs" dxfId="8891" priority="9984" operator="between">
      <formula>6</formula>
      <formula>4.5</formula>
    </cfRule>
  </conditionalFormatting>
  <conditionalFormatting sqref="N514">
    <cfRule type="cellIs" dxfId="8890" priority="9983" operator="between">
      <formula>6</formula>
      <formula>4.495</formula>
    </cfRule>
  </conditionalFormatting>
  <conditionalFormatting sqref="N514">
    <cfRule type="cellIs" dxfId="8889" priority="9982" operator="between">
      <formula>4.5</formula>
      <formula>3.495</formula>
    </cfRule>
  </conditionalFormatting>
  <conditionalFormatting sqref="N514">
    <cfRule type="cellIs" dxfId="8888" priority="9980" operator="between">
      <formula>3.5</formula>
      <formula>2.495</formula>
    </cfRule>
    <cfRule type="cellIs" dxfId="8887" priority="9981" operator="between">
      <formula>3.5</formula>
      <formula>2.495</formula>
    </cfRule>
  </conditionalFormatting>
  <conditionalFormatting sqref="N514">
    <cfRule type="cellIs" dxfId="8886" priority="9979" operator="between">
      <formula>3.5</formula>
      <formula>2.495</formula>
    </cfRule>
  </conditionalFormatting>
  <conditionalFormatting sqref="N514">
    <cfRule type="cellIs" dxfId="8885" priority="9978" operator="between">
      <formula>3.5</formula>
      <formula>2.494</formula>
    </cfRule>
  </conditionalFormatting>
  <conditionalFormatting sqref="N514">
    <cfRule type="cellIs" dxfId="8884" priority="9977" operator="between">
      <formula>2.5</formula>
      <formula>0</formula>
    </cfRule>
  </conditionalFormatting>
  <conditionalFormatting sqref="N514">
    <cfRule type="cellIs" dxfId="8883" priority="9973" operator="between">
      <formula>4.501</formula>
      <formula>6</formula>
    </cfRule>
    <cfRule type="cellIs" dxfId="8882" priority="9974" operator="between">
      <formula>3.001</formula>
      <formula>4.5</formula>
    </cfRule>
    <cfRule type="cellIs" dxfId="8881" priority="9975" operator="between">
      <formula>2.001</formula>
      <formula>3</formula>
    </cfRule>
    <cfRule type="cellIs" dxfId="8880" priority="9976" operator="between">
      <formula>0</formula>
      <formula>2</formula>
    </cfRule>
  </conditionalFormatting>
  <conditionalFormatting sqref="N511">
    <cfRule type="cellIs" dxfId="8879" priority="9960" operator="between">
      <formula>6</formula>
      <formula>4.5</formula>
    </cfRule>
  </conditionalFormatting>
  <conditionalFormatting sqref="N511">
    <cfRule type="cellIs" dxfId="8878" priority="9959" operator="between">
      <formula>6</formula>
      <formula>4.495</formula>
    </cfRule>
  </conditionalFormatting>
  <conditionalFormatting sqref="N511">
    <cfRule type="cellIs" dxfId="8877" priority="9958" operator="between">
      <formula>4.5</formula>
      <formula>3.495</formula>
    </cfRule>
  </conditionalFormatting>
  <conditionalFormatting sqref="N511">
    <cfRule type="cellIs" dxfId="8876" priority="9956" operator="between">
      <formula>3.5</formula>
      <formula>2.495</formula>
    </cfRule>
    <cfRule type="cellIs" dxfId="8875" priority="9957" operator="between">
      <formula>3.5</formula>
      <formula>2.495</formula>
    </cfRule>
  </conditionalFormatting>
  <conditionalFormatting sqref="N511">
    <cfRule type="cellIs" dxfId="8874" priority="9955" operator="between">
      <formula>3.5</formula>
      <formula>2.495</formula>
    </cfRule>
  </conditionalFormatting>
  <conditionalFormatting sqref="N511">
    <cfRule type="cellIs" dxfId="8873" priority="9954" operator="between">
      <formula>3.5</formula>
      <formula>2.494</formula>
    </cfRule>
  </conditionalFormatting>
  <conditionalFormatting sqref="N511">
    <cfRule type="cellIs" dxfId="8872" priority="9953" operator="between">
      <formula>2.5</formula>
      <formula>0</formula>
    </cfRule>
  </conditionalFormatting>
  <conditionalFormatting sqref="N511">
    <cfRule type="cellIs" dxfId="8871" priority="9949" operator="between">
      <formula>4.501</formula>
      <formula>6</formula>
    </cfRule>
    <cfRule type="cellIs" dxfId="8870" priority="9950" operator="between">
      <formula>3.001</formula>
      <formula>4.5</formula>
    </cfRule>
    <cfRule type="cellIs" dxfId="8869" priority="9951" operator="between">
      <formula>2.001</formula>
      <formula>3</formula>
    </cfRule>
    <cfRule type="cellIs" dxfId="8868" priority="9952" operator="between">
      <formula>0</formula>
      <formula>2</formula>
    </cfRule>
  </conditionalFormatting>
  <conditionalFormatting sqref="N512">
    <cfRule type="cellIs" dxfId="8867" priority="9948" operator="between">
      <formula>6</formula>
      <formula>4.5</formula>
    </cfRule>
  </conditionalFormatting>
  <conditionalFormatting sqref="N512">
    <cfRule type="cellIs" dxfId="8866" priority="9947" operator="between">
      <formula>6</formula>
      <formula>4.495</formula>
    </cfRule>
  </conditionalFormatting>
  <conditionalFormatting sqref="N512">
    <cfRule type="cellIs" dxfId="8865" priority="9946" operator="between">
      <formula>4.5</formula>
      <formula>3.495</formula>
    </cfRule>
  </conditionalFormatting>
  <conditionalFormatting sqref="N512">
    <cfRule type="cellIs" dxfId="8864" priority="9944" operator="between">
      <formula>3.5</formula>
      <formula>2.495</formula>
    </cfRule>
    <cfRule type="cellIs" dxfId="8863" priority="9945" operator="between">
      <formula>3.5</formula>
      <formula>2.495</formula>
    </cfRule>
  </conditionalFormatting>
  <conditionalFormatting sqref="N512">
    <cfRule type="cellIs" dxfId="8862" priority="9943" operator="between">
      <formula>3.5</formula>
      <formula>2.495</formula>
    </cfRule>
  </conditionalFormatting>
  <conditionalFormatting sqref="N512">
    <cfRule type="cellIs" dxfId="8861" priority="9942" operator="between">
      <formula>3.5</formula>
      <formula>2.494</formula>
    </cfRule>
  </conditionalFormatting>
  <conditionalFormatting sqref="N512">
    <cfRule type="cellIs" dxfId="8860" priority="9941" operator="between">
      <formula>2.5</formula>
      <formula>0</formula>
    </cfRule>
  </conditionalFormatting>
  <conditionalFormatting sqref="N512">
    <cfRule type="cellIs" dxfId="8859" priority="9937" operator="between">
      <formula>4.501</formula>
      <formula>6</formula>
    </cfRule>
    <cfRule type="cellIs" dxfId="8858" priority="9938" operator="between">
      <formula>3.001</formula>
      <formula>4.5</formula>
    </cfRule>
    <cfRule type="cellIs" dxfId="8857" priority="9939" operator="between">
      <formula>2.001</formula>
      <formula>3</formula>
    </cfRule>
    <cfRule type="cellIs" dxfId="8856" priority="9940" operator="between">
      <formula>0</formula>
      <formula>2</formula>
    </cfRule>
  </conditionalFormatting>
  <conditionalFormatting sqref="N513">
    <cfRule type="cellIs" dxfId="8855" priority="9936" operator="between">
      <formula>6</formula>
      <formula>4.5</formula>
    </cfRule>
  </conditionalFormatting>
  <conditionalFormatting sqref="N513">
    <cfRule type="cellIs" dxfId="8854" priority="9935" operator="between">
      <formula>6</formula>
      <formula>4.495</formula>
    </cfRule>
  </conditionalFormatting>
  <conditionalFormatting sqref="N513">
    <cfRule type="cellIs" dxfId="8853" priority="9934" operator="between">
      <formula>4.5</formula>
      <formula>3.495</formula>
    </cfRule>
  </conditionalFormatting>
  <conditionalFormatting sqref="N513">
    <cfRule type="cellIs" dxfId="8852" priority="9932" operator="between">
      <formula>3.5</formula>
      <formula>2.495</formula>
    </cfRule>
    <cfRule type="cellIs" dxfId="8851" priority="9933" operator="between">
      <formula>3.5</formula>
      <formula>2.495</formula>
    </cfRule>
  </conditionalFormatting>
  <conditionalFormatting sqref="N513">
    <cfRule type="cellIs" dxfId="8850" priority="9931" operator="between">
      <formula>3.5</formula>
      <formula>2.495</formula>
    </cfRule>
  </conditionalFormatting>
  <conditionalFormatting sqref="N513">
    <cfRule type="cellIs" dxfId="8849" priority="9930" operator="between">
      <formula>3.5</formula>
      <formula>2.494</formula>
    </cfRule>
  </conditionalFormatting>
  <conditionalFormatting sqref="N513">
    <cfRule type="cellIs" dxfId="8848" priority="9929" operator="between">
      <formula>2.5</formula>
      <formula>0</formula>
    </cfRule>
  </conditionalFormatting>
  <conditionalFormatting sqref="N513">
    <cfRule type="cellIs" dxfId="8847" priority="9925" operator="between">
      <formula>4.501</formula>
      <formula>6</formula>
    </cfRule>
    <cfRule type="cellIs" dxfId="8846" priority="9926" operator="between">
      <formula>3.001</formula>
      <formula>4.5</formula>
    </cfRule>
    <cfRule type="cellIs" dxfId="8845" priority="9927" operator="between">
      <formula>2.001</formula>
      <formula>3</formula>
    </cfRule>
    <cfRule type="cellIs" dxfId="8844" priority="9928" operator="between">
      <formula>0</formula>
      <formula>2</formula>
    </cfRule>
  </conditionalFormatting>
  <conditionalFormatting sqref="N523">
    <cfRule type="cellIs" dxfId="8843" priority="9804" operator="between">
      <formula>6</formula>
      <formula>4.5</formula>
    </cfRule>
  </conditionalFormatting>
  <conditionalFormatting sqref="N523">
    <cfRule type="cellIs" dxfId="8842" priority="9803" operator="between">
      <formula>6</formula>
      <formula>4.495</formula>
    </cfRule>
  </conditionalFormatting>
  <conditionalFormatting sqref="N523">
    <cfRule type="cellIs" dxfId="8841" priority="9802" operator="between">
      <formula>4.5</formula>
      <formula>3.495</formula>
    </cfRule>
  </conditionalFormatting>
  <conditionalFormatting sqref="N523">
    <cfRule type="cellIs" dxfId="8840" priority="9800" operator="between">
      <formula>3.5</formula>
      <formula>2.495</formula>
    </cfRule>
    <cfRule type="cellIs" dxfId="8839" priority="9801" operator="between">
      <formula>3.5</formula>
      <formula>2.495</formula>
    </cfRule>
  </conditionalFormatting>
  <conditionalFormatting sqref="N523">
    <cfRule type="cellIs" dxfId="8838" priority="9799" operator="between">
      <formula>3.5</formula>
      <formula>2.495</formula>
    </cfRule>
  </conditionalFormatting>
  <conditionalFormatting sqref="N523">
    <cfRule type="cellIs" dxfId="8837" priority="9798" operator="between">
      <formula>3.5</formula>
      <formula>2.494</formula>
    </cfRule>
  </conditionalFormatting>
  <conditionalFormatting sqref="N523">
    <cfRule type="cellIs" dxfId="8836" priority="9797" operator="between">
      <formula>2.5</formula>
      <formula>0</formula>
    </cfRule>
  </conditionalFormatting>
  <conditionalFormatting sqref="N523">
    <cfRule type="cellIs" dxfId="8835" priority="9793" operator="between">
      <formula>4.501</formula>
      <formula>6</formula>
    </cfRule>
    <cfRule type="cellIs" dxfId="8834" priority="9794" operator="between">
      <formula>3.001</formula>
      <formula>4.5</formula>
    </cfRule>
    <cfRule type="cellIs" dxfId="8833" priority="9795" operator="between">
      <formula>2.001</formula>
      <formula>3</formula>
    </cfRule>
    <cfRule type="cellIs" dxfId="8832" priority="9796" operator="between">
      <formula>0</formula>
      <formula>2</formula>
    </cfRule>
  </conditionalFormatting>
  <conditionalFormatting sqref="N524">
    <cfRule type="cellIs" dxfId="8831" priority="9828" operator="between">
      <formula>6</formula>
      <formula>4.5</formula>
    </cfRule>
  </conditionalFormatting>
  <conditionalFormatting sqref="N524">
    <cfRule type="cellIs" dxfId="8830" priority="9827" operator="between">
      <formula>6</formula>
      <formula>4.495</formula>
    </cfRule>
  </conditionalFormatting>
  <conditionalFormatting sqref="N524">
    <cfRule type="cellIs" dxfId="8829" priority="9826" operator="between">
      <formula>4.5</formula>
      <formula>3.495</formula>
    </cfRule>
  </conditionalFormatting>
  <conditionalFormatting sqref="N524">
    <cfRule type="cellIs" dxfId="8828" priority="9824" operator="between">
      <formula>3.5</formula>
      <formula>2.495</formula>
    </cfRule>
    <cfRule type="cellIs" dxfId="8827" priority="9825" operator="between">
      <formula>3.5</formula>
      <formula>2.495</formula>
    </cfRule>
  </conditionalFormatting>
  <conditionalFormatting sqref="N524">
    <cfRule type="cellIs" dxfId="8826" priority="9823" operator="between">
      <formula>3.5</formula>
      <formula>2.495</formula>
    </cfRule>
  </conditionalFormatting>
  <conditionalFormatting sqref="N524">
    <cfRule type="cellIs" dxfId="8825" priority="9822" operator="between">
      <formula>3.5</formula>
      <formula>2.494</formula>
    </cfRule>
  </conditionalFormatting>
  <conditionalFormatting sqref="N524">
    <cfRule type="cellIs" dxfId="8824" priority="9821" operator="between">
      <formula>2.5</formula>
      <formula>0</formula>
    </cfRule>
  </conditionalFormatting>
  <conditionalFormatting sqref="N524">
    <cfRule type="cellIs" dxfId="8823" priority="9817" operator="between">
      <formula>4.501</formula>
      <formula>6</formula>
    </cfRule>
    <cfRule type="cellIs" dxfId="8822" priority="9818" operator="between">
      <formula>3.001</formula>
      <formula>4.5</formula>
    </cfRule>
    <cfRule type="cellIs" dxfId="8821" priority="9819" operator="between">
      <formula>2.001</formula>
      <formula>3</formula>
    </cfRule>
    <cfRule type="cellIs" dxfId="8820" priority="9820" operator="between">
      <formula>0</formula>
      <formula>2</formula>
    </cfRule>
  </conditionalFormatting>
  <conditionalFormatting sqref="N522">
    <cfRule type="cellIs" dxfId="8819" priority="9816" operator="between">
      <formula>6</formula>
      <formula>4.5</formula>
    </cfRule>
  </conditionalFormatting>
  <conditionalFormatting sqref="N522">
    <cfRule type="cellIs" dxfId="8818" priority="9815" operator="between">
      <formula>6</formula>
      <formula>4.495</formula>
    </cfRule>
  </conditionalFormatting>
  <conditionalFormatting sqref="N522">
    <cfRule type="cellIs" dxfId="8817" priority="9814" operator="between">
      <formula>4.5</formula>
      <formula>3.495</formula>
    </cfRule>
  </conditionalFormatting>
  <conditionalFormatting sqref="N522">
    <cfRule type="cellIs" dxfId="8816" priority="9812" operator="between">
      <formula>3.5</formula>
      <formula>2.495</formula>
    </cfRule>
    <cfRule type="cellIs" dxfId="8815" priority="9813" operator="between">
      <formula>3.5</formula>
      <formula>2.495</formula>
    </cfRule>
  </conditionalFormatting>
  <conditionalFormatting sqref="N522">
    <cfRule type="cellIs" dxfId="8814" priority="9811" operator="between">
      <formula>3.5</formula>
      <formula>2.495</formula>
    </cfRule>
  </conditionalFormatting>
  <conditionalFormatting sqref="N522">
    <cfRule type="cellIs" dxfId="8813" priority="9810" operator="between">
      <formula>3.5</formula>
      <formula>2.494</formula>
    </cfRule>
  </conditionalFormatting>
  <conditionalFormatting sqref="N522">
    <cfRule type="cellIs" dxfId="8812" priority="9809" operator="between">
      <formula>2.5</formula>
      <formula>0</formula>
    </cfRule>
  </conditionalFormatting>
  <conditionalFormatting sqref="N522">
    <cfRule type="cellIs" dxfId="8811" priority="9805" operator="between">
      <formula>4.501</formula>
      <formula>6</formula>
    </cfRule>
    <cfRule type="cellIs" dxfId="8810" priority="9806" operator="between">
      <formula>3.001</formula>
      <formula>4.5</formula>
    </cfRule>
    <cfRule type="cellIs" dxfId="8809" priority="9807" operator="between">
      <formula>2.001</formula>
      <formula>3</formula>
    </cfRule>
    <cfRule type="cellIs" dxfId="8808" priority="9808" operator="between">
      <formula>0</formula>
      <formula>2</formula>
    </cfRule>
  </conditionalFormatting>
  <conditionalFormatting sqref="N517">
    <cfRule type="cellIs" dxfId="8807" priority="9792" operator="between">
      <formula>6</formula>
      <formula>4.5</formula>
    </cfRule>
  </conditionalFormatting>
  <conditionalFormatting sqref="N517">
    <cfRule type="cellIs" dxfId="8806" priority="9791" operator="between">
      <formula>6</formula>
      <formula>4.495</formula>
    </cfRule>
  </conditionalFormatting>
  <conditionalFormatting sqref="N517">
    <cfRule type="cellIs" dxfId="8805" priority="9790" operator="between">
      <formula>4.5</formula>
      <formula>3.495</formula>
    </cfRule>
  </conditionalFormatting>
  <conditionalFormatting sqref="N517">
    <cfRule type="cellIs" dxfId="8804" priority="9788" operator="between">
      <formula>3.5</formula>
      <formula>2.495</formula>
    </cfRule>
    <cfRule type="cellIs" dxfId="8803" priority="9789" operator="between">
      <formula>3.5</formula>
      <formula>2.495</formula>
    </cfRule>
  </conditionalFormatting>
  <conditionalFormatting sqref="N517">
    <cfRule type="cellIs" dxfId="8802" priority="9787" operator="between">
      <formula>3.5</formula>
      <formula>2.495</formula>
    </cfRule>
  </conditionalFormatting>
  <conditionalFormatting sqref="N517">
    <cfRule type="cellIs" dxfId="8801" priority="9786" operator="between">
      <formula>3.5</formula>
      <formula>2.494</formula>
    </cfRule>
  </conditionalFormatting>
  <conditionalFormatting sqref="N517">
    <cfRule type="cellIs" dxfId="8800" priority="9785" operator="between">
      <formula>2.5</formula>
      <formula>0</formula>
    </cfRule>
  </conditionalFormatting>
  <conditionalFormatting sqref="N517">
    <cfRule type="cellIs" dxfId="8799" priority="9781" operator="between">
      <formula>4.501</formula>
      <formula>6</formula>
    </cfRule>
    <cfRule type="cellIs" dxfId="8798" priority="9782" operator="between">
      <formula>3.001</formula>
      <formula>4.5</formula>
    </cfRule>
    <cfRule type="cellIs" dxfId="8797" priority="9783" operator="between">
      <formula>2.001</formula>
      <formula>3</formula>
    </cfRule>
    <cfRule type="cellIs" dxfId="8796" priority="9784" operator="between">
      <formula>0</formula>
      <formula>2</formula>
    </cfRule>
  </conditionalFormatting>
  <conditionalFormatting sqref="N518">
    <cfRule type="cellIs" dxfId="8795" priority="9780" operator="between">
      <formula>6</formula>
      <formula>4.5</formula>
    </cfRule>
  </conditionalFormatting>
  <conditionalFormatting sqref="N518">
    <cfRule type="cellIs" dxfId="8794" priority="9779" operator="between">
      <formula>6</formula>
      <formula>4.495</formula>
    </cfRule>
  </conditionalFormatting>
  <conditionalFormatting sqref="N518">
    <cfRule type="cellIs" dxfId="8793" priority="9778" operator="between">
      <formula>4.5</formula>
      <formula>3.495</formula>
    </cfRule>
  </conditionalFormatting>
  <conditionalFormatting sqref="N518">
    <cfRule type="cellIs" dxfId="8792" priority="9776" operator="between">
      <formula>3.5</formula>
      <formula>2.495</formula>
    </cfRule>
    <cfRule type="cellIs" dxfId="8791" priority="9777" operator="between">
      <formula>3.5</formula>
      <formula>2.495</formula>
    </cfRule>
  </conditionalFormatting>
  <conditionalFormatting sqref="N518">
    <cfRule type="cellIs" dxfId="8790" priority="9775" operator="between">
      <formula>3.5</formula>
      <formula>2.495</formula>
    </cfRule>
  </conditionalFormatting>
  <conditionalFormatting sqref="N518">
    <cfRule type="cellIs" dxfId="8789" priority="9774" operator="between">
      <formula>3.5</formula>
      <formula>2.494</formula>
    </cfRule>
  </conditionalFormatting>
  <conditionalFormatting sqref="N518">
    <cfRule type="cellIs" dxfId="8788" priority="9773" operator="between">
      <formula>2.5</formula>
      <formula>0</formula>
    </cfRule>
  </conditionalFormatting>
  <conditionalFormatting sqref="N518">
    <cfRule type="cellIs" dxfId="8787" priority="9769" operator="between">
      <formula>4.501</formula>
      <formula>6</formula>
    </cfRule>
    <cfRule type="cellIs" dxfId="8786" priority="9770" operator="between">
      <formula>3.001</formula>
      <formula>4.5</formula>
    </cfRule>
    <cfRule type="cellIs" dxfId="8785" priority="9771" operator="between">
      <formula>2.001</formula>
      <formula>3</formula>
    </cfRule>
    <cfRule type="cellIs" dxfId="8784" priority="9772" operator="between">
      <formula>0</formula>
      <formula>2</formula>
    </cfRule>
  </conditionalFormatting>
  <conditionalFormatting sqref="N520">
    <cfRule type="cellIs" dxfId="8783" priority="9768" operator="between">
      <formula>6</formula>
      <formula>4.5</formula>
    </cfRule>
  </conditionalFormatting>
  <conditionalFormatting sqref="N520">
    <cfRule type="cellIs" dxfId="8782" priority="9767" operator="between">
      <formula>6</formula>
      <formula>4.495</formula>
    </cfRule>
  </conditionalFormatting>
  <conditionalFormatting sqref="N520">
    <cfRule type="cellIs" dxfId="8781" priority="9766" operator="between">
      <formula>4.5</formula>
      <formula>3.495</formula>
    </cfRule>
  </conditionalFormatting>
  <conditionalFormatting sqref="N520">
    <cfRule type="cellIs" dxfId="8780" priority="9764" operator="between">
      <formula>3.5</formula>
      <formula>2.495</formula>
    </cfRule>
    <cfRule type="cellIs" dxfId="8779" priority="9765" operator="between">
      <formula>3.5</formula>
      <formula>2.495</formula>
    </cfRule>
  </conditionalFormatting>
  <conditionalFormatting sqref="N520">
    <cfRule type="cellIs" dxfId="8778" priority="9763" operator="between">
      <formula>3.5</formula>
      <formula>2.495</formula>
    </cfRule>
  </conditionalFormatting>
  <conditionalFormatting sqref="N520">
    <cfRule type="cellIs" dxfId="8777" priority="9762" operator="between">
      <formula>3.5</formula>
      <formula>2.494</formula>
    </cfRule>
  </conditionalFormatting>
  <conditionalFormatting sqref="N520">
    <cfRule type="cellIs" dxfId="8776" priority="9761" operator="between">
      <formula>2.5</formula>
      <formula>0</formula>
    </cfRule>
  </conditionalFormatting>
  <conditionalFormatting sqref="N520">
    <cfRule type="cellIs" dxfId="8775" priority="9757" operator="between">
      <formula>4.501</formula>
      <formula>6</formula>
    </cfRule>
    <cfRule type="cellIs" dxfId="8774" priority="9758" operator="between">
      <formula>3.001</formula>
      <formula>4.5</formula>
    </cfRule>
    <cfRule type="cellIs" dxfId="8773" priority="9759" operator="between">
      <formula>2.001</formula>
      <formula>3</formula>
    </cfRule>
    <cfRule type="cellIs" dxfId="8772" priority="9760" operator="between">
      <formula>0</formula>
      <formula>2</formula>
    </cfRule>
  </conditionalFormatting>
  <conditionalFormatting sqref="N519">
    <cfRule type="cellIs" dxfId="8771" priority="9756" operator="between">
      <formula>6</formula>
      <formula>4.5</formula>
    </cfRule>
  </conditionalFormatting>
  <conditionalFormatting sqref="N519">
    <cfRule type="cellIs" dxfId="8770" priority="9755" operator="between">
      <formula>6</formula>
      <formula>4.495</formula>
    </cfRule>
  </conditionalFormatting>
  <conditionalFormatting sqref="N519">
    <cfRule type="cellIs" dxfId="8769" priority="9754" operator="between">
      <formula>4.5</formula>
      <formula>3.495</formula>
    </cfRule>
  </conditionalFormatting>
  <conditionalFormatting sqref="N519">
    <cfRule type="cellIs" dxfId="8768" priority="9752" operator="between">
      <formula>3.5</formula>
      <formula>2.495</formula>
    </cfRule>
    <cfRule type="cellIs" dxfId="8767" priority="9753" operator="between">
      <formula>3.5</formula>
      <formula>2.495</formula>
    </cfRule>
  </conditionalFormatting>
  <conditionalFormatting sqref="N519">
    <cfRule type="cellIs" dxfId="8766" priority="9751" operator="between">
      <formula>3.5</formula>
      <formula>2.495</formula>
    </cfRule>
  </conditionalFormatting>
  <conditionalFormatting sqref="N519">
    <cfRule type="cellIs" dxfId="8765" priority="9750" operator="between">
      <formula>3.5</formula>
      <formula>2.494</formula>
    </cfRule>
  </conditionalFormatting>
  <conditionalFormatting sqref="N519">
    <cfRule type="cellIs" dxfId="8764" priority="9749" operator="between">
      <formula>2.5</formula>
      <formula>0</formula>
    </cfRule>
  </conditionalFormatting>
  <conditionalFormatting sqref="N519">
    <cfRule type="cellIs" dxfId="8763" priority="9745" operator="between">
      <formula>4.501</formula>
      <formula>6</formula>
    </cfRule>
    <cfRule type="cellIs" dxfId="8762" priority="9746" operator="between">
      <formula>3.001</formula>
      <formula>4.5</formula>
    </cfRule>
    <cfRule type="cellIs" dxfId="8761" priority="9747" operator="between">
      <formula>2.001</formula>
      <formula>3</formula>
    </cfRule>
    <cfRule type="cellIs" dxfId="8760" priority="9748" operator="between">
      <formula>0</formula>
      <formula>2</formula>
    </cfRule>
  </conditionalFormatting>
  <conditionalFormatting sqref="N521">
    <cfRule type="cellIs" dxfId="8759" priority="9744" operator="between">
      <formula>6</formula>
      <formula>4.5</formula>
    </cfRule>
  </conditionalFormatting>
  <conditionalFormatting sqref="N521">
    <cfRule type="cellIs" dxfId="8758" priority="9743" operator="between">
      <formula>6</formula>
      <formula>4.495</formula>
    </cfRule>
  </conditionalFormatting>
  <conditionalFormatting sqref="N521">
    <cfRule type="cellIs" dxfId="8757" priority="9742" operator="between">
      <formula>4.5</formula>
      <formula>3.495</formula>
    </cfRule>
  </conditionalFormatting>
  <conditionalFormatting sqref="N521">
    <cfRule type="cellIs" dxfId="8756" priority="9740" operator="between">
      <formula>3.5</formula>
      <formula>2.495</formula>
    </cfRule>
    <cfRule type="cellIs" dxfId="8755" priority="9741" operator="between">
      <formula>3.5</formula>
      <formula>2.495</formula>
    </cfRule>
  </conditionalFormatting>
  <conditionalFormatting sqref="N521">
    <cfRule type="cellIs" dxfId="8754" priority="9739" operator="between">
      <formula>3.5</formula>
      <formula>2.495</formula>
    </cfRule>
  </conditionalFormatting>
  <conditionalFormatting sqref="N521">
    <cfRule type="cellIs" dxfId="8753" priority="9738" operator="between">
      <formula>3.5</formula>
      <formula>2.494</formula>
    </cfRule>
  </conditionalFormatting>
  <conditionalFormatting sqref="N521">
    <cfRule type="cellIs" dxfId="8752" priority="9737" operator="between">
      <formula>2.5</formula>
      <formula>0</formula>
    </cfRule>
  </conditionalFormatting>
  <conditionalFormatting sqref="N521">
    <cfRule type="cellIs" dxfId="8751" priority="9733" operator="between">
      <formula>4.501</formula>
      <formula>6</formula>
    </cfRule>
    <cfRule type="cellIs" dxfId="8750" priority="9734" operator="between">
      <formula>3.001</formula>
      <formula>4.5</formula>
    </cfRule>
    <cfRule type="cellIs" dxfId="8749" priority="9735" operator="between">
      <formula>2.001</formula>
      <formula>3</formula>
    </cfRule>
    <cfRule type="cellIs" dxfId="8748" priority="9736" operator="between">
      <formula>0</formula>
      <formula>2</formula>
    </cfRule>
  </conditionalFormatting>
  <conditionalFormatting sqref="N529">
    <cfRule type="cellIs" dxfId="8747" priority="9708" operator="between">
      <formula>6</formula>
      <formula>4.5</formula>
    </cfRule>
  </conditionalFormatting>
  <conditionalFormatting sqref="N529">
    <cfRule type="cellIs" dxfId="8746" priority="9707" operator="between">
      <formula>6</formula>
      <formula>4.495</formula>
    </cfRule>
  </conditionalFormatting>
  <conditionalFormatting sqref="N529">
    <cfRule type="cellIs" dxfId="8745" priority="9706" operator="between">
      <formula>4.5</formula>
      <formula>3.495</formula>
    </cfRule>
  </conditionalFormatting>
  <conditionalFormatting sqref="N529">
    <cfRule type="cellIs" dxfId="8744" priority="9704" operator="between">
      <formula>3.5</formula>
      <formula>2.495</formula>
    </cfRule>
    <cfRule type="cellIs" dxfId="8743" priority="9705" operator="between">
      <formula>3.5</formula>
      <formula>2.495</formula>
    </cfRule>
  </conditionalFormatting>
  <conditionalFormatting sqref="N529">
    <cfRule type="cellIs" dxfId="8742" priority="9703" operator="between">
      <formula>3.5</formula>
      <formula>2.495</formula>
    </cfRule>
  </conditionalFormatting>
  <conditionalFormatting sqref="N529">
    <cfRule type="cellIs" dxfId="8741" priority="9702" operator="between">
      <formula>3.5</formula>
      <formula>2.494</formula>
    </cfRule>
  </conditionalFormatting>
  <conditionalFormatting sqref="N529">
    <cfRule type="cellIs" dxfId="8740" priority="9701" operator="between">
      <formula>2.5</formula>
      <formula>0</formula>
    </cfRule>
  </conditionalFormatting>
  <conditionalFormatting sqref="N529">
    <cfRule type="cellIs" dxfId="8739" priority="9697" operator="between">
      <formula>4.501</formula>
      <formula>6</formula>
    </cfRule>
    <cfRule type="cellIs" dxfId="8738" priority="9698" operator="between">
      <formula>3.001</formula>
      <formula>4.5</formula>
    </cfRule>
    <cfRule type="cellIs" dxfId="8737" priority="9699" operator="between">
      <formula>2.001</formula>
      <formula>3</formula>
    </cfRule>
    <cfRule type="cellIs" dxfId="8736" priority="9700" operator="between">
      <formula>0</formula>
      <formula>2</formula>
    </cfRule>
  </conditionalFormatting>
  <conditionalFormatting sqref="N530">
    <cfRule type="cellIs" dxfId="8735" priority="9732" operator="between">
      <formula>6</formula>
      <formula>4.5</formula>
    </cfRule>
  </conditionalFormatting>
  <conditionalFormatting sqref="N530">
    <cfRule type="cellIs" dxfId="8734" priority="9731" operator="between">
      <formula>6</formula>
      <formula>4.495</formula>
    </cfRule>
  </conditionalFormatting>
  <conditionalFormatting sqref="N530">
    <cfRule type="cellIs" dxfId="8733" priority="9730" operator="between">
      <formula>4.5</formula>
      <formula>3.495</formula>
    </cfRule>
  </conditionalFormatting>
  <conditionalFormatting sqref="N530">
    <cfRule type="cellIs" dxfId="8732" priority="9728" operator="between">
      <formula>3.5</formula>
      <formula>2.495</formula>
    </cfRule>
    <cfRule type="cellIs" dxfId="8731" priority="9729" operator="between">
      <formula>3.5</formula>
      <formula>2.495</formula>
    </cfRule>
  </conditionalFormatting>
  <conditionalFormatting sqref="N530">
    <cfRule type="cellIs" dxfId="8730" priority="9727" operator="between">
      <formula>3.5</formula>
      <formula>2.495</formula>
    </cfRule>
  </conditionalFormatting>
  <conditionalFormatting sqref="N530">
    <cfRule type="cellIs" dxfId="8729" priority="9726" operator="between">
      <formula>3.5</formula>
      <formula>2.494</formula>
    </cfRule>
  </conditionalFormatting>
  <conditionalFormatting sqref="N530">
    <cfRule type="cellIs" dxfId="8728" priority="9725" operator="between">
      <formula>2.5</formula>
      <formula>0</formula>
    </cfRule>
  </conditionalFormatting>
  <conditionalFormatting sqref="N530">
    <cfRule type="cellIs" dxfId="8727" priority="9721" operator="between">
      <formula>4.501</formula>
      <formula>6</formula>
    </cfRule>
    <cfRule type="cellIs" dxfId="8726" priority="9722" operator="between">
      <formula>3.001</formula>
      <formula>4.5</formula>
    </cfRule>
    <cfRule type="cellIs" dxfId="8725" priority="9723" operator="between">
      <formula>2.001</formula>
      <formula>3</formula>
    </cfRule>
    <cfRule type="cellIs" dxfId="8724" priority="9724" operator="between">
      <formula>0</formula>
      <formula>2</formula>
    </cfRule>
  </conditionalFormatting>
  <conditionalFormatting sqref="N528">
    <cfRule type="cellIs" dxfId="8723" priority="9720" operator="between">
      <formula>6</formula>
      <formula>4.5</formula>
    </cfRule>
  </conditionalFormatting>
  <conditionalFormatting sqref="N528">
    <cfRule type="cellIs" dxfId="8722" priority="9719" operator="between">
      <formula>6</formula>
      <formula>4.495</formula>
    </cfRule>
  </conditionalFormatting>
  <conditionalFormatting sqref="N528">
    <cfRule type="cellIs" dxfId="8721" priority="9718" operator="between">
      <formula>4.5</formula>
      <formula>3.495</formula>
    </cfRule>
  </conditionalFormatting>
  <conditionalFormatting sqref="N528">
    <cfRule type="cellIs" dxfId="8720" priority="9716" operator="between">
      <formula>3.5</formula>
      <formula>2.495</formula>
    </cfRule>
    <cfRule type="cellIs" dxfId="8719" priority="9717" operator="between">
      <formula>3.5</formula>
      <formula>2.495</formula>
    </cfRule>
  </conditionalFormatting>
  <conditionalFormatting sqref="N528">
    <cfRule type="cellIs" dxfId="8718" priority="9715" operator="between">
      <formula>3.5</formula>
      <formula>2.495</formula>
    </cfRule>
  </conditionalFormatting>
  <conditionalFormatting sqref="N528">
    <cfRule type="cellIs" dxfId="8717" priority="9714" operator="between">
      <formula>3.5</formula>
      <formula>2.494</formula>
    </cfRule>
  </conditionalFormatting>
  <conditionalFormatting sqref="N528">
    <cfRule type="cellIs" dxfId="8716" priority="9713" operator="between">
      <formula>2.5</formula>
      <formula>0</formula>
    </cfRule>
  </conditionalFormatting>
  <conditionalFormatting sqref="N528">
    <cfRule type="cellIs" dxfId="8715" priority="9709" operator="between">
      <formula>4.501</formula>
      <formula>6</formula>
    </cfRule>
    <cfRule type="cellIs" dxfId="8714" priority="9710" operator="between">
      <formula>3.001</formula>
      <formula>4.5</formula>
    </cfRule>
    <cfRule type="cellIs" dxfId="8713" priority="9711" operator="between">
      <formula>2.001</formula>
      <formula>3</formula>
    </cfRule>
    <cfRule type="cellIs" dxfId="8712" priority="9712" operator="between">
      <formula>0</formula>
      <formula>2</formula>
    </cfRule>
  </conditionalFormatting>
  <conditionalFormatting sqref="N525">
    <cfRule type="cellIs" dxfId="8711" priority="9696" operator="between">
      <formula>6</formula>
      <formula>4.5</formula>
    </cfRule>
  </conditionalFormatting>
  <conditionalFormatting sqref="N525">
    <cfRule type="cellIs" dxfId="8710" priority="9695" operator="between">
      <formula>6</formula>
      <formula>4.495</formula>
    </cfRule>
  </conditionalFormatting>
  <conditionalFormatting sqref="N525">
    <cfRule type="cellIs" dxfId="8709" priority="9694" operator="between">
      <formula>4.5</formula>
      <formula>3.495</formula>
    </cfRule>
  </conditionalFormatting>
  <conditionalFormatting sqref="N525">
    <cfRule type="cellIs" dxfId="8708" priority="9692" operator="between">
      <formula>3.5</formula>
      <formula>2.495</formula>
    </cfRule>
    <cfRule type="cellIs" dxfId="8707" priority="9693" operator="between">
      <formula>3.5</formula>
      <formula>2.495</formula>
    </cfRule>
  </conditionalFormatting>
  <conditionalFormatting sqref="N525">
    <cfRule type="cellIs" dxfId="8706" priority="9691" operator="between">
      <formula>3.5</formula>
      <formula>2.495</formula>
    </cfRule>
  </conditionalFormatting>
  <conditionalFormatting sqref="N525">
    <cfRule type="cellIs" dxfId="8705" priority="9690" operator="between">
      <formula>3.5</formula>
      <formula>2.494</formula>
    </cfRule>
  </conditionalFormatting>
  <conditionalFormatting sqref="N525">
    <cfRule type="cellIs" dxfId="8704" priority="9689" operator="between">
      <formula>2.5</formula>
      <formula>0</formula>
    </cfRule>
  </conditionalFormatting>
  <conditionalFormatting sqref="N525">
    <cfRule type="cellIs" dxfId="8703" priority="9685" operator="between">
      <formula>4.501</formula>
      <formula>6</formula>
    </cfRule>
    <cfRule type="cellIs" dxfId="8702" priority="9686" operator="between">
      <formula>3.001</formula>
      <formula>4.5</formula>
    </cfRule>
    <cfRule type="cellIs" dxfId="8701" priority="9687" operator="between">
      <formula>2.001</formula>
      <formula>3</formula>
    </cfRule>
    <cfRule type="cellIs" dxfId="8700" priority="9688" operator="between">
      <formula>0</formula>
      <formula>2</formula>
    </cfRule>
  </conditionalFormatting>
  <conditionalFormatting sqref="N527">
    <cfRule type="cellIs" dxfId="8699" priority="9672" operator="between">
      <formula>6</formula>
      <formula>4.5</formula>
    </cfRule>
  </conditionalFormatting>
  <conditionalFormatting sqref="N527">
    <cfRule type="cellIs" dxfId="8698" priority="9671" operator="between">
      <formula>6</formula>
      <formula>4.495</formula>
    </cfRule>
  </conditionalFormatting>
  <conditionalFormatting sqref="N527">
    <cfRule type="cellIs" dxfId="8697" priority="9670" operator="between">
      <formula>4.5</formula>
      <formula>3.495</formula>
    </cfRule>
  </conditionalFormatting>
  <conditionalFormatting sqref="N527">
    <cfRule type="cellIs" dxfId="8696" priority="9668" operator="between">
      <formula>3.5</formula>
      <formula>2.495</formula>
    </cfRule>
    <cfRule type="cellIs" dxfId="8695" priority="9669" operator="between">
      <formula>3.5</formula>
      <formula>2.495</formula>
    </cfRule>
  </conditionalFormatting>
  <conditionalFormatting sqref="N527">
    <cfRule type="cellIs" dxfId="8694" priority="9667" operator="between">
      <formula>3.5</formula>
      <formula>2.495</formula>
    </cfRule>
  </conditionalFormatting>
  <conditionalFormatting sqref="N527">
    <cfRule type="cellIs" dxfId="8693" priority="9666" operator="between">
      <formula>3.5</formula>
      <formula>2.494</formula>
    </cfRule>
  </conditionalFormatting>
  <conditionalFormatting sqref="N527">
    <cfRule type="cellIs" dxfId="8692" priority="9665" operator="between">
      <formula>2.5</formula>
      <formula>0</formula>
    </cfRule>
  </conditionalFormatting>
  <conditionalFormatting sqref="N527">
    <cfRule type="cellIs" dxfId="8691" priority="9661" operator="between">
      <formula>4.501</formula>
      <formula>6</formula>
    </cfRule>
    <cfRule type="cellIs" dxfId="8690" priority="9662" operator="between">
      <formula>3.001</formula>
      <formula>4.5</formula>
    </cfRule>
    <cfRule type="cellIs" dxfId="8689" priority="9663" operator="between">
      <formula>2.001</formula>
      <formula>3</formula>
    </cfRule>
    <cfRule type="cellIs" dxfId="8688" priority="9664" operator="between">
      <formula>0</formula>
      <formula>2</formula>
    </cfRule>
  </conditionalFormatting>
  <conditionalFormatting sqref="N526">
    <cfRule type="cellIs" dxfId="8687" priority="9660" operator="between">
      <formula>6</formula>
      <formula>4.5</formula>
    </cfRule>
  </conditionalFormatting>
  <conditionalFormatting sqref="N526">
    <cfRule type="cellIs" dxfId="8686" priority="9659" operator="between">
      <formula>6</formula>
      <formula>4.495</formula>
    </cfRule>
  </conditionalFormatting>
  <conditionalFormatting sqref="N526">
    <cfRule type="cellIs" dxfId="8685" priority="9658" operator="between">
      <formula>4.5</formula>
      <formula>3.495</formula>
    </cfRule>
  </conditionalFormatting>
  <conditionalFormatting sqref="N526">
    <cfRule type="cellIs" dxfId="8684" priority="9656" operator="between">
      <formula>3.5</formula>
      <formula>2.495</formula>
    </cfRule>
    <cfRule type="cellIs" dxfId="8683" priority="9657" operator="between">
      <formula>3.5</formula>
      <formula>2.495</formula>
    </cfRule>
  </conditionalFormatting>
  <conditionalFormatting sqref="N526">
    <cfRule type="cellIs" dxfId="8682" priority="9655" operator="between">
      <formula>3.5</formula>
      <formula>2.495</formula>
    </cfRule>
  </conditionalFormatting>
  <conditionalFormatting sqref="N526">
    <cfRule type="cellIs" dxfId="8681" priority="9654" operator="between">
      <formula>3.5</formula>
      <formula>2.494</formula>
    </cfRule>
  </conditionalFormatting>
  <conditionalFormatting sqref="N526">
    <cfRule type="cellIs" dxfId="8680" priority="9653" operator="between">
      <formula>2.5</formula>
      <formula>0</formula>
    </cfRule>
  </conditionalFormatting>
  <conditionalFormatting sqref="N526">
    <cfRule type="cellIs" dxfId="8679" priority="9649" operator="between">
      <formula>4.501</formula>
      <formula>6</formula>
    </cfRule>
    <cfRule type="cellIs" dxfId="8678" priority="9650" operator="between">
      <formula>3.001</formula>
      <formula>4.5</formula>
    </cfRule>
    <cfRule type="cellIs" dxfId="8677" priority="9651" operator="between">
      <formula>2.001</formula>
      <formula>3</formula>
    </cfRule>
    <cfRule type="cellIs" dxfId="8676" priority="9652" operator="between">
      <formula>0</formula>
      <formula>2</formula>
    </cfRule>
  </conditionalFormatting>
  <conditionalFormatting sqref="N537">
    <cfRule type="cellIs" dxfId="8675" priority="9612" operator="between">
      <formula>6</formula>
      <formula>4.5</formula>
    </cfRule>
  </conditionalFormatting>
  <conditionalFormatting sqref="N537">
    <cfRule type="cellIs" dxfId="8674" priority="9611" operator="between">
      <formula>6</formula>
      <formula>4.495</formula>
    </cfRule>
  </conditionalFormatting>
  <conditionalFormatting sqref="N537">
    <cfRule type="cellIs" dxfId="8673" priority="9610" operator="between">
      <formula>4.5</formula>
      <formula>3.495</formula>
    </cfRule>
  </conditionalFormatting>
  <conditionalFormatting sqref="N537">
    <cfRule type="cellIs" dxfId="8672" priority="9608" operator="between">
      <formula>3.5</formula>
      <formula>2.495</formula>
    </cfRule>
    <cfRule type="cellIs" dxfId="8671" priority="9609" operator="between">
      <formula>3.5</formula>
      <formula>2.495</formula>
    </cfRule>
  </conditionalFormatting>
  <conditionalFormatting sqref="N537">
    <cfRule type="cellIs" dxfId="8670" priority="9607" operator="between">
      <formula>3.5</formula>
      <formula>2.495</formula>
    </cfRule>
  </conditionalFormatting>
  <conditionalFormatting sqref="N537">
    <cfRule type="cellIs" dxfId="8669" priority="9606" operator="between">
      <formula>3.5</formula>
      <formula>2.494</formula>
    </cfRule>
  </conditionalFormatting>
  <conditionalFormatting sqref="N537">
    <cfRule type="cellIs" dxfId="8668" priority="9605" operator="between">
      <formula>2.5</formula>
      <formula>0</formula>
    </cfRule>
  </conditionalFormatting>
  <conditionalFormatting sqref="N537">
    <cfRule type="cellIs" dxfId="8667" priority="9601" operator="between">
      <formula>4.501</formula>
      <formula>6</formula>
    </cfRule>
    <cfRule type="cellIs" dxfId="8666" priority="9602" operator="between">
      <formula>3.001</formula>
      <formula>4.5</formula>
    </cfRule>
    <cfRule type="cellIs" dxfId="8665" priority="9603" operator="between">
      <formula>2.001</formula>
      <formula>3</formula>
    </cfRule>
    <cfRule type="cellIs" dxfId="8664" priority="9604" operator="between">
      <formula>0</formula>
      <formula>2</formula>
    </cfRule>
  </conditionalFormatting>
  <conditionalFormatting sqref="N538">
    <cfRule type="cellIs" dxfId="8663" priority="9636" operator="between">
      <formula>6</formula>
      <formula>4.5</formula>
    </cfRule>
  </conditionalFormatting>
  <conditionalFormatting sqref="N538">
    <cfRule type="cellIs" dxfId="8662" priority="9635" operator="between">
      <formula>6</formula>
      <formula>4.495</formula>
    </cfRule>
  </conditionalFormatting>
  <conditionalFormatting sqref="N538">
    <cfRule type="cellIs" dxfId="8661" priority="9634" operator="between">
      <formula>4.5</formula>
      <formula>3.495</formula>
    </cfRule>
  </conditionalFormatting>
  <conditionalFormatting sqref="N538">
    <cfRule type="cellIs" dxfId="8660" priority="9632" operator="between">
      <formula>3.5</formula>
      <formula>2.495</formula>
    </cfRule>
    <cfRule type="cellIs" dxfId="8659" priority="9633" operator="between">
      <formula>3.5</formula>
      <formula>2.495</formula>
    </cfRule>
  </conditionalFormatting>
  <conditionalFormatting sqref="N538">
    <cfRule type="cellIs" dxfId="8658" priority="9631" operator="between">
      <formula>3.5</formula>
      <formula>2.495</formula>
    </cfRule>
  </conditionalFormatting>
  <conditionalFormatting sqref="N538">
    <cfRule type="cellIs" dxfId="8657" priority="9630" operator="between">
      <formula>3.5</formula>
      <formula>2.494</formula>
    </cfRule>
  </conditionalFormatting>
  <conditionalFormatting sqref="N538">
    <cfRule type="cellIs" dxfId="8656" priority="9629" operator="between">
      <formula>2.5</formula>
      <formula>0</formula>
    </cfRule>
  </conditionalFormatting>
  <conditionalFormatting sqref="N538">
    <cfRule type="cellIs" dxfId="8655" priority="9625" operator="between">
      <formula>4.501</formula>
      <formula>6</formula>
    </cfRule>
    <cfRule type="cellIs" dxfId="8654" priority="9626" operator="between">
      <formula>3.001</formula>
      <formula>4.5</formula>
    </cfRule>
    <cfRule type="cellIs" dxfId="8653" priority="9627" operator="between">
      <formula>2.001</formula>
      <formula>3</formula>
    </cfRule>
    <cfRule type="cellIs" dxfId="8652" priority="9628" operator="between">
      <formula>0</formula>
      <formula>2</formula>
    </cfRule>
  </conditionalFormatting>
  <conditionalFormatting sqref="N536">
    <cfRule type="cellIs" dxfId="8651" priority="9624" operator="between">
      <formula>6</formula>
      <formula>4.5</formula>
    </cfRule>
  </conditionalFormatting>
  <conditionalFormatting sqref="N536">
    <cfRule type="cellIs" dxfId="8650" priority="9623" operator="between">
      <formula>6</formula>
      <formula>4.495</formula>
    </cfRule>
  </conditionalFormatting>
  <conditionalFormatting sqref="N536">
    <cfRule type="cellIs" dxfId="8649" priority="9622" operator="between">
      <formula>4.5</formula>
      <formula>3.495</formula>
    </cfRule>
  </conditionalFormatting>
  <conditionalFormatting sqref="N536">
    <cfRule type="cellIs" dxfId="8648" priority="9620" operator="between">
      <formula>3.5</formula>
      <formula>2.495</formula>
    </cfRule>
    <cfRule type="cellIs" dxfId="8647" priority="9621" operator="between">
      <formula>3.5</formula>
      <formula>2.495</formula>
    </cfRule>
  </conditionalFormatting>
  <conditionalFormatting sqref="N536">
    <cfRule type="cellIs" dxfId="8646" priority="9619" operator="between">
      <formula>3.5</formula>
      <formula>2.495</formula>
    </cfRule>
  </conditionalFormatting>
  <conditionalFormatting sqref="N536">
    <cfRule type="cellIs" dxfId="8645" priority="9618" operator="between">
      <formula>3.5</formula>
      <formula>2.494</formula>
    </cfRule>
  </conditionalFormatting>
  <conditionalFormatting sqref="N536">
    <cfRule type="cellIs" dxfId="8644" priority="9617" operator="between">
      <formula>2.5</formula>
      <formula>0</formula>
    </cfRule>
  </conditionalFormatting>
  <conditionalFormatting sqref="N536">
    <cfRule type="cellIs" dxfId="8643" priority="9613" operator="between">
      <formula>4.501</formula>
      <formula>6</formula>
    </cfRule>
    <cfRule type="cellIs" dxfId="8642" priority="9614" operator="between">
      <formula>3.001</formula>
      <formula>4.5</formula>
    </cfRule>
    <cfRule type="cellIs" dxfId="8641" priority="9615" operator="between">
      <formula>2.001</formula>
      <formula>3</formula>
    </cfRule>
    <cfRule type="cellIs" dxfId="8640" priority="9616" operator="between">
      <formula>0</formula>
      <formula>2</formula>
    </cfRule>
  </conditionalFormatting>
  <conditionalFormatting sqref="N531">
    <cfRule type="cellIs" dxfId="8639" priority="9600" operator="between">
      <formula>6</formula>
      <formula>4.5</formula>
    </cfRule>
  </conditionalFormatting>
  <conditionalFormatting sqref="N531">
    <cfRule type="cellIs" dxfId="8638" priority="9599" operator="between">
      <formula>6</formula>
      <formula>4.495</formula>
    </cfRule>
  </conditionalFormatting>
  <conditionalFormatting sqref="N531">
    <cfRule type="cellIs" dxfId="8637" priority="9598" operator="between">
      <formula>4.5</formula>
      <formula>3.495</formula>
    </cfRule>
  </conditionalFormatting>
  <conditionalFormatting sqref="N531">
    <cfRule type="cellIs" dxfId="8636" priority="9596" operator="between">
      <formula>3.5</formula>
      <formula>2.495</formula>
    </cfRule>
    <cfRule type="cellIs" dxfId="8635" priority="9597" operator="between">
      <formula>3.5</formula>
      <formula>2.495</formula>
    </cfRule>
  </conditionalFormatting>
  <conditionalFormatting sqref="N531">
    <cfRule type="cellIs" dxfId="8634" priority="9595" operator="between">
      <formula>3.5</formula>
      <formula>2.495</formula>
    </cfRule>
  </conditionalFormatting>
  <conditionalFormatting sqref="N531">
    <cfRule type="cellIs" dxfId="8633" priority="9594" operator="between">
      <formula>3.5</formula>
      <formula>2.494</formula>
    </cfRule>
  </conditionalFormatting>
  <conditionalFormatting sqref="N531">
    <cfRule type="cellIs" dxfId="8632" priority="9593" operator="between">
      <formula>2.5</formula>
      <formula>0</formula>
    </cfRule>
  </conditionalFormatting>
  <conditionalFormatting sqref="N531">
    <cfRule type="cellIs" dxfId="8631" priority="9589" operator="between">
      <formula>4.501</formula>
      <formula>6</formula>
    </cfRule>
    <cfRule type="cellIs" dxfId="8630" priority="9590" operator="between">
      <formula>3.001</formula>
      <formula>4.5</formula>
    </cfRule>
    <cfRule type="cellIs" dxfId="8629" priority="9591" operator="between">
      <formula>2.001</formula>
      <formula>3</formula>
    </cfRule>
    <cfRule type="cellIs" dxfId="8628" priority="9592" operator="between">
      <formula>0</formula>
      <formula>2</formula>
    </cfRule>
  </conditionalFormatting>
  <conditionalFormatting sqref="N535">
    <cfRule type="cellIs" dxfId="8627" priority="9588" operator="between">
      <formula>6</formula>
      <formula>4.5</formula>
    </cfRule>
  </conditionalFormatting>
  <conditionalFormatting sqref="N535">
    <cfRule type="cellIs" dxfId="8626" priority="9587" operator="between">
      <formula>6</formula>
      <formula>4.495</formula>
    </cfRule>
  </conditionalFormatting>
  <conditionalFormatting sqref="N535">
    <cfRule type="cellIs" dxfId="8625" priority="9586" operator="between">
      <formula>4.5</formula>
      <formula>3.495</formula>
    </cfRule>
  </conditionalFormatting>
  <conditionalFormatting sqref="N535">
    <cfRule type="cellIs" dxfId="8624" priority="9584" operator="between">
      <formula>3.5</formula>
      <formula>2.495</formula>
    </cfRule>
    <cfRule type="cellIs" dxfId="8623" priority="9585" operator="between">
      <formula>3.5</formula>
      <formula>2.495</formula>
    </cfRule>
  </conditionalFormatting>
  <conditionalFormatting sqref="N535">
    <cfRule type="cellIs" dxfId="8622" priority="9583" operator="between">
      <formula>3.5</formula>
      <formula>2.495</formula>
    </cfRule>
  </conditionalFormatting>
  <conditionalFormatting sqref="N535">
    <cfRule type="cellIs" dxfId="8621" priority="9582" operator="between">
      <formula>3.5</formula>
      <formula>2.494</formula>
    </cfRule>
  </conditionalFormatting>
  <conditionalFormatting sqref="N535">
    <cfRule type="cellIs" dxfId="8620" priority="9581" operator="between">
      <formula>2.5</formula>
      <formula>0</formula>
    </cfRule>
  </conditionalFormatting>
  <conditionalFormatting sqref="N535">
    <cfRule type="cellIs" dxfId="8619" priority="9577" operator="between">
      <formula>4.501</formula>
      <formula>6</formula>
    </cfRule>
    <cfRule type="cellIs" dxfId="8618" priority="9578" operator="between">
      <formula>3.001</formula>
      <formula>4.5</formula>
    </cfRule>
    <cfRule type="cellIs" dxfId="8617" priority="9579" operator="between">
      <formula>2.001</formula>
      <formula>3</formula>
    </cfRule>
    <cfRule type="cellIs" dxfId="8616" priority="9580" operator="between">
      <formula>0</formula>
      <formula>2</formula>
    </cfRule>
  </conditionalFormatting>
  <conditionalFormatting sqref="N533">
    <cfRule type="cellIs" dxfId="8615" priority="9576" operator="between">
      <formula>6</formula>
      <formula>4.5</formula>
    </cfRule>
  </conditionalFormatting>
  <conditionalFormatting sqref="N533">
    <cfRule type="cellIs" dxfId="8614" priority="9575" operator="between">
      <formula>6</formula>
      <formula>4.495</formula>
    </cfRule>
  </conditionalFormatting>
  <conditionalFormatting sqref="N533">
    <cfRule type="cellIs" dxfId="8613" priority="9574" operator="between">
      <formula>4.5</formula>
      <formula>3.495</formula>
    </cfRule>
  </conditionalFormatting>
  <conditionalFormatting sqref="N533">
    <cfRule type="cellIs" dxfId="8612" priority="9572" operator="between">
      <formula>3.5</formula>
      <formula>2.495</formula>
    </cfRule>
    <cfRule type="cellIs" dxfId="8611" priority="9573" operator="between">
      <formula>3.5</formula>
      <formula>2.495</formula>
    </cfRule>
  </conditionalFormatting>
  <conditionalFormatting sqref="N533">
    <cfRule type="cellIs" dxfId="8610" priority="9571" operator="between">
      <formula>3.5</formula>
      <formula>2.495</formula>
    </cfRule>
  </conditionalFormatting>
  <conditionalFormatting sqref="N533">
    <cfRule type="cellIs" dxfId="8609" priority="9570" operator="between">
      <formula>3.5</formula>
      <formula>2.494</formula>
    </cfRule>
  </conditionalFormatting>
  <conditionalFormatting sqref="N533">
    <cfRule type="cellIs" dxfId="8608" priority="9569" operator="between">
      <formula>2.5</formula>
      <formula>0</formula>
    </cfRule>
  </conditionalFormatting>
  <conditionalFormatting sqref="N533">
    <cfRule type="cellIs" dxfId="8607" priority="9565" operator="between">
      <formula>4.501</formula>
      <formula>6</formula>
    </cfRule>
    <cfRule type="cellIs" dxfId="8606" priority="9566" operator="between">
      <formula>3.001</formula>
      <formula>4.5</formula>
    </cfRule>
    <cfRule type="cellIs" dxfId="8605" priority="9567" operator="between">
      <formula>2.001</formula>
      <formula>3</formula>
    </cfRule>
    <cfRule type="cellIs" dxfId="8604" priority="9568" operator="between">
      <formula>0</formula>
      <formula>2</formula>
    </cfRule>
  </conditionalFormatting>
  <conditionalFormatting sqref="N532">
    <cfRule type="cellIs" dxfId="8603" priority="9564" operator="between">
      <formula>6</formula>
      <formula>4.5</formula>
    </cfRule>
  </conditionalFormatting>
  <conditionalFormatting sqref="N532">
    <cfRule type="cellIs" dxfId="8602" priority="9563" operator="between">
      <formula>6</formula>
      <formula>4.495</formula>
    </cfRule>
  </conditionalFormatting>
  <conditionalFormatting sqref="N532">
    <cfRule type="cellIs" dxfId="8601" priority="9562" operator="between">
      <formula>4.5</formula>
      <formula>3.495</formula>
    </cfRule>
  </conditionalFormatting>
  <conditionalFormatting sqref="N532">
    <cfRule type="cellIs" dxfId="8600" priority="9560" operator="between">
      <formula>3.5</formula>
      <formula>2.495</formula>
    </cfRule>
    <cfRule type="cellIs" dxfId="8599" priority="9561" operator="between">
      <formula>3.5</formula>
      <formula>2.495</formula>
    </cfRule>
  </conditionalFormatting>
  <conditionalFormatting sqref="N532">
    <cfRule type="cellIs" dxfId="8598" priority="9559" operator="between">
      <formula>3.5</formula>
      <formula>2.495</formula>
    </cfRule>
  </conditionalFormatting>
  <conditionalFormatting sqref="N532">
    <cfRule type="cellIs" dxfId="8597" priority="9558" operator="between">
      <formula>3.5</formula>
      <formula>2.494</formula>
    </cfRule>
  </conditionalFormatting>
  <conditionalFormatting sqref="N532">
    <cfRule type="cellIs" dxfId="8596" priority="9557" operator="between">
      <formula>2.5</formula>
      <formula>0</formula>
    </cfRule>
  </conditionalFormatting>
  <conditionalFormatting sqref="N532">
    <cfRule type="cellIs" dxfId="8595" priority="9553" operator="between">
      <formula>4.501</formula>
      <formula>6</formula>
    </cfRule>
    <cfRule type="cellIs" dxfId="8594" priority="9554" operator="between">
      <formula>3.001</formula>
      <formula>4.5</formula>
    </cfRule>
    <cfRule type="cellIs" dxfId="8593" priority="9555" operator="between">
      <formula>2.001</formula>
      <formula>3</formula>
    </cfRule>
    <cfRule type="cellIs" dxfId="8592" priority="9556" operator="between">
      <formula>0</formula>
      <formula>2</formula>
    </cfRule>
  </conditionalFormatting>
  <conditionalFormatting sqref="N534">
    <cfRule type="cellIs" dxfId="8591" priority="9552" operator="between">
      <formula>6</formula>
      <formula>4.5</formula>
    </cfRule>
  </conditionalFormatting>
  <conditionalFormatting sqref="N534">
    <cfRule type="cellIs" dxfId="8590" priority="9551" operator="between">
      <formula>6</formula>
      <formula>4.495</formula>
    </cfRule>
  </conditionalFormatting>
  <conditionalFormatting sqref="N534">
    <cfRule type="cellIs" dxfId="8589" priority="9550" operator="between">
      <formula>4.5</formula>
      <formula>3.495</formula>
    </cfRule>
  </conditionalFormatting>
  <conditionalFormatting sqref="N534">
    <cfRule type="cellIs" dxfId="8588" priority="9548" operator="between">
      <formula>3.5</formula>
      <formula>2.495</formula>
    </cfRule>
    <cfRule type="cellIs" dxfId="8587" priority="9549" operator="between">
      <formula>3.5</formula>
      <formula>2.495</formula>
    </cfRule>
  </conditionalFormatting>
  <conditionalFormatting sqref="N534">
    <cfRule type="cellIs" dxfId="8586" priority="9547" operator="between">
      <formula>3.5</formula>
      <formula>2.495</formula>
    </cfRule>
  </conditionalFormatting>
  <conditionalFormatting sqref="N534">
    <cfRule type="cellIs" dxfId="8585" priority="9546" operator="between">
      <formula>3.5</formula>
      <formula>2.494</formula>
    </cfRule>
  </conditionalFormatting>
  <conditionalFormatting sqref="N534">
    <cfRule type="cellIs" dxfId="8584" priority="9545" operator="between">
      <formula>2.5</formula>
      <formula>0</formula>
    </cfRule>
  </conditionalFormatting>
  <conditionalFormatting sqref="N534">
    <cfRule type="cellIs" dxfId="8583" priority="9541" operator="between">
      <formula>4.501</formula>
      <formula>6</formula>
    </cfRule>
    <cfRule type="cellIs" dxfId="8582" priority="9542" operator="between">
      <formula>3.001</formula>
      <formula>4.5</formula>
    </cfRule>
    <cfRule type="cellIs" dxfId="8581" priority="9543" operator="between">
      <formula>2.001</formula>
      <formula>3</formula>
    </cfRule>
    <cfRule type="cellIs" dxfId="8580" priority="9544" operator="between">
      <formula>0</formula>
      <formula>2</formula>
    </cfRule>
  </conditionalFormatting>
  <conditionalFormatting sqref="N545">
    <cfRule type="cellIs" dxfId="8579" priority="9516" operator="between">
      <formula>6</formula>
      <formula>4.5</formula>
    </cfRule>
  </conditionalFormatting>
  <conditionalFormatting sqref="N545">
    <cfRule type="cellIs" dxfId="8578" priority="9515" operator="between">
      <formula>6</formula>
      <formula>4.495</formula>
    </cfRule>
  </conditionalFormatting>
  <conditionalFormatting sqref="N545">
    <cfRule type="cellIs" dxfId="8577" priority="9514" operator="between">
      <formula>4.5</formula>
      <formula>3.495</formula>
    </cfRule>
  </conditionalFormatting>
  <conditionalFormatting sqref="N545">
    <cfRule type="cellIs" dxfId="8576" priority="9512" operator="between">
      <formula>3.5</formula>
      <formula>2.495</formula>
    </cfRule>
    <cfRule type="cellIs" dxfId="8575" priority="9513" operator="between">
      <formula>3.5</formula>
      <formula>2.495</formula>
    </cfRule>
  </conditionalFormatting>
  <conditionalFormatting sqref="N545">
    <cfRule type="cellIs" dxfId="8574" priority="9511" operator="between">
      <formula>3.5</formula>
      <formula>2.495</formula>
    </cfRule>
  </conditionalFormatting>
  <conditionalFormatting sqref="N545">
    <cfRule type="cellIs" dxfId="8573" priority="9510" operator="between">
      <formula>3.5</formula>
      <formula>2.494</formula>
    </cfRule>
  </conditionalFormatting>
  <conditionalFormatting sqref="N545">
    <cfRule type="cellIs" dxfId="8572" priority="9509" operator="between">
      <formula>2.5</formula>
      <formula>0</formula>
    </cfRule>
  </conditionalFormatting>
  <conditionalFormatting sqref="N545">
    <cfRule type="cellIs" dxfId="8571" priority="9505" operator="between">
      <formula>4.501</formula>
      <formula>6</formula>
    </cfRule>
    <cfRule type="cellIs" dxfId="8570" priority="9506" operator="between">
      <formula>3.001</formula>
      <formula>4.5</formula>
    </cfRule>
    <cfRule type="cellIs" dxfId="8569" priority="9507" operator="between">
      <formula>2.001</formula>
      <formula>3</formula>
    </cfRule>
    <cfRule type="cellIs" dxfId="8568" priority="9508" operator="between">
      <formula>0</formula>
      <formula>2</formula>
    </cfRule>
  </conditionalFormatting>
  <conditionalFormatting sqref="N546">
    <cfRule type="cellIs" dxfId="8567" priority="9540" operator="between">
      <formula>6</formula>
      <formula>4.5</formula>
    </cfRule>
  </conditionalFormatting>
  <conditionalFormatting sqref="N546">
    <cfRule type="cellIs" dxfId="8566" priority="9539" operator="between">
      <formula>6</formula>
      <formula>4.495</formula>
    </cfRule>
  </conditionalFormatting>
  <conditionalFormatting sqref="N546">
    <cfRule type="cellIs" dxfId="8565" priority="9538" operator="between">
      <formula>4.5</formula>
      <formula>3.495</formula>
    </cfRule>
  </conditionalFormatting>
  <conditionalFormatting sqref="N546">
    <cfRule type="cellIs" dxfId="8564" priority="9536" operator="between">
      <formula>3.5</formula>
      <formula>2.495</formula>
    </cfRule>
    <cfRule type="cellIs" dxfId="8563" priority="9537" operator="between">
      <formula>3.5</formula>
      <formula>2.495</formula>
    </cfRule>
  </conditionalFormatting>
  <conditionalFormatting sqref="N546">
    <cfRule type="cellIs" dxfId="8562" priority="9535" operator="between">
      <formula>3.5</formula>
      <formula>2.495</formula>
    </cfRule>
  </conditionalFormatting>
  <conditionalFormatting sqref="N546">
    <cfRule type="cellIs" dxfId="8561" priority="9534" operator="between">
      <formula>3.5</formula>
      <formula>2.494</formula>
    </cfRule>
  </conditionalFormatting>
  <conditionalFormatting sqref="N546">
    <cfRule type="cellIs" dxfId="8560" priority="9533" operator="between">
      <formula>2.5</formula>
      <formula>0</formula>
    </cfRule>
  </conditionalFormatting>
  <conditionalFormatting sqref="N546">
    <cfRule type="cellIs" dxfId="8559" priority="9529" operator="between">
      <formula>4.501</formula>
      <formula>6</formula>
    </cfRule>
    <cfRule type="cellIs" dxfId="8558" priority="9530" operator="between">
      <formula>3.001</formula>
      <formula>4.5</formula>
    </cfRule>
    <cfRule type="cellIs" dxfId="8557" priority="9531" operator="between">
      <formula>2.001</formula>
      <formula>3</formula>
    </cfRule>
    <cfRule type="cellIs" dxfId="8556" priority="9532" operator="between">
      <formula>0</formula>
      <formula>2</formula>
    </cfRule>
  </conditionalFormatting>
  <conditionalFormatting sqref="N544">
    <cfRule type="cellIs" dxfId="8555" priority="9528" operator="between">
      <formula>6</formula>
      <formula>4.5</formula>
    </cfRule>
  </conditionalFormatting>
  <conditionalFormatting sqref="N544">
    <cfRule type="cellIs" dxfId="8554" priority="9527" operator="between">
      <formula>6</formula>
      <formula>4.495</formula>
    </cfRule>
  </conditionalFormatting>
  <conditionalFormatting sqref="N544">
    <cfRule type="cellIs" dxfId="8553" priority="9526" operator="between">
      <formula>4.5</formula>
      <formula>3.495</formula>
    </cfRule>
  </conditionalFormatting>
  <conditionalFormatting sqref="N544">
    <cfRule type="cellIs" dxfId="8552" priority="9524" operator="between">
      <formula>3.5</formula>
      <formula>2.495</formula>
    </cfRule>
    <cfRule type="cellIs" dxfId="8551" priority="9525" operator="between">
      <formula>3.5</formula>
      <formula>2.495</formula>
    </cfRule>
  </conditionalFormatting>
  <conditionalFormatting sqref="N544">
    <cfRule type="cellIs" dxfId="8550" priority="9523" operator="between">
      <formula>3.5</formula>
      <formula>2.495</formula>
    </cfRule>
  </conditionalFormatting>
  <conditionalFormatting sqref="N544">
    <cfRule type="cellIs" dxfId="8549" priority="9522" operator="between">
      <formula>3.5</formula>
      <formula>2.494</formula>
    </cfRule>
  </conditionalFormatting>
  <conditionalFormatting sqref="N544">
    <cfRule type="cellIs" dxfId="8548" priority="9521" operator="between">
      <formula>2.5</formula>
      <formula>0</formula>
    </cfRule>
  </conditionalFormatting>
  <conditionalFormatting sqref="N544">
    <cfRule type="cellIs" dxfId="8547" priority="9517" operator="between">
      <formula>4.501</formula>
      <formula>6</formula>
    </cfRule>
    <cfRule type="cellIs" dxfId="8546" priority="9518" operator="between">
      <formula>3.001</formula>
      <formula>4.5</formula>
    </cfRule>
    <cfRule type="cellIs" dxfId="8545" priority="9519" operator="between">
      <formula>2.001</formula>
      <formula>3</formula>
    </cfRule>
    <cfRule type="cellIs" dxfId="8544" priority="9520" operator="between">
      <formula>0</formula>
      <formula>2</formula>
    </cfRule>
  </conditionalFormatting>
  <conditionalFormatting sqref="N539">
    <cfRule type="cellIs" dxfId="8543" priority="9504" operator="between">
      <formula>6</formula>
      <formula>4.5</formula>
    </cfRule>
  </conditionalFormatting>
  <conditionalFormatting sqref="N539">
    <cfRule type="cellIs" dxfId="8542" priority="9503" operator="between">
      <formula>6</formula>
      <formula>4.495</formula>
    </cfRule>
  </conditionalFormatting>
  <conditionalFormatting sqref="N539">
    <cfRule type="cellIs" dxfId="8541" priority="9502" operator="between">
      <formula>4.5</formula>
      <formula>3.495</formula>
    </cfRule>
  </conditionalFormatting>
  <conditionalFormatting sqref="N539">
    <cfRule type="cellIs" dxfId="8540" priority="9500" operator="between">
      <formula>3.5</formula>
      <formula>2.495</formula>
    </cfRule>
    <cfRule type="cellIs" dxfId="8539" priority="9501" operator="between">
      <formula>3.5</formula>
      <formula>2.495</formula>
    </cfRule>
  </conditionalFormatting>
  <conditionalFormatting sqref="N539">
    <cfRule type="cellIs" dxfId="8538" priority="9499" operator="between">
      <formula>3.5</formula>
      <formula>2.495</formula>
    </cfRule>
  </conditionalFormatting>
  <conditionalFormatting sqref="N539">
    <cfRule type="cellIs" dxfId="8537" priority="9498" operator="between">
      <formula>3.5</formula>
      <formula>2.494</formula>
    </cfRule>
  </conditionalFormatting>
  <conditionalFormatting sqref="N539">
    <cfRule type="cellIs" dxfId="8536" priority="9497" operator="between">
      <formula>2.5</formula>
      <formula>0</formula>
    </cfRule>
  </conditionalFormatting>
  <conditionalFormatting sqref="N539">
    <cfRule type="cellIs" dxfId="8535" priority="9493" operator="between">
      <formula>4.501</formula>
      <formula>6</formula>
    </cfRule>
    <cfRule type="cellIs" dxfId="8534" priority="9494" operator="between">
      <formula>3.001</formula>
      <formula>4.5</formula>
    </cfRule>
    <cfRule type="cellIs" dxfId="8533" priority="9495" operator="between">
      <formula>2.001</formula>
      <formula>3</formula>
    </cfRule>
    <cfRule type="cellIs" dxfId="8532" priority="9496" operator="between">
      <formula>0</formula>
      <formula>2</formula>
    </cfRule>
  </conditionalFormatting>
  <conditionalFormatting sqref="N543">
    <cfRule type="cellIs" dxfId="8531" priority="9492" operator="between">
      <formula>6</formula>
      <formula>4.5</formula>
    </cfRule>
  </conditionalFormatting>
  <conditionalFormatting sqref="N543">
    <cfRule type="cellIs" dxfId="8530" priority="9491" operator="between">
      <formula>6</formula>
      <formula>4.495</formula>
    </cfRule>
  </conditionalFormatting>
  <conditionalFormatting sqref="N543">
    <cfRule type="cellIs" dxfId="8529" priority="9490" operator="between">
      <formula>4.5</formula>
      <formula>3.495</formula>
    </cfRule>
  </conditionalFormatting>
  <conditionalFormatting sqref="N543">
    <cfRule type="cellIs" dxfId="8528" priority="9488" operator="between">
      <formula>3.5</formula>
      <formula>2.495</formula>
    </cfRule>
    <cfRule type="cellIs" dxfId="8527" priority="9489" operator="between">
      <formula>3.5</formula>
      <formula>2.495</formula>
    </cfRule>
  </conditionalFormatting>
  <conditionalFormatting sqref="N543">
    <cfRule type="cellIs" dxfId="8526" priority="9487" operator="between">
      <formula>3.5</formula>
      <formula>2.495</formula>
    </cfRule>
  </conditionalFormatting>
  <conditionalFormatting sqref="N543">
    <cfRule type="cellIs" dxfId="8525" priority="9486" operator="between">
      <formula>3.5</formula>
      <formula>2.494</formula>
    </cfRule>
  </conditionalFormatting>
  <conditionalFormatting sqref="N543">
    <cfRule type="cellIs" dxfId="8524" priority="9485" operator="between">
      <formula>2.5</formula>
      <formula>0</formula>
    </cfRule>
  </conditionalFormatting>
  <conditionalFormatting sqref="N543">
    <cfRule type="cellIs" dxfId="8523" priority="9481" operator="between">
      <formula>4.501</formula>
      <formula>6</formula>
    </cfRule>
    <cfRule type="cellIs" dxfId="8522" priority="9482" operator="between">
      <formula>3.001</formula>
      <formula>4.5</formula>
    </cfRule>
    <cfRule type="cellIs" dxfId="8521" priority="9483" operator="between">
      <formula>2.001</formula>
      <formula>3</formula>
    </cfRule>
    <cfRule type="cellIs" dxfId="8520" priority="9484" operator="between">
      <formula>0</formula>
      <formula>2</formula>
    </cfRule>
  </conditionalFormatting>
  <conditionalFormatting sqref="N541">
    <cfRule type="cellIs" dxfId="8519" priority="9480" operator="between">
      <formula>6</formula>
      <formula>4.5</formula>
    </cfRule>
  </conditionalFormatting>
  <conditionalFormatting sqref="N541">
    <cfRule type="cellIs" dxfId="8518" priority="9479" operator="between">
      <formula>6</formula>
      <formula>4.495</formula>
    </cfRule>
  </conditionalFormatting>
  <conditionalFormatting sqref="N541">
    <cfRule type="cellIs" dxfId="8517" priority="9478" operator="between">
      <formula>4.5</formula>
      <formula>3.495</formula>
    </cfRule>
  </conditionalFormatting>
  <conditionalFormatting sqref="N541">
    <cfRule type="cellIs" dxfId="8516" priority="9476" operator="between">
      <formula>3.5</formula>
      <formula>2.495</formula>
    </cfRule>
    <cfRule type="cellIs" dxfId="8515" priority="9477" operator="between">
      <formula>3.5</formula>
      <formula>2.495</formula>
    </cfRule>
  </conditionalFormatting>
  <conditionalFormatting sqref="N541">
    <cfRule type="cellIs" dxfId="8514" priority="9475" operator="between">
      <formula>3.5</formula>
      <formula>2.495</formula>
    </cfRule>
  </conditionalFormatting>
  <conditionalFormatting sqref="N541">
    <cfRule type="cellIs" dxfId="8513" priority="9474" operator="between">
      <formula>3.5</formula>
      <formula>2.494</formula>
    </cfRule>
  </conditionalFormatting>
  <conditionalFormatting sqref="N541">
    <cfRule type="cellIs" dxfId="8512" priority="9473" operator="between">
      <formula>2.5</formula>
      <formula>0</formula>
    </cfRule>
  </conditionalFormatting>
  <conditionalFormatting sqref="N541">
    <cfRule type="cellIs" dxfId="8511" priority="9469" operator="between">
      <formula>4.501</formula>
      <formula>6</formula>
    </cfRule>
    <cfRule type="cellIs" dxfId="8510" priority="9470" operator="between">
      <formula>3.001</formula>
      <formula>4.5</formula>
    </cfRule>
    <cfRule type="cellIs" dxfId="8509" priority="9471" operator="between">
      <formula>2.001</formula>
      <formula>3</formula>
    </cfRule>
    <cfRule type="cellIs" dxfId="8508" priority="9472" operator="between">
      <formula>0</formula>
      <formula>2</formula>
    </cfRule>
  </conditionalFormatting>
  <conditionalFormatting sqref="N540">
    <cfRule type="cellIs" dxfId="8507" priority="9468" operator="between">
      <formula>6</formula>
      <formula>4.5</formula>
    </cfRule>
  </conditionalFormatting>
  <conditionalFormatting sqref="N540">
    <cfRule type="cellIs" dxfId="8506" priority="9467" operator="between">
      <formula>6</formula>
      <formula>4.495</formula>
    </cfRule>
  </conditionalFormatting>
  <conditionalFormatting sqref="N540">
    <cfRule type="cellIs" dxfId="8505" priority="9466" operator="between">
      <formula>4.5</formula>
      <formula>3.495</formula>
    </cfRule>
  </conditionalFormatting>
  <conditionalFormatting sqref="N540">
    <cfRule type="cellIs" dxfId="8504" priority="9464" operator="between">
      <formula>3.5</formula>
      <formula>2.495</formula>
    </cfRule>
    <cfRule type="cellIs" dxfId="8503" priority="9465" operator="between">
      <formula>3.5</formula>
      <formula>2.495</formula>
    </cfRule>
  </conditionalFormatting>
  <conditionalFormatting sqref="N540">
    <cfRule type="cellIs" dxfId="8502" priority="9463" operator="between">
      <formula>3.5</formula>
      <formula>2.495</formula>
    </cfRule>
  </conditionalFormatting>
  <conditionalFormatting sqref="N540">
    <cfRule type="cellIs" dxfId="8501" priority="9462" operator="between">
      <formula>3.5</formula>
      <formula>2.494</formula>
    </cfRule>
  </conditionalFormatting>
  <conditionalFormatting sqref="N540">
    <cfRule type="cellIs" dxfId="8500" priority="9461" operator="between">
      <formula>2.5</formula>
      <formula>0</formula>
    </cfRule>
  </conditionalFormatting>
  <conditionalFormatting sqref="N540">
    <cfRule type="cellIs" dxfId="8499" priority="9457" operator="between">
      <formula>4.501</formula>
      <formula>6</formula>
    </cfRule>
    <cfRule type="cellIs" dxfId="8498" priority="9458" operator="between">
      <formula>3.001</formula>
      <formula>4.5</formula>
    </cfRule>
    <cfRule type="cellIs" dxfId="8497" priority="9459" operator="between">
      <formula>2.001</formula>
      <formula>3</formula>
    </cfRule>
    <cfRule type="cellIs" dxfId="8496" priority="9460" operator="between">
      <formula>0</formula>
      <formula>2</formula>
    </cfRule>
  </conditionalFormatting>
  <conditionalFormatting sqref="N542">
    <cfRule type="cellIs" dxfId="8495" priority="9456" operator="between">
      <formula>6</formula>
      <formula>4.5</formula>
    </cfRule>
  </conditionalFormatting>
  <conditionalFormatting sqref="N542">
    <cfRule type="cellIs" dxfId="8494" priority="9455" operator="between">
      <formula>6</formula>
      <formula>4.495</formula>
    </cfRule>
  </conditionalFormatting>
  <conditionalFormatting sqref="N542">
    <cfRule type="cellIs" dxfId="8493" priority="9454" operator="between">
      <formula>4.5</formula>
      <formula>3.495</formula>
    </cfRule>
  </conditionalFormatting>
  <conditionalFormatting sqref="N542">
    <cfRule type="cellIs" dxfId="8492" priority="9452" operator="between">
      <formula>3.5</formula>
      <formula>2.495</formula>
    </cfRule>
    <cfRule type="cellIs" dxfId="8491" priority="9453" operator="between">
      <formula>3.5</formula>
      <formula>2.495</formula>
    </cfRule>
  </conditionalFormatting>
  <conditionalFormatting sqref="N542">
    <cfRule type="cellIs" dxfId="8490" priority="9451" operator="between">
      <formula>3.5</formula>
      <formula>2.495</formula>
    </cfRule>
  </conditionalFormatting>
  <conditionalFormatting sqref="N542">
    <cfRule type="cellIs" dxfId="8489" priority="9450" operator="between">
      <formula>3.5</formula>
      <formula>2.494</formula>
    </cfRule>
  </conditionalFormatting>
  <conditionalFormatting sqref="N542">
    <cfRule type="cellIs" dxfId="8488" priority="9449" operator="between">
      <formula>2.5</formula>
      <formula>0</formula>
    </cfRule>
  </conditionalFormatting>
  <conditionalFormatting sqref="N542">
    <cfRule type="cellIs" dxfId="8487" priority="9445" operator="between">
      <formula>4.501</formula>
      <formula>6</formula>
    </cfRule>
    <cfRule type="cellIs" dxfId="8486" priority="9446" operator="between">
      <formula>3.001</formula>
      <formula>4.5</formula>
    </cfRule>
    <cfRule type="cellIs" dxfId="8485" priority="9447" operator="between">
      <formula>2.001</formula>
      <formula>3</formula>
    </cfRule>
    <cfRule type="cellIs" dxfId="8484" priority="9448" operator="between">
      <formula>0</formula>
      <formula>2</formula>
    </cfRule>
  </conditionalFormatting>
  <conditionalFormatting sqref="N554">
    <cfRule type="cellIs" dxfId="8483" priority="9420" operator="between">
      <formula>6</formula>
      <formula>4.5</formula>
    </cfRule>
  </conditionalFormatting>
  <conditionalFormatting sqref="N554">
    <cfRule type="cellIs" dxfId="8482" priority="9419" operator="between">
      <formula>6</formula>
      <formula>4.495</formula>
    </cfRule>
  </conditionalFormatting>
  <conditionalFormatting sqref="N554">
    <cfRule type="cellIs" dxfId="8481" priority="9418" operator="between">
      <formula>4.5</formula>
      <formula>3.495</formula>
    </cfRule>
  </conditionalFormatting>
  <conditionalFormatting sqref="N554">
    <cfRule type="cellIs" dxfId="8480" priority="9416" operator="between">
      <formula>3.5</formula>
      <formula>2.495</formula>
    </cfRule>
    <cfRule type="cellIs" dxfId="8479" priority="9417" operator="between">
      <formula>3.5</formula>
      <formula>2.495</formula>
    </cfRule>
  </conditionalFormatting>
  <conditionalFormatting sqref="N554">
    <cfRule type="cellIs" dxfId="8478" priority="9415" operator="between">
      <formula>3.5</formula>
      <formula>2.495</formula>
    </cfRule>
  </conditionalFormatting>
  <conditionalFormatting sqref="N554">
    <cfRule type="cellIs" dxfId="8477" priority="9414" operator="between">
      <formula>3.5</formula>
      <formula>2.494</formula>
    </cfRule>
  </conditionalFormatting>
  <conditionalFormatting sqref="N554">
    <cfRule type="cellIs" dxfId="8476" priority="9413" operator="between">
      <formula>2.5</formula>
      <formula>0</formula>
    </cfRule>
  </conditionalFormatting>
  <conditionalFormatting sqref="N554">
    <cfRule type="cellIs" dxfId="8475" priority="9409" operator="between">
      <formula>4.501</formula>
      <formula>6</formula>
    </cfRule>
    <cfRule type="cellIs" dxfId="8474" priority="9410" operator="between">
      <formula>3.001</formula>
      <formula>4.5</formula>
    </cfRule>
    <cfRule type="cellIs" dxfId="8473" priority="9411" operator="between">
      <formula>2.001</formula>
      <formula>3</formula>
    </cfRule>
    <cfRule type="cellIs" dxfId="8472" priority="9412" operator="between">
      <formula>0</formula>
      <formula>2</formula>
    </cfRule>
  </conditionalFormatting>
  <conditionalFormatting sqref="N555">
    <cfRule type="cellIs" dxfId="8471" priority="9444" operator="between">
      <formula>6</formula>
      <formula>4.5</formula>
    </cfRule>
  </conditionalFormatting>
  <conditionalFormatting sqref="N555">
    <cfRule type="cellIs" dxfId="8470" priority="9443" operator="between">
      <formula>6</formula>
      <formula>4.495</formula>
    </cfRule>
  </conditionalFormatting>
  <conditionalFormatting sqref="N555">
    <cfRule type="cellIs" dxfId="8469" priority="9442" operator="between">
      <formula>4.5</formula>
      <formula>3.495</formula>
    </cfRule>
  </conditionalFormatting>
  <conditionalFormatting sqref="N555">
    <cfRule type="cellIs" dxfId="8468" priority="9440" operator="between">
      <formula>3.5</formula>
      <formula>2.495</formula>
    </cfRule>
    <cfRule type="cellIs" dxfId="8467" priority="9441" operator="between">
      <formula>3.5</formula>
      <formula>2.495</formula>
    </cfRule>
  </conditionalFormatting>
  <conditionalFormatting sqref="N555">
    <cfRule type="cellIs" dxfId="8466" priority="9439" operator="between">
      <formula>3.5</formula>
      <formula>2.495</formula>
    </cfRule>
  </conditionalFormatting>
  <conditionalFormatting sqref="N555">
    <cfRule type="cellIs" dxfId="8465" priority="9438" operator="between">
      <formula>3.5</formula>
      <formula>2.494</formula>
    </cfRule>
  </conditionalFormatting>
  <conditionalFormatting sqref="N555">
    <cfRule type="cellIs" dxfId="8464" priority="9437" operator="between">
      <formula>2.5</formula>
      <formula>0</formula>
    </cfRule>
  </conditionalFormatting>
  <conditionalFormatting sqref="N555">
    <cfRule type="cellIs" dxfId="8463" priority="9433" operator="between">
      <formula>4.501</formula>
      <formula>6</formula>
    </cfRule>
    <cfRule type="cellIs" dxfId="8462" priority="9434" operator="between">
      <formula>3.001</formula>
      <formula>4.5</formula>
    </cfRule>
    <cfRule type="cellIs" dxfId="8461" priority="9435" operator="between">
      <formula>2.001</formula>
      <formula>3</formula>
    </cfRule>
    <cfRule type="cellIs" dxfId="8460" priority="9436" operator="between">
      <formula>0</formula>
      <formula>2</formula>
    </cfRule>
  </conditionalFormatting>
  <conditionalFormatting sqref="N553">
    <cfRule type="cellIs" dxfId="8459" priority="9432" operator="between">
      <formula>6</formula>
      <formula>4.5</formula>
    </cfRule>
  </conditionalFormatting>
  <conditionalFormatting sqref="N553">
    <cfRule type="cellIs" dxfId="8458" priority="9431" operator="between">
      <formula>6</formula>
      <formula>4.495</formula>
    </cfRule>
  </conditionalFormatting>
  <conditionalFormatting sqref="N553">
    <cfRule type="cellIs" dxfId="8457" priority="9430" operator="between">
      <formula>4.5</formula>
      <formula>3.495</formula>
    </cfRule>
  </conditionalFormatting>
  <conditionalFormatting sqref="N553">
    <cfRule type="cellIs" dxfId="8456" priority="9428" operator="between">
      <formula>3.5</formula>
      <formula>2.495</formula>
    </cfRule>
    <cfRule type="cellIs" dxfId="8455" priority="9429" operator="between">
      <formula>3.5</formula>
      <formula>2.495</formula>
    </cfRule>
  </conditionalFormatting>
  <conditionalFormatting sqref="N553">
    <cfRule type="cellIs" dxfId="8454" priority="9427" operator="between">
      <formula>3.5</formula>
      <formula>2.495</formula>
    </cfRule>
  </conditionalFormatting>
  <conditionalFormatting sqref="N553">
    <cfRule type="cellIs" dxfId="8453" priority="9426" operator="between">
      <formula>3.5</formula>
      <formula>2.494</formula>
    </cfRule>
  </conditionalFormatting>
  <conditionalFormatting sqref="N553">
    <cfRule type="cellIs" dxfId="8452" priority="9425" operator="between">
      <formula>2.5</formula>
      <formula>0</formula>
    </cfRule>
  </conditionalFormatting>
  <conditionalFormatting sqref="N553">
    <cfRule type="cellIs" dxfId="8451" priority="9421" operator="between">
      <formula>4.501</formula>
      <formula>6</formula>
    </cfRule>
    <cfRule type="cellIs" dxfId="8450" priority="9422" operator="between">
      <formula>3.001</formula>
      <formula>4.5</formula>
    </cfRule>
    <cfRule type="cellIs" dxfId="8449" priority="9423" operator="between">
      <formula>2.001</formula>
      <formula>3</formula>
    </cfRule>
    <cfRule type="cellIs" dxfId="8448" priority="9424" operator="between">
      <formula>0</formula>
      <formula>2</formula>
    </cfRule>
  </conditionalFormatting>
  <conditionalFormatting sqref="N547">
    <cfRule type="cellIs" dxfId="8447" priority="9408" operator="between">
      <formula>6</formula>
      <formula>4.5</formula>
    </cfRule>
  </conditionalFormatting>
  <conditionalFormatting sqref="N547">
    <cfRule type="cellIs" dxfId="8446" priority="9407" operator="between">
      <formula>6</formula>
      <formula>4.495</formula>
    </cfRule>
  </conditionalFormatting>
  <conditionalFormatting sqref="N547">
    <cfRule type="cellIs" dxfId="8445" priority="9406" operator="between">
      <formula>4.5</formula>
      <formula>3.495</formula>
    </cfRule>
  </conditionalFormatting>
  <conditionalFormatting sqref="N547">
    <cfRule type="cellIs" dxfId="8444" priority="9404" operator="between">
      <formula>3.5</formula>
      <formula>2.495</formula>
    </cfRule>
    <cfRule type="cellIs" dxfId="8443" priority="9405" operator="between">
      <formula>3.5</formula>
      <formula>2.495</formula>
    </cfRule>
  </conditionalFormatting>
  <conditionalFormatting sqref="N547">
    <cfRule type="cellIs" dxfId="8442" priority="9403" operator="between">
      <formula>3.5</formula>
      <formula>2.495</formula>
    </cfRule>
  </conditionalFormatting>
  <conditionalFormatting sqref="N547">
    <cfRule type="cellIs" dxfId="8441" priority="9402" operator="between">
      <formula>3.5</formula>
      <formula>2.494</formula>
    </cfRule>
  </conditionalFormatting>
  <conditionalFormatting sqref="N547">
    <cfRule type="cellIs" dxfId="8440" priority="9401" operator="between">
      <formula>2.5</formula>
      <formula>0</formula>
    </cfRule>
  </conditionalFormatting>
  <conditionalFormatting sqref="N547">
    <cfRule type="cellIs" dxfId="8439" priority="9397" operator="between">
      <formula>4.501</formula>
      <formula>6</formula>
    </cfRule>
    <cfRule type="cellIs" dxfId="8438" priority="9398" operator="between">
      <formula>3.001</formula>
      <formula>4.5</formula>
    </cfRule>
    <cfRule type="cellIs" dxfId="8437" priority="9399" operator="between">
      <formula>2.001</formula>
      <formula>3</formula>
    </cfRule>
    <cfRule type="cellIs" dxfId="8436" priority="9400" operator="between">
      <formula>0</formula>
      <formula>2</formula>
    </cfRule>
  </conditionalFormatting>
  <conditionalFormatting sqref="N552">
    <cfRule type="cellIs" dxfId="8435" priority="9396" operator="between">
      <formula>6</formula>
      <formula>4.5</formula>
    </cfRule>
  </conditionalFormatting>
  <conditionalFormatting sqref="N552">
    <cfRule type="cellIs" dxfId="8434" priority="9395" operator="between">
      <formula>6</formula>
      <formula>4.495</formula>
    </cfRule>
  </conditionalFormatting>
  <conditionalFormatting sqref="N552">
    <cfRule type="cellIs" dxfId="8433" priority="9394" operator="between">
      <formula>4.5</formula>
      <formula>3.495</formula>
    </cfRule>
  </conditionalFormatting>
  <conditionalFormatting sqref="N552">
    <cfRule type="cellIs" dxfId="8432" priority="9392" operator="between">
      <formula>3.5</formula>
      <formula>2.495</formula>
    </cfRule>
    <cfRule type="cellIs" dxfId="8431" priority="9393" operator="between">
      <formula>3.5</formula>
      <formula>2.495</formula>
    </cfRule>
  </conditionalFormatting>
  <conditionalFormatting sqref="N552">
    <cfRule type="cellIs" dxfId="8430" priority="9391" operator="between">
      <formula>3.5</formula>
      <formula>2.495</formula>
    </cfRule>
  </conditionalFormatting>
  <conditionalFormatting sqref="N552">
    <cfRule type="cellIs" dxfId="8429" priority="9390" operator="between">
      <formula>3.5</formula>
      <formula>2.494</formula>
    </cfRule>
  </conditionalFormatting>
  <conditionalFormatting sqref="N552">
    <cfRule type="cellIs" dxfId="8428" priority="9389" operator="between">
      <formula>2.5</formula>
      <formula>0</formula>
    </cfRule>
  </conditionalFormatting>
  <conditionalFormatting sqref="N552">
    <cfRule type="cellIs" dxfId="8427" priority="9385" operator="between">
      <formula>4.501</formula>
      <formula>6</formula>
    </cfRule>
    <cfRule type="cellIs" dxfId="8426" priority="9386" operator="between">
      <formula>3.001</formula>
      <formula>4.5</formula>
    </cfRule>
    <cfRule type="cellIs" dxfId="8425" priority="9387" operator="between">
      <formula>2.001</formula>
      <formula>3</formula>
    </cfRule>
    <cfRule type="cellIs" dxfId="8424" priority="9388" operator="between">
      <formula>0</formula>
      <formula>2</formula>
    </cfRule>
  </conditionalFormatting>
  <conditionalFormatting sqref="N549">
    <cfRule type="cellIs" dxfId="8423" priority="9384" operator="between">
      <formula>6</formula>
      <formula>4.5</formula>
    </cfRule>
  </conditionalFormatting>
  <conditionalFormatting sqref="N549">
    <cfRule type="cellIs" dxfId="8422" priority="9383" operator="between">
      <formula>6</formula>
      <formula>4.495</formula>
    </cfRule>
  </conditionalFormatting>
  <conditionalFormatting sqref="N549">
    <cfRule type="cellIs" dxfId="8421" priority="9382" operator="between">
      <formula>4.5</formula>
      <formula>3.495</formula>
    </cfRule>
  </conditionalFormatting>
  <conditionalFormatting sqref="N549">
    <cfRule type="cellIs" dxfId="8420" priority="9380" operator="between">
      <formula>3.5</formula>
      <formula>2.495</formula>
    </cfRule>
    <cfRule type="cellIs" dxfId="8419" priority="9381" operator="between">
      <formula>3.5</formula>
      <formula>2.495</formula>
    </cfRule>
  </conditionalFormatting>
  <conditionalFormatting sqref="N549">
    <cfRule type="cellIs" dxfId="8418" priority="9379" operator="between">
      <formula>3.5</formula>
      <formula>2.495</formula>
    </cfRule>
  </conditionalFormatting>
  <conditionalFormatting sqref="N549">
    <cfRule type="cellIs" dxfId="8417" priority="9378" operator="between">
      <formula>3.5</formula>
      <formula>2.494</formula>
    </cfRule>
  </conditionalFormatting>
  <conditionalFormatting sqref="N549">
    <cfRule type="cellIs" dxfId="8416" priority="9377" operator="between">
      <formula>2.5</formula>
      <formula>0</formula>
    </cfRule>
  </conditionalFormatting>
  <conditionalFormatting sqref="N549">
    <cfRule type="cellIs" dxfId="8415" priority="9373" operator="between">
      <formula>4.501</formula>
      <formula>6</formula>
    </cfRule>
    <cfRule type="cellIs" dxfId="8414" priority="9374" operator="between">
      <formula>3.001</formula>
      <formula>4.5</formula>
    </cfRule>
    <cfRule type="cellIs" dxfId="8413" priority="9375" operator="between">
      <formula>2.001</formula>
      <formula>3</formula>
    </cfRule>
    <cfRule type="cellIs" dxfId="8412" priority="9376" operator="between">
      <formula>0</formula>
      <formula>2</formula>
    </cfRule>
  </conditionalFormatting>
  <conditionalFormatting sqref="N548">
    <cfRule type="cellIs" dxfId="8411" priority="9372" operator="between">
      <formula>6</formula>
      <formula>4.5</formula>
    </cfRule>
  </conditionalFormatting>
  <conditionalFormatting sqref="N548">
    <cfRule type="cellIs" dxfId="8410" priority="9371" operator="between">
      <formula>6</formula>
      <formula>4.495</formula>
    </cfRule>
  </conditionalFormatting>
  <conditionalFormatting sqref="N548">
    <cfRule type="cellIs" dxfId="8409" priority="9370" operator="between">
      <formula>4.5</formula>
      <formula>3.495</formula>
    </cfRule>
  </conditionalFormatting>
  <conditionalFormatting sqref="N548">
    <cfRule type="cellIs" dxfId="8408" priority="9368" operator="between">
      <formula>3.5</formula>
      <formula>2.495</formula>
    </cfRule>
    <cfRule type="cellIs" dxfId="8407" priority="9369" operator="between">
      <formula>3.5</formula>
      <formula>2.495</formula>
    </cfRule>
  </conditionalFormatting>
  <conditionalFormatting sqref="N548">
    <cfRule type="cellIs" dxfId="8406" priority="9367" operator="between">
      <formula>3.5</formula>
      <formula>2.495</formula>
    </cfRule>
  </conditionalFormatting>
  <conditionalFormatting sqref="N548">
    <cfRule type="cellIs" dxfId="8405" priority="9366" operator="between">
      <formula>3.5</formula>
      <formula>2.494</formula>
    </cfRule>
  </conditionalFormatting>
  <conditionalFormatting sqref="N548">
    <cfRule type="cellIs" dxfId="8404" priority="9365" operator="between">
      <formula>2.5</formula>
      <formula>0</formula>
    </cfRule>
  </conditionalFormatting>
  <conditionalFormatting sqref="N548">
    <cfRule type="cellIs" dxfId="8403" priority="9361" operator="between">
      <formula>4.501</formula>
      <formula>6</formula>
    </cfRule>
    <cfRule type="cellIs" dxfId="8402" priority="9362" operator="between">
      <formula>3.001</formula>
      <formula>4.5</formula>
    </cfRule>
    <cfRule type="cellIs" dxfId="8401" priority="9363" operator="between">
      <formula>2.001</formula>
      <formula>3</formula>
    </cfRule>
    <cfRule type="cellIs" dxfId="8400" priority="9364" operator="between">
      <formula>0</formula>
      <formula>2</formula>
    </cfRule>
  </conditionalFormatting>
  <conditionalFormatting sqref="N550">
    <cfRule type="cellIs" dxfId="8399" priority="9360" operator="between">
      <formula>6</formula>
      <formula>4.5</formula>
    </cfRule>
  </conditionalFormatting>
  <conditionalFormatting sqref="N550">
    <cfRule type="cellIs" dxfId="8398" priority="9359" operator="between">
      <formula>6</formula>
      <formula>4.495</formula>
    </cfRule>
  </conditionalFormatting>
  <conditionalFormatting sqref="N550">
    <cfRule type="cellIs" dxfId="8397" priority="9358" operator="between">
      <formula>4.5</formula>
      <formula>3.495</formula>
    </cfRule>
  </conditionalFormatting>
  <conditionalFormatting sqref="N550">
    <cfRule type="cellIs" dxfId="8396" priority="9356" operator="between">
      <formula>3.5</formula>
      <formula>2.495</formula>
    </cfRule>
    <cfRule type="cellIs" dxfId="8395" priority="9357" operator="between">
      <formula>3.5</formula>
      <formula>2.495</formula>
    </cfRule>
  </conditionalFormatting>
  <conditionalFormatting sqref="N550">
    <cfRule type="cellIs" dxfId="8394" priority="9355" operator="between">
      <formula>3.5</formula>
      <formula>2.495</formula>
    </cfRule>
  </conditionalFormatting>
  <conditionalFormatting sqref="N550">
    <cfRule type="cellIs" dxfId="8393" priority="9354" operator="between">
      <formula>3.5</formula>
      <formula>2.494</formula>
    </cfRule>
  </conditionalFormatting>
  <conditionalFormatting sqref="N550">
    <cfRule type="cellIs" dxfId="8392" priority="9353" operator="between">
      <formula>2.5</formula>
      <formula>0</formula>
    </cfRule>
  </conditionalFormatting>
  <conditionalFormatting sqref="N550">
    <cfRule type="cellIs" dxfId="8391" priority="9349" operator="between">
      <formula>4.501</formula>
      <formula>6</formula>
    </cfRule>
    <cfRule type="cellIs" dxfId="8390" priority="9350" operator="between">
      <formula>3.001</formula>
      <formula>4.5</formula>
    </cfRule>
    <cfRule type="cellIs" dxfId="8389" priority="9351" operator="between">
      <formula>2.001</formula>
      <formula>3</formula>
    </cfRule>
    <cfRule type="cellIs" dxfId="8388" priority="9352" operator="between">
      <formula>0</formula>
      <formula>2</formula>
    </cfRule>
  </conditionalFormatting>
  <conditionalFormatting sqref="N551">
    <cfRule type="cellIs" dxfId="8387" priority="9348" operator="between">
      <formula>6</formula>
      <formula>4.5</formula>
    </cfRule>
  </conditionalFormatting>
  <conditionalFormatting sqref="N551">
    <cfRule type="cellIs" dxfId="8386" priority="9347" operator="between">
      <formula>6</formula>
      <formula>4.495</formula>
    </cfRule>
  </conditionalFormatting>
  <conditionalFormatting sqref="N551">
    <cfRule type="cellIs" dxfId="8385" priority="9346" operator="between">
      <formula>4.5</formula>
      <formula>3.495</formula>
    </cfRule>
  </conditionalFormatting>
  <conditionalFormatting sqref="N551">
    <cfRule type="cellIs" dxfId="8384" priority="9344" operator="between">
      <formula>3.5</formula>
      <formula>2.495</formula>
    </cfRule>
    <cfRule type="cellIs" dxfId="8383" priority="9345" operator="between">
      <formula>3.5</formula>
      <formula>2.495</formula>
    </cfRule>
  </conditionalFormatting>
  <conditionalFormatting sqref="N551">
    <cfRule type="cellIs" dxfId="8382" priority="9343" operator="between">
      <formula>3.5</formula>
      <formula>2.495</formula>
    </cfRule>
  </conditionalFormatting>
  <conditionalFormatting sqref="N551">
    <cfRule type="cellIs" dxfId="8381" priority="9342" operator="between">
      <formula>3.5</formula>
      <formula>2.494</formula>
    </cfRule>
  </conditionalFormatting>
  <conditionalFormatting sqref="N551">
    <cfRule type="cellIs" dxfId="8380" priority="9341" operator="between">
      <formula>2.5</formula>
      <formula>0</formula>
    </cfRule>
  </conditionalFormatting>
  <conditionalFormatting sqref="N551">
    <cfRule type="cellIs" dxfId="8379" priority="9337" operator="between">
      <formula>4.501</formula>
      <formula>6</formula>
    </cfRule>
    <cfRule type="cellIs" dxfId="8378" priority="9338" operator="between">
      <formula>3.001</formula>
      <formula>4.5</formula>
    </cfRule>
    <cfRule type="cellIs" dxfId="8377" priority="9339" operator="between">
      <formula>2.001</formula>
      <formula>3</formula>
    </cfRule>
    <cfRule type="cellIs" dxfId="8376" priority="9340" operator="between">
      <formula>0</formula>
      <formula>2</formula>
    </cfRule>
  </conditionalFormatting>
  <conditionalFormatting sqref="N562">
    <cfRule type="cellIs" dxfId="8375" priority="9336" operator="between">
      <formula>6</formula>
      <formula>4.5</formula>
    </cfRule>
  </conditionalFormatting>
  <conditionalFormatting sqref="N562">
    <cfRule type="cellIs" dxfId="8374" priority="9335" operator="between">
      <formula>6</formula>
      <formula>4.495</formula>
    </cfRule>
  </conditionalFormatting>
  <conditionalFormatting sqref="N562">
    <cfRule type="cellIs" dxfId="8373" priority="9334" operator="between">
      <formula>4.5</formula>
      <formula>3.495</formula>
    </cfRule>
  </conditionalFormatting>
  <conditionalFormatting sqref="N562">
    <cfRule type="cellIs" dxfId="8372" priority="9332" operator="between">
      <formula>3.5</formula>
      <formula>2.495</formula>
    </cfRule>
    <cfRule type="cellIs" dxfId="8371" priority="9333" operator="between">
      <formula>3.5</formula>
      <formula>2.495</formula>
    </cfRule>
  </conditionalFormatting>
  <conditionalFormatting sqref="N562">
    <cfRule type="cellIs" dxfId="8370" priority="9331" operator="between">
      <formula>3.5</formula>
      <formula>2.495</formula>
    </cfRule>
  </conditionalFormatting>
  <conditionalFormatting sqref="N562">
    <cfRule type="cellIs" dxfId="8369" priority="9330" operator="between">
      <formula>3.5</formula>
      <formula>2.494</formula>
    </cfRule>
  </conditionalFormatting>
  <conditionalFormatting sqref="N562">
    <cfRule type="cellIs" dxfId="8368" priority="9329" operator="between">
      <formula>2.5</formula>
      <formula>0</formula>
    </cfRule>
  </conditionalFormatting>
  <conditionalFormatting sqref="N562">
    <cfRule type="cellIs" dxfId="8367" priority="9325" operator="between">
      <formula>4.501</formula>
      <formula>6</formula>
    </cfRule>
    <cfRule type="cellIs" dxfId="8366" priority="9326" operator="between">
      <formula>3.001</formula>
      <formula>4.5</formula>
    </cfRule>
    <cfRule type="cellIs" dxfId="8365" priority="9327" operator="between">
      <formula>2.001</formula>
      <formula>3</formula>
    </cfRule>
    <cfRule type="cellIs" dxfId="8364" priority="9328" operator="between">
      <formula>0</formula>
      <formula>2</formula>
    </cfRule>
  </conditionalFormatting>
  <conditionalFormatting sqref="N561">
    <cfRule type="cellIs" dxfId="8363" priority="9324" operator="between">
      <formula>6</formula>
      <formula>4.5</formula>
    </cfRule>
  </conditionalFormatting>
  <conditionalFormatting sqref="N561">
    <cfRule type="cellIs" dxfId="8362" priority="9323" operator="between">
      <formula>6</formula>
      <formula>4.495</formula>
    </cfRule>
  </conditionalFormatting>
  <conditionalFormatting sqref="N561">
    <cfRule type="cellIs" dxfId="8361" priority="9322" operator="between">
      <formula>4.5</formula>
      <formula>3.495</formula>
    </cfRule>
  </conditionalFormatting>
  <conditionalFormatting sqref="N561">
    <cfRule type="cellIs" dxfId="8360" priority="9320" operator="between">
      <formula>3.5</formula>
      <formula>2.495</formula>
    </cfRule>
    <cfRule type="cellIs" dxfId="8359" priority="9321" operator="between">
      <formula>3.5</formula>
      <formula>2.495</formula>
    </cfRule>
  </conditionalFormatting>
  <conditionalFormatting sqref="N561">
    <cfRule type="cellIs" dxfId="8358" priority="9319" operator="between">
      <formula>3.5</formula>
      <formula>2.495</formula>
    </cfRule>
  </conditionalFormatting>
  <conditionalFormatting sqref="N561">
    <cfRule type="cellIs" dxfId="8357" priority="9318" operator="between">
      <formula>3.5</formula>
      <formula>2.494</formula>
    </cfRule>
  </conditionalFormatting>
  <conditionalFormatting sqref="N561">
    <cfRule type="cellIs" dxfId="8356" priority="9317" operator="between">
      <formula>2.5</formula>
      <formula>0</formula>
    </cfRule>
  </conditionalFormatting>
  <conditionalFormatting sqref="N561">
    <cfRule type="cellIs" dxfId="8355" priority="9313" operator="between">
      <formula>4.501</formula>
      <formula>6</formula>
    </cfRule>
    <cfRule type="cellIs" dxfId="8354" priority="9314" operator="between">
      <formula>3.001</formula>
      <formula>4.5</formula>
    </cfRule>
    <cfRule type="cellIs" dxfId="8353" priority="9315" operator="between">
      <formula>2.001</formula>
      <formula>3</formula>
    </cfRule>
    <cfRule type="cellIs" dxfId="8352" priority="9316" operator="between">
      <formula>0</formula>
      <formula>2</formula>
    </cfRule>
  </conditionalFormatting>
  <conditionalFormatting sqref="N556">
    <cfRule type="cellIs" dxfId="8351" priority="9300" operator="between">
      <formula>6</formula>
      <formula>4.5</formula>
    </cfRule>
  </conditionalFormatting>
  <conditionalFormatting sqref="N556">
    <cfRule type="cellIs" dxfId="8350" priority="9299" operator="between">
      <formula>6</formula>
      <formula>4.495</formula>
    </cfRule>
  </conditionalFormatting>
  <conditionalFormatting sqref="N556">
    <cfRule type="cellIs" dxfId="8349" priority="9298" operator="between">
      <formula>4.5</formula>
      <formula>3.495</formula>
    </cfRule>
  </conditionalFormatting>
  <conditionalFormatting sqref="N556">
    <cfRule type="cellIs" dxfId="8348" priority="9296" operator="between">
      <formula>3.5</formula>
      <formula>2.495</formula>
    </cfRule>
    <cfRule type="cellIs" dxfId="8347" priority="9297" operator="between">
      <formula>3.5</formula>
      <formula>2.495</formula>
    </cfRule>
  </conditionalFormatting>
  <conditionalFormatting sqref="N556">
    <cfRule type="cellIs" dxfId="8346" priority="9295" operator="between">
      <formula>3.5</formula>
      <formula>2.495</formula>
    </cfRule>
  </conditionalFormatting>
  <conditionalFormatting sqref="N556">
    <cfRule type="cellIs" dxfId="8345" priority="9294" operator="between">
      <formula>3.5</formula>
      <formula>2.494</formula>
    </cfRule>
  </conditionalFormatting>
  <conditionalFormatting sqref="N556">
    <cfRule type="cellIs" dxfId="8344" priority="9293" operator="between">
      <formula>2.5</formula>
      <formula>0</formula>
    </cfRule>
  </conditionalFormatting>
  <conditionalFormatting sqref="N556">
    <cfRule type="cellIs" dxfId="8343" priority="9289" operator="between">
      <formula>4.501</formula>
      <formula>6</formula>
    </cfRule>
    <cfRule type="cellIs" dxfId="8342" priority="9290" operator="between">
      <formula>3.001</formula>
      <formula>4.5</formula>
    </cfRule>
    <cfRule type="cellIs" dxfId="8341" priority="9291" operator="between">
      <formula>2.001</formula>
      <formula>3</formula>
    </cfRule>
    <cfRule type="cellIs" dxfId="8340" priority="9292" operator="between">
      <formula>0</formula>
      <formula>2</formula>
    </cfRule>
  </conditionalFormatting>
  <conditionalFormatting sqref="N560">
    <cfRule type="cellIs" dxfId="8339" priority="9288" operator="between">
      <formula>6</formula>
      <formula>4.5</formula>
    </cfRule>
  </conditionalFormatting>
  <conditionalFormatting sqref="N560">
    <cfRule type="cellIs" dxfId="8338" priority="9287" operator="between">
      <formula>6</formula>
      <formula>4.495</formula>
    </cfRule>
  </conditionalFormatting>
  <conditionalFormatting sqref="N560">
    <cfRule type="cellIs" dxfId="8337" priority="9286" operator="between">
      <formula>4.5</formula>
      <formula>3.495</formula>
    </cfRule>
  </conditionalFormatting>
  <conditionalFormatting sqref="N560">
    <cfRule type="cellIs" dxfId="8336" priority="9284" operator="between">
      <formula>3.5</formula>
      <formula>2.495</formula>
    </cfRule>
    <cfRule type="cellIs" dxfId="8335" priority="9285" operator="between">
      <formula>3.5</formula>
      <formula>2.495</formula>
    </cfRule>
  </conditionalFormatting>
  <conditionalFormatting sqref="N560">
    <cfRule type="cellIs" dxfId="8334" priority="9283" operator="between">
      <formula>3.5</formula>
      <formula>2.495</formula>
    </cfRule>
  </conditionalFormatting>
  <conditionalFormatting sqref="N560">
    <cfRule type="cellIs" dxfId="8333" priority="9282" operator="between">
      <formula>3.5</formula>
      <formula>2.494</formula>
    </cfRule>
  </conditionalFormatting>
  <conditionalFormatting sqref="N560">
    <cfRule type="cellIs" dxfId="8332" priority="9281" operator="between">
      <formula>2.5</formula>
      <formula>0</formula>
    </cfRule>
  </conditionalFormatting>
  <conditionalFormatting sqref="N560">
    <cfRule type="cellIs" dxfId="8331" priority="9277" operator="between">
      <formula>4.501</formula>
      <formula>6</formula>
    </cfRule>
    <cfRule type="cellIs" dxfId="8330" priority="9278" operator="between">
      <formula>3.001</formula>
      <formula>4.5</formula>
    </cfRule>
    <cfRule type="cellIs" dxfId="8329" priority="9279" operator="between">
      <formula>2.001</formula>
      <formula>3</formula>
    </cfRule>
    <cfRule type="cellIs" dxfId="8328" priority="9280" operator="between">
      <formula>0</formula>
      <formula>2</formula>
    </cfRule>
  </conditionalFormatting>
  <conditionalFormatting sqref="N557">
    <cfRule type="cellIs" dxfId="8327" priority="9264" operator="between">
      <formula>6</formula>
      <formula>4.5</formula>
    </cfRule>
  </conditionalFormatting>
  <conditionalFormatting sqref="N557">
    <cfRule type="cellIs" dxfId="8326" priority="9263" operator="between">
      <formula>6</formula>
      <formula>4.495</formula>
    </cfRule>
  </conditionalFormatting>
  <conditionalFormatting sqref="N557">
    <cfRule type="cellIs" dxfId="8325" priority="9262" operator="between">
      <formula>4.5</formula>
      <formula>3.495</formula>
    </cfRule>
  </conditionalFormatting>
  <conditionalFormatting sqref="N557">
    <cfRule type="cellIs" dxfId="8324" priority="9260" operator="between">
      <formula>3.5</formula>
      <formula>2.495</formula>
    </cfRule>
    <cfRule type="cellIs" dxfId="8323" priority="9261" operator="between">
      <formula>3.5</formula>
      <formula>2.495</formula>
    </cfRule>
  </conditionalFormatting>
  <conditionalFormatting sqref="N557">
    <cfRule type="cellIs" dxfId="8322" priority="9259" operator="between">
      <formula>3.5</formula>
      <formula>2.495</formula>
    </cfRule>
  </conditionalFormatting>
  <conditionalFormatting sqref="N557">
    <cfRule type="cellIs" dxfId="8321" priority="9258" operator="between">
      <formula>3.5</formula>
      <formula>2.494</formula>
    </cfRule>
  </conditionalFormatting>
  <conditionalFormatting sqref="N557">
    <cfRule type="cellIs" dxfId="8320" priority="9257" operator="between">
      <formula>2.5</formula>
      <formula>0</formula>
    </cfRule>
  </conditionalFormatting>
  <conditionalFormatting sqref="N557">
    <cfRule type="cellIs" dxfId="8319" priority="9253" operator="between">
      <formula>4.501</formula>
      <formula>6</formula>
    </cfRule>
    <cfRule type="cellIs" dxfId="8318" priority="9254" operator="between">
      <formula>3.001</formula>
      <formula>4.5</formula>
    </cfRule>
    <cfRule type="cellIs" dxfId="8317" priority="9255" operator="between">
      <formula>2.001</formula>
      <formula>3</formula>
    </cfRule>
    <cfRule type="cellIs" dxfId="8316" priority="9256" operator="between">
      <formula>0</formula>
      <formula>2</formula>
    </cfRule>
  </conditionalFormatting>
  <conditionalFormatting sqref="N558">
    <cfRule type="cellIs" dxfId="8315" priority="9252" operator="between">
      <formula>6</formula>
      <formula>4.5</formula>
    </cfRule>
  </conditionalFormatting>
  <conditionalFormatting sqref="N558">
    <cfRule type="cellIs" dxfId="8314" priority="9251" operator="between">
      <formula>6</formula>
      <formula>4.495</formula>
    </cfRule>
  </conditionalFormatting>
  <conditionalFormatting sqref="N558">
    <cfRule type="cellIs" dxfId="8313" priority="9250" operator="between">
      <formula>4.5</formula>
      <formula>3.495</formula>
    </cfRule>
  </conditionalFormatting>
  <conditionalFormatting sqref="N558">
    <cfRule type="cellIs" dxfId="8312" priority="9248" operator="between">
      <formula>3.5</formula>
      <formula>2.495</formula>
    </cfRule>
    <cfRule type="cellIs" dxfId="8311" priority="9249" operator="between">
      <formula>3.5</formula>
      <formula>2.495</formula>
    </cfRule>
  </conditionalFormatting>
  <conditionalFormatting sqref="N558">
    <cfRule type="cellIs" dxfId="8310" priority="9247" operator="between">
      <formula>3.5</formula>
      <formula>2.495</formula>
    </cfRule>
  </conditionalFormatting>
  <conditionalFormatting sqref="N558">
    <cfRule type="cellIs" dxfId="8309" priority="9246" operator="between">
      <formula>3.5</formula>
      <formula>2.494</formula>
    </cfRule>
  </conditionalFormatting>
  <conditionalFormatting sqref="N558">
    <cfRule type="cellIs" dxfId="8308" priority="9245" operator="between">
      <formula>2.5</formula>
      <formula>0</formula>
    </cfRule>
  </conditionalFormatting>
  <conditionalFormatting sqref="N558">
    <cfRule type="cellIs" dxfId="8307" priority="9241" operator="between">
      <formula>4.501</formula>
      <formula>6</formula>
    </cfRule>
    <cfRule type="cellIs" dxfId="8306" priority="9242" operator="between">
      <formula>3.001</formula>
      <formula>4.5</formula>
    </cfRule>
    <cfRule type="cellIs" dxfId="8305" priority="9243" operator="between">
      <formula>2.001</formula>
      <formula>3</formula>
    </cfRule>
    <cfRule type="cellIs" dxfId="8304" priority="9244" operator="between">
      <formula>0</formula>
      <formula>2</formula>
    </cfRule>
  </conditionalFormatting>
  <conditionalFormatting sqref="N559">
    <cfRule type="cellIs" dxfId="8303" priority="9240" operator="between">
      <formula>6</formula>
      <formula>4.5</formula>
    </cfRule>
  </conditionalFormatting>
  <conditionalFormatting sqref="N559">
    <cfRule type="cellIs" dxfId="8302" priority="9239" operator="between">
      <formula>6</formula>
      <formula>4.495</formula>
    </cfRule>
  </conditionalFormatting>
  <conditionalFormatting sqref="N559">
    <cfRule type="cellIs" dxfId="8301" priority="9238" operator="between">
      <formula>4.5</formula>
      <formula>3.495</formula>
    </cfRule>
  </conditionalFormatting>
  <conditionalFormatting sqref="N559">
    <cfRule type="cellIs" dxfId="8300" priority="9236" operator="between">
      <formula>3.5</formula>
      <formula>2.495</formula>
    </cfRule>
    <cfRule type="cellIs" dxfId="8299" priority="9237" operator="between">
      <formula>3.5</formula>
      <formula>2.495</formula>
    </cfRule>
  </conditionalFormatting>
  <conditionalFormatting sqref="N559">
    <cfRule type="cellIs" dxfId="8298" priority="9235" operator="between">
      <formula>3.5</formula>
      <formula>2.495</formula>
    </cfRule>
  </conditionalFormatting>
  <conditionalFormatting sqref="N559">
    <cfRule type="cellIs" dxfId="8297" priority="9234" operator="between">
      <formula>3.5</formula>
      <formula>2.494</formula>
    </cfRule>
  </conditionalFormatting>
  <conditionalFormatting sqref="N559">
    <cfRule type="cellIs" dxfId="8296" priority="9233" operator="between">
      <formula>2.5</formula>
      <formula>0</formula>
    </cfRule>
  </conditionalFormatting>
  <conditionalFormatting sqref="N559">
    <cfRule type="cellIs" dxfId="8295" priority="9229" operator="between">
      <formula>4.501</formula>
      <formula>6</formula>
    </cfRule>
    <cfRule type="cellIs" dxfId="8294" priority="9230" operator="between">
      <formula>3.001</formula>
      <formula>4.5</formula>
    </cfRule>
    <cfRule type="cellIs" dxfId="8293" priority="9231" operator="between">
      <formula>2.001</formula>
      <formula>3</formula>
    </cfRule>
    <cfRule type="cellIs" dxfId="8292" priority="9232" operator="between">
      <formula>0</formula>
      <formula>2</formula>
    </cfRule>
  </conditionalFormatting>
  <conditionalFormatting sqref="N570">
    <cfRule type="cellIs" dxfId="8291" priority="9228" operator="between">
      <formula>6</formula>
      <formula>4.5</formula>
    </cfRule>
  </conditionalFormatting>
  <conditionalFormatting sqref="N570">
    <cfRule type="cellIs" dxfId="8290" priority="9227" operator="between">
      <formula>6</formula>
      <formula>4.495</formula>
    </cfRule>
  </conditionalFormatting>
  <conditionalFormatting sqref="N570">
    <cfRule type="cellIs" dxfId="8289" priority="9226" operator="between">
      <formula>4.5</formula>
      <formula>3.495</formula>
    </cfRule>
  </conditionalFormatting>
  <conditionalFormatting sqref="N570">
    <cfRule type="cellIs" dxfId="8288" priority="9224" operator="between">
      <formula>3.5</formula>
      <formula>2.495</formula>
    </cfRule>
    <cfRule type="cellIs" dxfId="8287" priority="9225" operator="between">
      <formula>3.5</formula>
      <formula>2.495</formula>
    </cfRule>
  </conditionalFormatting>
  <conditionalFormatting sqref="N570">
    <cfRule type="cellIs" dxfId="8286" priority="9223" operator="between">
      <formula>3.5</formula>
      <formula>2.495</formula>
    </cfRule>
  </conditionalFormatting>
  <conditionalFormatting sqref="N570">
    <cfRule type="cellIs" dxfId="8285" priority="9222" operator="between">
      <formula>3.5</formula>
      <formula>2.494</formula>
    </cfRule>
  </conditionalFormatting>
  <conditionalFormatting sqref="N570">
    <cfRule type="cellIs" dxfId="8284" priority="9221" operator="between">
      <formula>2.5</formula>
      <formula>0</formula>
    </cfRule>
  </conditionalFormatting>
  <conditionalFormatting sqref="N570">
    <cfRule type="cellIs" dxfId="8283" priority="9217" operator="between">
      <formula>4.501</formula>
      <formula>6</formula>
    </cfRule>
    <cfRule type="cellIs" dxfId="8282" priority="9218" operator="between">
      <formula>3.001</formula>
      <formula>4.5</formula>
    </cfRule>
    <cfRule type="cellIs" dxfId="8281" priority="9219" operator="between">
      <formula>2.001</formula>
      <formula>3</formula>
    </cfRule>
    <cfRule type="cellIs" dxfId="8280" priority="9220" operator="between">
      <formula>0</formula>
      <formula>2</formula>
    </cfRule>
  </conditionalFormatting>
  <conditionalFormatting sqref="N569">
    <cfRule type="cellIs" dxfId="8279" priority="9216" operator="between">
      <formula>6</formula>
      <formula>4.5</formula>
    </cfRule>
  </conditionalFormatting>
  <conditionalFormatting sqref="N569">
    <cfRule type="cellIs" dxfId="8278" priority="9215" operator="between">
      <formula>6</formula>
      <formula>4.495</formula>
    </cfRule>
  </conditionalFormatting>
  <conditionalFormatting sqref="N569">
    <cfRule type="cellIs" dxfId="8277" priority="9214" operator="between">
      <formula>4.5</formula>
      <formula>3.495</formula>
    </cfRule>
  </conditionalFormatting>
  <conditionalFormatting sqref="N569">
    <cfRule type="cellIs" dxfId="8276" priority="9212" operator="between">
      <formula>3.5</formula>
      <formula>2.495</formula>
    </cfRule>
    <cfRule type="cellIs" dxfId="8275" priority="9213" operator="between">
      <formula>3.5</formula>
      <formula>2.495</formula>
    </cfRule>
  </conditionalFormatting>
  <conditionalFormatting sqref="N569">
    <cfRule type="cellIs" dxfId="8274" priority="9211" operator="between">
      <formula>3.5</formula>
      <formula>2.495</formula>
    </cfRule>
  </conditionalFormatting>
  <conditionalFormatting sqref="N569">
    <cfRule type="cellIs" dxfId="8273" priority="9210" operator="between">
      <formula>3.5</formula>
      <formula>2.494</formula>
    </cfRule>
  </conditionalFormatting>
  <conditionalFormatting sqref="N569">
    <cfRule type="cellIs" dxfId="8272" priority="9209" operator="between">
      <formula>2.5</formula>
      <formula>0</formula>
    </cfRule>
  </conditionalFormatting>
  <conditionalFormatting sqref="N569">
    <cfRule type="cellIs" dxfId="8271" priority="9205" operator="between">
      <formula>4.501</formula>
      <formula>6</formula>
    </cfRule>
    <cfRule type="cellIs" dxfId="8270" priority="9206" operator="between">
      <formula>3.001</formula>
      <formula>4.5</formula>
    </cfRule>
    <cfRule type="cellIs" dxfId="8269" priority="9207" operator="between">
      <formula>2.001</formula>
      <formula>3</formula>
    </cfRule>
    <cfRule type="cellIs" dxfId="8268" priority="9208" operator="between">
      <formula>0</formula>
      <formula>2</formula>
    </cfRule>
  </conditionalFormatting>
  <conditionalFormatting sqref="N563">
    <cfRule type="cellIs" dxfId="8267" priority="9204" operator="between">
      <formula>6</formula>
      <formula>4.5</formula>
    </cfRule>
  </conditionalFormatting>
  <conditionalFormatting sqref="N563">
    <cfRule type="cellIs" dxfId="8266" priority="9203" operator="between">
      <formula>6</formula>
      <formula>4.495</formula>
    </cfRule>
  </conditionalFormatting>
  <conditionalFormatting sqref="N563">
    <cfRule type="cellIs" dxfId="8265" priority="9202" operator="between">
      <formula>4.5</formula>
      <formula>3.495</formula>
    </cfRule>
  </conditionalFormatting>
  <conditionalFormatting sqref="N563">
    <cfRule type="cellIs" dxfId="8264" priority="9200" operator="between">
      <formula>3.5</formula>
      <formula>2.495</formula>
    </cfRule>
    <cfRule type="cellIs" dxfId="8263" priority="9201" operator="between">
      <formula>3.5</formula>
      <formula>2.495</formula>
    </cfRule>
  </conditionalFormatting>
  <conditionalFormatting sqref="N563">
    <cfRule type="cellIs" dxfId="8262" priority="9199" operator="between">
      <formula>3.5</formula>
      <formula>2.495</formula>
    </cfRule>
  </conditionalFormatting>
  <conditionalFormatting sqref="N563">
    <cfRule type="cellIs" dxfId="8261" priority="9198" operator="between">
      <formula>3.5</formula>
      <formula>2.494</formula>
    </cfRule>
  </conditionalFormatting>
  <conditionalFormatting sqref="N563">
    <cfRule type="cellIs" dxfId="8260" priority="9197" operator="between">
      <formula>2.5</formula>
      <formula>0</formula>
    </cfRule>
  </conditionalFormatting>
  <conditionalFormatting sqref="N563">
    <cfRule type="cellIs" dxfId="8259" priority="9193" operator="between">
      <formula>4.501</formula>
      <formula>6</formula>
    </cfRule>
    <cfRule type="cellIs" dxfId="8258" priority="9194" operator="between">
      <formula>3.001</formula>
      <formula>4.5</formula>
    </cfRule>
    <cfRule type="cellIs" dxfId="8257" priority="9195" operator="between">
      <formula>2.001</formula>
      <formula>3</formula>
    </cfRule>
    <cfRule type="cellIs" dxfId="8256" priority="9196" operator="between">
      <formula>0</formula>
      <formula>2</formula>
    </cfRule>
  </conditionalFormatting>
  <conditionalFormatting sqref="N565">
    <cfRule type="cellIs" dxfId="8255" priority="9192" operator="between">
      <formula>6</formula>
      <formula>4.5</formula>
    </cfRule>
  </conditionalFormatting>
  <conditionalFormatting sqref="N565">
    <cfRule type="cellIs" dxfId="8254" priority="9191" operator="between">
      <formula>6</formula>
      <formula>4.495</formula>
    </cfRule>
  </conditionalFormatting>
  <conditionalFormatting sqref="N565">
    <cfRule type="cellIs" dxfId="8253" priority="9190" operator="between">
      <formula>4.5</formula>
      <formula>3.495</formula>
    </cfRule>
  </conditionalFormatting>
  <conditionalFormatting sqref="N565">
    <cfRule type="cellIs" dxfId="8252" priority="9188" operator="between">
      <formula>3.5</formula>
      <formula>2.495</formula>
    </cfRule>
    <cfRule type="cellIs" dxfId="8251" priority="9189" operator="between">
      <formula>3.5</formula>
      <formula>2.495</formula>
    </cfRule>
  </conditionalFormatting>
  <conditionalFormatting sqref="N565">
    <cfRule type="cellIs" dxfId="8250" priority="9187" operator="between">
      <formula>3.5</formula>
      <formula>2.495</formula>
    </cfRule>
  </conditionalFormatting>
  <conditionalFormatting sqref="N565">
    <cfRule type="cellIs" dxfId="8249" priority="9186" operator="between">
      <formula>3.5</formula>
      <formula>2.494</formula>
    </cfRule>
  </conditionalFormatting>
  <conditionalFormatting sqref="N565">
    <cfRule type="cellIs" dxfId="8248" priority="9185" operator="between">
      <formula>2.5</formula>
      <formula>0</formula>
    </cfRule>
  </conditionalFormatting>
  <conditionalFormatting sqref="N565">
    <cfRule type="cellIs" dxfId="8247" priority="9181" operator="between">
      <formula>4.501</formula>
      <formula>6</formula>
    </cfRule>
    <cfRule type="cellIs" dxfId="8246" priority="9182" operator="between">
      <formula>3.001</formula>
      <formula>4.5</formula>
    </cfRule>
    <cfRule type="cellIs" dxfId="8245" priority="9183" operator="between">
      <formula>2.001</formula>
      <formula>3</formula>
    </cfRule>
    <cfRule type="cellIs" dxfId="8244" priority="9184" operator="between">
      <formula>0</formula>
      <formula>2</formula>
    </cfRule>
  </conditionalFormatting>
  <conditionalFormatting sqref="N564">
    <cfRule type="cellIs" dxfId="8243" priority="9168" operator="between">
      <formula>6</formula>
      <formula>4.5</formula>
    </cfRule>
  </conditionalFormatting>
  <conditionalFormatting sqref="N564">
    <cfRule type="cellIs" dxfId="8242" priority="9167" operator="between">
      <formula>6</formula>
      <formula>4.495</formula>
    </cfRule>
  </conditionalFormatting>
  <conditionalFormatting sqref="N564">
    <cfRule type="cellIs" dxfId="8241" priority="9166" operator="between">
      <formula>4.5</formula>
      <formula>3.495</formula>
    </cfRule>
  </conditionalFormatting>
  <conditionalFormatting sqref="N564">
    <cfRule type="cellIs" dxfId="8240" priority="9164" operator="between">
      <formula>3.5</formula>
      <formula>2.495</formula>
    </cfRule>
    <cfRule type="cellIs" dxfId="8239" priority="9165" operator="between">
      <formula>3.5</formula>
      <formula>2.495</formula>
    </cfRule>
  </conditionalFormatting>
  <conditionalFormatting sqref="N564">
    <cfRule type="cellIs" dxfId="8238" priority="9163" operator="between">
      <formula>3.5</formula>
      <formula>2.495</formula>
    </cfRule>
  </conditionalFormatting>
  <conditionalFormatting sqref="N564">
    <cfRule type="cellIs" dxfId="8237" priority="9162" operator="between">
      <formula>3.5</formula>
      <formula>2.494</formula>
    </cfRule>
  </conditionalFormatting>
  <conditionalFormatting sqref="N564">
    <cfRule type="cellIs" dxfId="8236" priority="9161" operator="between">
      <formula>2.5</formula>
      <formula>0</formula>
    </cfRule>
  </conditionalFormatting>
  <conditionalFormatting sqref="N564">
    <cfRule type="cellIs" dxfId="8235" priority="9157" operator="between">
      <formula>4.501</formula>
      <formula>6</formula>
    </cfRule>
    <cfRule type="cellIs" dxfId="8234" priority="9158" operator="between">
      <formula>3.001</formula>
      <formula>4.5</formula>
    </cfRule>
    <cfRule type="cellIs" dxfId="8233" priority="9159" operator="between">
      <formula>2.001</formula>
      <formula>3</formula>
    </cfRule>
    <cfRule type="cellIs" dxfId="8232" priority="9160" operator="between">
      <formula>0</formula>
      <formula>2</formula>
    </cfRule>
  </conditionalFormatting>
  <conditionalFormatting sqref="N566">
    <cfRule type="cellIs" dxfId="8231" priority="9144" operator="between">
      <formula>6</formula>
      <formula>4.5</formula>
    </cfRule>
  </conditionalFormatting>
  <conditionalFormatting sqref="N566">
    <cfRule type="cellIs" dxfId="8230" priority="9143" operator="between">
      <formula>6</formula>
      <formula>4.495</formula>
    </cfRule>
  </conditionalFormatting>
  <conditionalFormatting sqref="N566">
    <cfRule type="cellIs" dxfId="8229" priority="9142" operator="between">
      <formula>4.5</formula>
      <formula>3.495</formula>
    </cfRule>
  </conditionalFormatting>
  <conditionalFormatting sqref="N566">
    <cfRule type="cellIs" dxfId="8228" priority="9140" operator="between">
      <formula>3.5</formula>
      <formula>2.495</formula>
    </cfRule>
    <cfRule type="cellIs" dxfId="8227" priority="9141" operator="between">
      <formula>3.5</formula>
      <formula>2.495</formula>
    </cfRule>
  </conditionalFormatting>
  <conditionalFormatting sqref="N566">
    <cfRule type="cellIs" dxfId="8226" priority="9139" operator="between">
      <formula>3.5</formula>
      <formula>2.495</formula>
    </cfRule>
  </conditionalFormatting>
  <conditionalFormatting sqref="N566">
    <cfRule type="cellIs" dxfId="8225" priority="9138" operator="between">
      <formula>3.5</formula>
      <formula>2.494</formula>
    </cfRule>
  </conditionalFormatting>
  <conditionalFormatting sqref="N566">
    <cfRule type="cellIs" dxfId="8224" priority="9137" operator="between">
      <formula>2.5</formula>
      <formula>0</formula>
    </cfRule>
  </conditionalFormatting>
  <conditionalFormatting sqref="N566">
    <cfRule type="cellIs" dxfId="8223" priority="9133" operator="between">
      <formula>4.501</formula>
      <formula>6</formula>
    </cfRule>
    <cfRule type="cellIs" dxfId="8222" priority="9134" operator="between">
      <formula>3.001</formula>
      <formula>4.5</formula>
    </cfRule>
    <cfRule type="cellIs" dxfId="8221" priority="9135" operator="between">
      <formula>2.001</formula>
      <formula>3</formula>
    </cfRule>
    <cfRule type="cellIs" dxfId="8220" priority="9136" operator="between">
      <formula>0</formula>
      <formula>2</formula>
    </cfRule>
  </conditionalFormatting>
  <conditionalFormatting sqref="N568">
    <cfRule type="cellIs" dxfId="8219" priority="9132" operator="between">
      <formula>6</formula>
      <formula>4.5</formula>
    </cfRule>
  </conditionalFormatting>
  <conditionalFormatting sqref="N568">
    <cfRule type="cellIs" dxfId="8218" priority="9131" operator="between">
      <formula>6</formula>
      <formula>4.495</formula>
    </cfRule>
  </conditionalFormatting>
  <conditionalFormatting sqref="N568">
    <cfRule type="cellIs" dxfId="8217" priority="9130" operator="between">
      <formula>4.5</formula>
      <formula>3.495</formula>
    </cfRule>
  </conditionalFormatting>
  <conditionalFormatting sqref="N568">
    <cfRule type="cellIs" dxfId="8216" priority="9128" operator="between">
      <formula>3.5</formula>
      <formula>2.495</formula>
    </cfRule>
    <cfRule type="cellIs" dxfId="8215" priority="9129" operator="between">
      <formula>3.5</formula>
      <formula>2.495</formula>
    </cfRule>
  </conditionalFormatting>
  <conditionalFormatting sqref="N568">
    <cfRule type="cellIs" dxfId="8214" priority="9127" operator="between">
      <formula>3.5</formula>
      <formula>2.495</formula>
    </cfRule>
  </conditionalFormatting>
  <conditionalFormatting sqref="N568">
    <cfRule type="cellIs" dxfId="8213" priority="9126" operator="between">
      <formula>3.5</formula>
      <formula>2.494</formula>
    </cfRule>
  </conditionalFormatting>
  <conditionalFormatting sqref="N568">
    <cfRule type="cellIs" dxfId="8212" priority="9125" operator="between">
      <formula>2.5</formula>
      <formula>0</formula>
    </cfRule>
  </conditionalFormatting>
  <conditionalFormatting sqref="N568">
    <cfRule type="cellIs" dxfId="8211" priority="9121" operator="between">
      <formula>4.501</formula>
      <formula>6</formula>
    </cfRule>
    <cfRule type="cellIs" dxfId="8210" priority="9122" operator="between">
      <formula>3.001</formula>
      <formula>4.5</formula>
    </cfRule>
    <cfRule type="cellIs" dxfId="8209" priority="9123" operator="between">
      <formula>2.001</formula>
      <formula>3</formula>
    </cfRule>
    <cfRule type="cellIs" dxfId="8208" priority="9124" operator="between">
      <formula>0</formula>
      <formula>2</formula>
    </cfRule>
  </conditionalFormatting>
  <conditionalFormatting sqref="N567">
    <cfRule type="cellIs" dxfId="8207" priority="9120" operator="between">
      <formula>6</formula>
      <formula>4.5</formula>
    </cfRule>
  </conditionalFormatting>
  <conditionalFormatting sqref="N567">
    <cfRule type="cellIs" dxfId="8206" priority="9119" operator="between">
      <formula>6</formula>
      <formula>4.495</formula>
    </cfRule>
  </conditionalFormatting>
  <conditionalFormatting sqref="N567">
    <cfRule type="cellIs" dxfId="8205" priority="9118" operator="between">
      <formula>4.5</formula>
      <formula>3.495</formula>
    </cfRule>
  </conditionalFormatting>
  <conditionalFormatting sqref="N567">
    <cfRule type="cellIs" dxfId="8204" priority="9116" operator="between">
      <formula>3.5</formula>
      <formula>2.495</formula>
    </cfRule>
    <cfRule type="cellIs" dxfId="8203" priority="9117" operator="between">
      <formula>3.5</formula>
      <formula>2.495</formula>
    </cfRule>
  </conditionalFormatting>
  <conditionalFormatting sqref="N567">
    <cfRule type="cellIs" dxfId="8202" priority="9115" operator="between">
      <formula>3.5</formula>
      <formula>2.495</formula>
    </cfRule>
  </conditionalFormatting>
  <conditionalFormatting sqref="N567">
    <cfRule type="cellIs" dxfId="8201" priority="9114" operator="between">
      <formula>3.5</formula>
      <formula>2.494</formula>
    </cfRule>
  </conditionalFormatting>
  <conditionalFormatting sqref="N567">
    <cfRule type="cellIs" dxfId="8200" priority="9113" operator="between">
      <formula>2.5</formula>
      <formula>0</formula>
    </cfRule>
  </conditionalFormatting>
  <conditionalFormatting sqref="N567">
    <cfRule type="cellIs" dxfId="8199" priority="9109" operator="between">
      <formula>4.501</formula>
      <formula>6</formula>
    </cfRule>
    <cfRule type="cellIs" dxfId="8198" priority="9110" operator="between">
      <formula>3.001</formula>
      <formula>4.5</formula>
    </cfRule>
    <cfRule type="cellIs" dxfId="8197" priority="9111" operator="between">
      <formula>2.001</formula>
      <formula>3</formula>
    </cfRule>
    <cfRule type="cellIs" dxfId="8196" priority="9112" operator="between">
      <formula>0</formula>
      <formula>2</formula>
    </cfRule>
  </conditionalFormatting>
  <conditionalFormatting sqref="N576">
    <cfRule type="cellIs" dxfId="8195" priority="9108" operator="between">
      <formula>6</formula>
      <formula>4.5</formula>
    </cfRule>
  </conditionalFormatting>
  <conditionalFormatting sqref="N576">
    <cfRule type="cellIs" dxfId="8194" priority="9107" operator="between">
      <formula>6</formula>
      <formula>4.495</formula>
    </cfRule>
  </conditionalFormatting>
  <conditionalFormatting sqref="N576">
    <cfRule type="cellIs" dxfId="8193" priority="9106" operator="between">
      <formula>4.5</formula>
      <formula>3.495</formula>
    </cfRule>
  </conditionalFormatting>
  <conditionalFormatting sqref="N576">
    <cfRule type="cellIs" dxfId="8192" priority="9104" operator="between">
      <formula>3.5</formula>
      <formula>2.495</formula>
    </cfRule>
    <cfRule type="cellIs" dxfId="8191" priority="9105" operator="between">
      <formula>3.5</formula>
      <formula>2.495</formula>
    </cfRule>
  </conditionalFormatting>
  <conditionalFormatting sqref="N576">
    <cfRule type="cellIs" dxfId="8190" priority="9103" operator="between">
      <formula>3.5</formula>
      <formula>2.495</formula>
    </cfRule>
  </conditionalFormatting>
  <conditionalFormatting sqref="N576">
    <cfRule type="cellIs" dxfId="8189" priority="9102" operator="between">
      <formula>3.5</formula>
      <formula>2.494</formula>
    </cfRule>
  </conditionalFormatting>
  <conditionalFormatting sqref="N576">
    <cfRule type="cellIs" dxfId="8188" priority="9101" operator="between">
      <formula>2.5</formula>
      <formula>0</formula>
    </cfRule>
  </conditionalFormatting>
  <conditionalFormatting sqref="N576">
    <cfRule type="cellIs" dxfId="8187" priority="9097" operator="between">
      <formula>4.501</formula>
      <formula>6</formula>
    </cfRule>
    <cfRule type="cellIs" dxfId="8186" priority="9098" operator="between">
      <formula>3.001</formula>
      <formula>4.5</formula>
    </cfRule>
    <cfRule type="cellIs" dxfId="8185" priority="9099" operator="between">
      <formula>2.001</formula>
      <formula>3</formula>
    </cfRule>
    <cfRule type="cellIs" dxfId="8184" priority="9100" operator="between">
      <formula>0</formula>
      <formula>2</formula>
    </cfRule>
  </conditionalFormatting>
  <conditionalFormatting sqref="N575">
    <cfRule type="cellIs" dxfId="8183" priority="9096" operator="between">
      <formula>6</formula>
      <formula>4.5</formula>
    </cfRule>
  </conditionalFormatting>
  <conditionalFormatting sqref="N575">
    <cfRule type="cellIs" dxfId="8182" priority="9095" operator="between">
      <formula>6</formula>
      <formula>4.495</formula>
    </cfRule>
  </conditionalFormatting>
  <conditionalFormatting sqref="N575">
    <cfRule type="cellIs" dxfId="8181" priority="9094" operator="between">
      <formula>4.5</formula>
      <formula>3.495</formula>
    </cfRule>
  </conditionalFormatting>
  <conditionalFormatting sqref="N575">
    <cfRule type="cellIs" dxfId="8180" priority="9092" operator="between">
      <formula>3.5</formula>
      <formula>2.495</formula>
    </cfRule>
    <cfRule type="cellIs" dxfId="8179" priority="9093" operator="between">
      <formula>3.5</formula>
      <formula>2.495</formula>
    </cfRule>
  </conditionalFormatting>
  <conditionalFormatting sqref="N575">
    <cfRule type="cellIs" dxfId="8178" priority="9091" operator="between">
      <formula>3.5</formula>
      <formula>2.495</formula>
    </cfRule>
  </conditionalFormatting>
  <conditionalFormatting sqref="N575">
    <cfRule type="cellIs" dxfId="8177" priority="9090" operator="between">
      <formula>3.5</formula>
      <formula>2.494</formula>
    </cfRule>
  </conditionalFormatting>
  <conditionalFormatting sqref="N575">
    <cfRule type="cellIs" dxfId="8176" priority="9089" operator="between">
      <formula>2.5</formula>
      <formula>0</formula>
    </cfRule>
  </conditionalFormatting>
  <conditionalFormatting sqref="N575">
    <cfRule type="cellIs" dxfId="8175" priority="9085" operator="between">
      <formula>4.501</formula>
      <formula>6</formula>
    </cfRule>
    <cfRule type="cellIs" dxfId="8174" priority="9086" operator="between">
      <formula>3.001</formula>
      <formula>4.5</formula>
    </cfRule>
    <cfRule type="cellIs" dxfId="8173" priority="9087" operator="between">
      <formula>2.001</formula>
      <formula>3</formula>
    </cfRule>
    <cfRule type="cellIs" dxfId="8172" priority="9088" operator="between">
      <formula>0</formula>
      <formula>2</formula>
    </cfRule>
  </conditionalFormatting>
  <conditionalFormatting sqref="N571">
    <cfRule type="cellIs" dxfId="8171" priority="9084" operator="between">
      <formula>6</formula>
      <formula>4.5</formula>
    </cfRule>
  </conditionalFormatting>
  <conditionalFormatting sqref="N571">
    <cfRule type="cellIs" dxfId="8170" priority="9083" operator="between">
      <formula>6</formula>
      <formula>4.495</formula>
    </cfRule>
  </conditionalFormatting>
  <conditionalFormatting sqref="N571">
    <cfRule type="cellIs" dxfId="8169" priority="9082" operator="between">
      <formula>4.5</formula>
      <formula>3.495</formula>
    </cfRule>
  </conditionalFormatting>
  <conditionalFormatting sqref="N571">
    <cfRule type="cellIs" dxfId="8168" priority="9080" operator="between">
      <formula>3.5</formula>
      <formula>2.495</formula>
    </cfRule>
    <cfRule type="cellIs" dxfId="8167" priority="9081" operator="between">
      <formula>3.5</formula>
      <formula>2.495</formula>
    </cfRule>
  </conditionalFormatting>
  <conditionalFormatting sqref="N571">
    <cfRule type="cellIs" dxfId="8166" priority="9079" operator="between">
      <formula>3.5</formula>
      <formula>2.495</formula>
    </cfRule>
  </conditionalFormatting>
  <conditionalFormatting sqref="N571">
    <cfRule type="cellIs" dxfId="8165" priority="9078" operator="between">
      <formula>3.5</formula>
      <formula>2.494</formula>
    </cfRule>
  </conditionalFormatting>
  <conditionalFormatting sqref="N571">
    <cfRule type="cellIs" dxfId="8164" priority="9077" operator="between">
      <formula>2.5</formula>
      <formula>0</formula>
    </cfRule>
  </conditionalFormatting>
  <conditionalFormatting sqref="N571">
    <cfRule type="cellIs" dxfId="8163" priority="9073" operator="between">
      <formula>4.501</formula>
      <formula>6</formula>
    </cfRule>
    <cfRule type="cellIs" dxfId="8162" priority="9074" operator="between">
      <formula>3.001</formula>
      <formula>4.5</formula>
    </cfRule>
    <cfRule type="cellIs" dxfId="8161" priority="9075" operator="between">
      <formula>2.001</formula>
      <formula>3</formula>
    </cfRule>
    <cfRule type="cellIs" dxfId="8160" priority="9076" operator="between">
      <formula>0</formula>
      <formula>2</formula>
    </cfRule>
  </conditionalFormatting>
  <conditionalFormatting sqref="N573">
    <cfRule type="cellIs" dxfId="8159" priority="9072" operator="between">
      <formula>6</formula>
      <formula>4.5</formula>
    </cfRule>
  </conditionalFormatting>
  <conditionalFormatting sqref="N573">
    <cfRule type="cellIs" dxfId="8158" priority="9071" operator="between">
      <formula>6</formula>
      <formula>4.495</formula>
    </cfRule>
  </conditionalFormatting>
  <conditionalFormatting sqref="N573">
    <cfRule type="cellIs" dxfId="8157" priority="9070" operator="between">
      <formula>4.5</formula>
      <formula>3.495</formula>
    </cfRule>
  </conditionalFormatting>
  <conditionalFormatting sqref="N573">
    <cfRule type="cellIs" dxfId="8156" priority="9068" operator="between">
      <formula>3.5</formula>
      <formula>2.495</formula>
    </cfRule>
    <cfRule type="cellIs" dxfId="8155" priority="9069" operator="between">
      <formula>3.5</formula>
      <formula>2.495</formula>
    </cfRule>
  </conditionalFormatting>
  <conditionalFormatting sqref="N573">
    <cfRule type="cellIs" dxfId="8154" priority="9067" operator="between">
      <formula>3.5</formula>
      <formula>2.495</formula>
    </cfRule>
  </conditionalFormatting>
  <conditionalFormatting sqref="N573">
    <cfRule type="cellIs" dxfId="8153" priority="9066" operator="between">
      <formula>3.5</formula>
      <formula>2.494</formula>
    </cfRule>
  </conditionalFormatting>
  <conditionalFormatting sqref="N573">
    <cfRule type="cellIs" dxfId="8152" priority="9065" operator="between">
      <formula>2.5</formula>
      <formula>0</formula>
    </cfRule>
  </conditionalFormatting>
  <conditionalFormatting sqref="N573">
    <cfRule type="cellIs" dxfId="8151" priority="9061" operator="between">
      <formula>4.501</formula>
      <formula>6</formula>
    </cfRule>
    <cfRule type="cellIs" dxfId="8150" priority="9062" operator="between">
      <formula>3.001</formula>
      <formula>4.5</formula>
    </cfRule>
    <cfRule type="cellIs" dxfId="8149" priority="9063" operator="between">
      <formula>2.001</formula>
      <formula>3</formula>
    </cfRule>
    <cfRule type="cellIs" dxfId="8148" priority="9064" operator="between">
      <formula>0</formula>
      <formula>2</formula>
    </cfRule>
  </conditionalFormatting>
  <conditionalFormatting sqref="N572">
    <cfRule type="cellIs" dxfId="8147" priority="9060" operator="between">
      <formula>6</formula>
      <formula>4.5</formula>
    </cfRule>
  </conditionalFormatting>
  <conditionalFormatting sqref="N572">
    <cfRule type="cellIs" dxfId="8146" priority="9059" operator="between">
      <formula>6</formula>
      <formula>4.495</formula>
    </cfRule>
  </conditionalFormatting>
  <conditionalFormatting sqref="N572">
    <cfRule type="cellIs" dxfId="8145" priority="9058" operator="between">
      <formula>4.5</formula>
      <formula>3.495</formula>
    </cfRule>
  </conditionalFormatting>
  <conditionalFormatting sqref="N572">
    <cfRule type="cellIs" dxfId="8144" priority="9056" operator="between">
      <formula>3.5</formula>
      <formula>2.495</formula>
    </cfRule>
    <cfRule type="cellIs" dxfId="8143" priority="9057" operator="between">
      <formula>3.5</formula>
      <formula>2.495</formula>
    </cfRule>
  </conditionalFormatting>
  <conditionalFormatting sqref="N572">
    <cfRule type="cellIs" dxfId="8142" priority="9055" operator="between">
      <formula>3.5</formula>
      <formula>2.495</formula>
    </cfRule>
  </conditionalFormatting>
  <conditionalFormatting sqref="N572">
    <cfRule type="cellIs" dxfId="8141" priority="9054" operator="between">
      <formula>3.5</formula>
      <formula>2.494</formula>
    </cfRule>
  </conditionalFormatting>
  <conditionalFormatting sqref="N572">
    <cfRule type="cellIs" dxfId="8140" priority="9053" operator="between">
      <formula>2.5</formula>
      <formula>0</formula>
    </cfRule>
  </conditionalFormatting>
  <conditionalFormatting sqref="N572">
    <cfRule type="cellIs" dxfId="8139" priority="9049" operator="between">
      <formula>4.501</formula>
      <formula>6</formula>
    </cfRule>
    <cfRule type="cellIs" dxfId="8138" priority="9050" operator="between">
      <formula>3.001</formula>
      <formula>4.5</formula>
    </cfRule>
    <cfRule type="cellIs" dxfId="8137" priority="9051" operator="between">
      <formula>2.001</formula>
      <formula>3</formula>
    </cfRule>
    <cfRule type="cellIs" dxfId="8136" priority="9052" operator="between">
      <formula>0</formula>
      <formula>2</formula>
    </cfRule>
  </conditionalFormatting>
  <conditionalFormatting sqref="N574">
    <cfRule type="cellIs" dxfId="8135" priority="9024" operator="between">
      <formula>6</formula>
      <formula>4.5</formula>
    </cfRule>
  </conditionalFormatting>
  <conditionalFormatting sqref="N574">
    <cfRule type="cellIs" dxfId="8134" priority="9023" operator="between">
      <formula>6</formula>
      <formula>4.495</formula>
    </cfRule>
  </conditionalFormatting>
  <conditionalFormatting sqref="N574">
    <cfRule type="cellIs" dxfId="8133" priority="9022" operator="between">
      <formula>4.5</formula>
      <formula>3.495</formula>
    </cfRule>
  </conditionalFormatting>
  <conditionalFormatting sqref="N574">
    <cfRule type="cellIs" dxfId="8132" priority="9020" operator="between">
      <formula>3.5</formula>
      <formula>2.495</formula>
    </cfRule>
    <cfRule type="cellIs" dxfId="8131" priority="9021" operator="between">
      <formula>3.5</formula>
      <formula>2.495</formula>
    </cfRule>
  </conditionalFormatting>
  <conditionalFormatting sqref="N574">
    <cfRule type="cellIs" dxfId="8130" priority="9019" operator="between">
      <formula>3.5</formula>
      <formula>2.495</formula>
    </cfRule>
  </conditionalFormatting>
  <conditionalFormatting sqref="N574">
    <cfRule type="cellIs" dxfId="8129" priority="9018" operator="between">
      <formula>3.5</formula>
      <formula>2.494</formula>
    </cfRule>
  </conditionalFormatting>
  <conditionalFormatting sqref="N574">
    <cfRule type="cellIs" dxfId="8128" priority="9017" operator="between">
      <formula>2.5</formula>
      <formula>0</formula>
    </cfRule>
  </conditionalFormatting>
  <conditionalFormatting sqref="N574">
    <cfRule type="cellIs" dxfId="8127" priority="9013" operator="between">
      <formula>4.501</formula>
      <formula>6</formula>
    </cfRule>
    <cfRule type="cellIs" dxfId="8126" priority="9014" operator="between">
      <formula>3.001</formula>
      <formula>4.5</formula>
    </cfRule>
    <cfRule type="cellIs" dxfId="8125" priority="9015" operator="between">
      <formula>2.001</formula>
      <formula>3</formula>
    </cfRule>
    <cfRule type="cellIs" dxfId="8124" priority="9016" operator="between">
      <formula>0</formula>
      <formula>2</formula>
    </cfRule>
  </conditionalFormatting>
  <conditionalFormatting sqref="N583">
    <cfRule type="cellIs" dxfId="8123" priority="9012" operator="between">
      <formula>6</formula>
      <formula>4.5</formula>
    </cfRule>
  </conditionalFormatting>
  <conditionalFormatting sqref="N583">
    <cfRule type="cellIs" dxfId="8122" priority="9011" operator="between">
      <formula>6</formula>
      <formula>4.495</formula>
    </cfRule>
  </conditionalFormatting>
  <conditionalFormatting sqref="N583">
    <cfRule type="cellIs" dxfId="8121" priority="9010" operator="between">
      <formula>4.5</formula>
      <formula>3.495</formula>
    </cfRule>
  </conditionalFormatting>
  <conditionalFormatting sqref="N583">
    <cfRule type="cellIs" dxfId="8120" priority="9008" operator="between">
      <formula>3.5</formula>
      <formula>2.495</formula>
    </cfRule>
    <cfRule type="cellIs" dxfId="8119" priority="9009" operator="between">
      <formula>3.5</formula>
      <formula>2.495</formula>
    </cfRule>
  </conditionalFormatting>
  <conditionalFormatting sqref="N583">
    <cfRule type="cellIs" dxfId="8118" priority="9007" operator="between">
      <formula>3.5</formula>
      <formula>2.495</formula>
    </cfRule>
  </conditionalFormatting>
  <conditionalFormatting sqref="N583">
    <cfRule type="cellIs" dxfId="8117" priority="9006" operator="between">
      <formula>3.5</formula>
      <formula>2.494</formula>
    </cfRule>
  </conditionalFormatting>
  <conditionalFormatting sqref="N583">
    <cfRule type="cellIs" dxfId="8116" priority="9005" operator="between">
      <formula>2.5</formula>
      <formula>0</formula>
    </cfRule>
  </conditionalFormatting>
  <conditionalFormatting sqref="N583">
    <cfRule type="cellIs" dxfId="8115" priority="9001" operator="between">
      <formula>4.501</formula>
      <formula>6</formula>
    </cfRule>
    <cfRule type="cellIs" dxfId="8114" priority="9002" operator="between">
      <formula>3.001</formula>
      <formula>4.5</formula>
    </cfRule>
    <cfRule type="cellIs" dxfId="8113" priority="9003" operator="between">
      <formula>2.001</formula>
      <formula>3</formula>
    </cfRule>
    <cfRule type="cellIs" dxfId="8112" priority="9004" operator="between">
      <formula>0</formula>
      <formula>2</formula>
    </cfRule>
  </conditionalFormatting>
  <conditionalFormatting sqref="N582">
    <cfRule type="cellIs" dxfId="8111" priority="9000" operator="between">
      <formula>6</formula>
      <formula>4.5</formula>
    </cfRule>
  </conditionalFormatting>
  <conditionalFormatting sqref="N582">
    <cfRule type="cellIs" dxfId="8110" priority="8999" operator="between">
      <formula>6</formula>
      <formula>4.495</formula>
    </cfRule>
  </conditionalFormatting>
  <conditionalFormatting sqref="N582">
    <cfRule type="cellIs" dxfId="8109" priority="8998" operator="between">
      <formula>4.5</formula>
      <formula>3.495</formula>
    </cfRule>
  </conditionalFormatting>
  <conditionalFormatting sqref="N582">
    <cfRule type="cellIs" dxfId="8108" priority="8996" operator="between">
      <formula>3.5</formula>
      <formula>2.495</formula>
    </cfRule>
    <cfRule type="cellIs" dxfId="8107" priority="8997" operator="between">
      <formula>3.5</formula>
      <formula>2.495</formula>
    </cfRule>
  </conditionalFormatting>
  <conditionalFormatting sqref="N582">
    <cfRule type="cellIs" dxfId="8106" priority="8995" operator="between">
      <formula>3.5</formula>
      <formula>2.495</formula>
    </cfRule>
  </conditionalFormatting>
  <conditionalFormatting sqref="N582">
    <cfRule type="cellIs" dxfId="8105" priority="8994" operator="between">
      <formula>3.5</formula>
      <formula>2.494</formula>
    </cfRule>
  </conditionalFormatting>
  <conditionalFormatting sqref="N582">
    <cfRule type="cellIs" dxfId="8104" priority="8993" operator="between">
      <formula>2.5</formula>
      <formula>0</formula>
    </cfRule>
  </conditionalFormatting>
  <conditionalFormatting sqref="N582">
    <cfRule type="cellIs" dxfId="8103" priority="8989" operator="between">
      <formula>4.501</formula>
      <formula>6</formula>
    </cfRule>
    <cfRule type="cellIs" dxfId="8102" priority="8990" operator="between">
      <formula>3.001</formula>
      <formula>4.5</formula>
    </cfRule>
    <cfRule type="cellIs" dxfId="8101" priority="8991" operator="between">
      <formula>2.001</formula>
      <formula>3</formula>
    </cfRule>
    <cfRule type="cellIs" dxfId="8100" priority="8992" operator="between">
      <formula>0</formula>
      <formula>2</formula>
    </cfRule>
  </conditionalFormatting>
  <conditionalFormatting sqref="N577">
    <cfRule type="cellIs" dxfId="8099" priority="8988" operator="between">
      <formula>6</formula>
      <formula>4.5</formula>
    </cfRule>
  </conditionalFormatting>
  <conditionalFormatting sqref="N577">
    <cfRule type="cellIs" dxfId="8098" priority="8987" operator="between">
      <formula>6</formula>
      <formula>4.495</formula>
    </cfRule>
  </conditionalFormatting>
  <conditionalFormatting sqref="N577">
    <cfRule type="cellIs" dxfId="8097" priority="8986" operator="between">
      <formula>4.5</formula>
      <formula>3.495</formula>
    </cfRule>
  </conditionalFormatting>
  <conditionalFormatting sqref="N577">
    <cfRule type="cellIs" dxfId="8096" priority="8984" operator="between">
      <formula>3.5</formula>
      <formula>2.495</formula>
    </cfRule>
    <cfRule type="cellIs" dxfId="8095" priority="8985" operator="between">
      <formula>3.5</formula>
      <formula>2.495</formula>
    </cfRule>
  </conditionalFormatting>
  <conditionalFormatting sqref="N577">
    <cfRule type="cellIs" dxfId="8094" priority="8983" operator="between">
      <formula>3.5</formula>
      <formula>2.495</formula>
    </cfRule>
  </conditionalFormatting>
  <conditionalFormatting sqref="N577">
    <cfRule type="cellIs" dxfId="8093" priority="8982" operator="between">
      <formula>3.5</formula>
      <formula>2.494</formula>
    </cfRule>
  </conditionalFormatting>
  <conditionalFormatting sqref="N577">
    <cfRule type="cellIs" dxfId="8092" priority="8981" operator="between">
      <formula>2.5</formula>
      <formula>0</formula>
    </cfRule>
  </conditionalFormatting>
  <conditionalFormatting sqref="N577">
    <cfRule type="cellIs" dxfId="8091" priority="8977" operator="between">
      <formula>4.501</formula>
      <formula>6</formula>
    </cfRule>
    <cfRule type="cellIs" dxfId="8090" priority="8978" operator="between">
      <formula>3.001</formula>
      <formula>4.5</formula>
    </cfRule>
    <cfRule type="cellIs" dxfId="8089" priority="8979" operator="between">
      <formula>2.001</formula>
      <formula>3</formula>
    </cfRule>
    <cfRule type="cellIs" dxfId="8088" priority="8980" operator="between">
      <formula>0</formula>
      <formula>2</formula>
    </cfRule>
  </conditionalFormatting>
  <conditionalFormatting sqref="N580">
    <cfRule type="cellIs" dxfId="8087" priority="8964" operator="between">
      <formula>6</formula>
      <formula>4.5</formula>
    </cfRule>
  </conditionalFormatting>
  <conditionalFormatting sqref="N580">
    <cfRule type="cellIs" dxfId="8086" priority="8963" operator="between">
      <formula>6</formula>
      <formula>4.495</formula>
    </cfRule>
  </conditionalFormatting>
  <conditionalFormatting sqref="N580">
    <cfRule type="cellIs" dxfId="8085" priority="8962" operator="between">
      <formula>4.5</formula>
      <formula>3.495</formula>
    </cfRule>
  </conditionalFormatting>
  <conditionalFormatting sqref="N580">
    <cfRule type="cellIs" dxfId="8084" priority="8960" operator="between">
      <formula>3.5</formula>
      <formula>2.495</formula>
    </cfRule>
    <cfRule type="cellIs" dxfId="8083" priority="8961" operator="between">
      <formula>3.5</formula>
      <formula>2.495</formula>
    </cfRule>
  </conditionalFormatting>
  <conditionalFormatting sqref="N580">
    <cfRule type="cellIs" dxfId="8082" priority="8959" operator="between">
      <formula>3.5</formula>
      <formula>2.495</formula>
    </cfRule>
  </conditionalFormatting>
  <conditionalFormatting sqref="N580">
    <cfRule type="cellIs" dxfId="8081" priority="8958" operator="between">
      <formula>3.5</formula>
      <formula>2.494</formula>
    </cfRule>
  </conditionalFormatting>
  <conditionalFormatting sqref="N580">
    <cfRule type="cellIs" dxfId="8080" priority="8957" operator="between">
      <formula>2.5</formula>
      <formula>0</formula>
    </cfRule>
  </conditionalFormatting>
  <conditionalFormatting sqref="N580">
    <cfRule type="cellIs" dxfId="8079" priority="8953" operator="between">
      <formula>4.501</formula>
      <formula>6</formula>
    </cfRule>
    <cfRule type="cellIs" dxfId="8078" priority="8954" operator="between">
      <formula>3.001</formula>
      <formula>4.5</formula>
    </cfRule>
    <cfRule type="cellIs" dxfId="8077" priority="8955" operator="between">
      <formula>2.001</formula>
      <formula>3</formula>
    </cfRule>
    <cfRule type="cellIs" dxfId="8076" priority="8956" operator="between">
      <formula>0</formula>
      <formula>2</formula>
    </cfRule>
  </conditionalFormatting>
  <conditionalFormatting sqref="N581">
    <cfRule type="cellIs" dxfId="8075" priority="8952" operator="between">
      <formula>6</formula>
      <formula>4.5</formula>
    </cfRule>
  </conditionalFormatting>
  <conditionalFormatting sqref="N581">
    <cfRule type="cellIs" dxfId="8074" priority="8951" operator="between">
      <formula>6</formula>
      <formula>4.495</formula>
    </cfRule>
  </conditionalFormatting>
  <conditionalFormatting sqref="N581">
    <cfRule type="cellIs" dxfId="8073" priority="8950" operator="between">
      <formula>4.5</formula>
      <formula>3.495</formula>
    </cfRule>
  </conditionalFormatting>
  <conditionalFormatting sqref="N581">
    <cfRule type="cellIs" dxfId="8072" priority="8948" operator="between">
      <formula>3.5</formula>
      <formula>2.495</formula>
    </cfRule>
    <cfRule type="cellIs" dxfId="8071" priority="8949" operator="between">
      <formula>3.5</formula>
      <formula>2.495</formula>
    </cfRule>
  </conditionalFormatting>
  <conditionalFormatting sqref="N581">
    <cfRule type="cellIs" dxfId="8070" priority="8947" operator="between">
      <formula>3.5</formula>
      <formula>2.495</formula>
    </cfRule>
  </conditionalFormatting>
  <conditionalFormatting sqref="N581">
    <cfRule type="cellIs" dxfId="8069" priority="8946" operator="between">
      <formula>3.5</formula>
      <formula>2.494</formula>
    </cfRule>
  </conditionalFormatting>
  <conditionalFormatting sqref="N581">
    <cfRule type="cellIs" dxfId="8068" priority="8945" operator="between">
      <formula>2.5</formula>
      <formula>0</formula>
    </cfRule>
  </conditionalFormatting>
  <conditionalFormatting sqref="N581">
    <cfRule type="cellIs" dxfId="8067" priority="8941" operator="between">
      <formula>4.501</formula>
      <formula>6</formula>
    </cfRule>
    <cfRule type="cellIs" dxfId="8066" priority="8942" operator="between">
      <formula>3.001</formula>
      <formula>4.5</formula>
    </cfRule>
    <cfRule type="cellIs" dxfId="8065" priority="8943" operator="between">
      <formula>2.001</formula>
      <formula>3</formula>
    </cfRule>
    <cfRule type="cellIs" dxfId="8064" priority="8944" operator="between">
      <formula>0</formula>
      <formula>2</formula>
    </cfRule>
  </conditionalFormatting>
  <conditionalFormatting sqref="N578">
    <cfRule type="cellIs" dxfId="8063" priority="8940" operator="between">
      <formula>6</formula>
      <formula>4.5</formula>
    </cfRule>
  </conditionalFormatting>
  <conditionalFormatting sqref="N578">
    <cfRule type="cellIs" dxfId="8062" priority="8939" operator="between">
      <formula>6</formula>
      <formula>4.495</formula>
    </cfRule>
  </conditionalFormatting>
  <conditionalFormatting sqref="N578">
    <cfRule type="cellIs" dxfId="8061" priority="8938" operator="between">
      <formula>4.5</formula>
      <formula>3.495</formula>
    </cfRule>
  </conditionalFormatting>
  <conditionalFormatting sqref="N578">
    <cfRule type="cellIs" dxfId="8060" priority="8936" operator="between">
      <formula>3.5</formula>
      <formula>2.495</formula>
    </cfRule>
    <cfRule type="cellIs" dxfId="8059" priority="8937" operator="between">
      <formula>3.5</formula>
      <formula>2.495</formula>
    </cfRule>
  </conditionalFormatting>
  <conditionalFormatting sqref="N578">
    <cfRule type="cellIs" dxfId="8058" priority="8935" operator="between">
      <formula>3.5</formula>
      <formula>2.495</formula>
    </cfRule>
  </conditionalFormatting>
  <conditionalFormatting sqref="N578">
    <cfRule type="cellIs" dxfId="8057" priority="8934" operator="between">
      <formula>3.5</formula>
      <formula>2.494</formula>
    </cfRule>
  </conditionalFormatting>
  <conditionalFormatting sqref="N578">
    <cfRule type="cellIs" dxfId="8056" priority="8933" operator="between">
      <formula>2.5</formula>
      <formula>0</formula>
    </cfRule>
  </conditionalFormatting>
  <conditionalFormatting sqref="N578">
    <cfRule type="cellIs" dxfId="8055" priority="8929" operator="between">
      <formula>4.501</formula>
      <formula>6</formula>
    </cfRule>
    <cfRule type="cellIs" dxfId="8054" priority="8930" operator="between">
      <formula>3.001</formula>
      <formula>4.5</formula>
    </cfRule>
    <cfRule type="cellIs" dxfId="8053" priority="8931" operator="between">
      <formula>2.001</formula>
      <formula>3</formula>
    </cfRule>
    <cfRule type="cellIs" dxfId="8052" priority="8932" operator="between">
      <formula>0</formula>
      <formula>2</formula>
    </cfRule>
  </conditionalFormatting>
  <conditionalFormatting sqref="N579">
    <cfRule type="cellIs" dxfId="8051" priority="8928" operator="between">
      <formula>6</formula>
      <formula>4.5</formula>
    </cfRule>
  </conditionalFormatting>
  <conditionalFormatting sqref="N579">
    <cfRule type="cellIs" dxfId="8050" priority="8927" operator="between">
      <formula>6</formula>
      <formula>4.495</formula>
    </cfRule>
  </conditionalFormatting>
  <conditionalFormatting sqref="N579">
    <cfRule type="cellIs" dxfId="8049" priority="8926" operator="between">
      <formula>4.5</formula>
      <formula>3.495</formula>
    </cfRule>
  </conditionalFormatting>
  <conditionalFormatting sqref="N579">
    <cfRule type="cellIs" dxfId="8048" priority="8924" operator="between">
      <formula>3.5</formula>
      <formula>2.495</formula>
    </cfRule>
    <cfRule type="cellIs" dxfId="8047" priority="8925" operator="between">
      <formula>3.5</formula>
      <formula>2.495</formula>
    </cfRule>
  </conditionalFormatting>
  <conditionalFormatting sqref="N579">
    <cfRule type="cellIs" dxfId="8046" priority="8923" operator="between">
      <formula>3.5</formula>
      <formula>2.495</formula>
    </cfRule>
  </conditionalFormatting>
  <conditionalFormatting sqref="N579">
    <cfRule type="cellIs" dxfId="8045" priority="8922" operator="between">
      <formula>3.5</formula>
      <formula>2.494</formula>
    </cfRule>
  </conditionalFormatting>
  <conditionalFormatting sqref="N579">
    <cfRule type="cellIs" dxfId="8044" priority="8921" operator="between">
      <formula>2.5</formula>
      <formula>0</formula>
    </cfRule>
  </conditionalFormatting>
  <conditionalFormatting sqref="N579">
    <cfRule type="cellIs" dxfId="8043" priority="8917" operator="between">
      <formula>4.501</formula>
      <formula>6</formula>
    </cfRule>
    <cfRule type="cellIs" dxfId="8042" priority="8918" operator="between">
      <formula>3.001</formula>
      <formula>4.5</formula>
    </cfRule>
    <cfRule type="cellIs" dxfId="8041" priority="8919" operator="between">
      <formula>2.001</formula>
      <formula>3</formula>
    </cfRule>
    <cfRule type="cellIs" dxfId="8040" priority="8920" operator="between">
      <formula>0</formula>
      <formula>2</formula>
    </cfRule>
  </conditionalFormatting>
  <conditionalFormatting sqref="N591">
    <cfRule type="cellIs" dxfId="8039" priority="8916" operator="between">
      <formula>6</formula>
      <formula>4.5</formula>
    </cfRule>
  </conditionalFormatting>
  <conditionalFormatting sqref="N591">
    <cfRule type="cellIs" dxfId="8038" priority="8915" operator="between">
      <formula>6</formula>
      <formula>4.495</formula>
    </cfRule>
  </conditionalFormatting>
  <conditionalFormatting sqref="N591">
    <cfRule type="cellIs" dxfId="8037" priority="8914" operator="between">
      <formula>4.5</formula>
      <formula>3.495</formula>
    </cfRule>
  </conditionalFormatting>
  <conditionalFormatting sqref="N591">
    <cfRule type="cellIs" dxfId="8036" priority="8912" operator="between">
      <formula>3.5</formula>
      <formula>2.495</formula>
    </cfRule>
    <cfRule type="cellIs" dxfId="8035" priority="8913" operator="between">
      <formula>3.5</formula>
      <formula>2.495</formula>
    </cfRule>
  </conditionalFormatting>
  <conditionalFormatting sqref="N591">
    <cfRule type="cellIs" dxfId="8034" priority="8911" operator="between">
      <formula>3.5</formula>
      <formula>2.495</formula>
    </cfRule>
  </conditionalFormatting>
  <conditionalFormatting sqref="N591">
    <cfRule type="cellIs" dxfId="8033" priority="8910" operator="between">
      <formula>3.5</formula>
      <formula>2.494</formula>
    </cfRule>
  </conditionalFormatting>
  <conditionalFormatting sqref="N591">
    <cfRule type="cellIs" dxfId="8032" priority="8909" operator="between">
      <formula>2.5</formula>
      <formula>0</formula>
    </cfRule>
  </conditionalFormatting>
  <conditionalFormatting sqref="N591">
    <cfRule type="cellIs" dxfId="8031" priority="8905" operator="between">
      <formula>4.501</formula>
      <formula>6</formula>
    </cfRule>
    <cfRule type="cellIs" dxfId="8030" priority="8906" operator="between">
      <formula>3.001</formula>
      <formula>4.5</formula>
    </cfRule>
    <cfRule type="cellIs" dxfId="8029" priority="8907" operator="between">
      <formula>2.001</formula>
      <formula>3</formula>
    </cfRule>
    <cfRule type="cellIs" dxfId="8028" priority="8908" operator="between">
      <formula>0</formula>
      <formula>2</formula>
    </cfRule>
  </conditionalFormatting>
  <conditionalFormatting sqref="N590">
    <cfRule type="cellIs" dxfId="8027" priority="8904" operator="between">
      <formula>6</formula>
      <formula>4.5</formula>
    </cfRule>
  </conditionalFormatting>
  <conditionalFormatting sqref="N590">
    <cfRule type="cellIs" dxfId="8026" priority="8903" operator="between">
      <formula>6</formula>
      <formula>4.495</formula>
    </cfRule>
  </conditionalFormatting>
  <conditionalFormatting sqref="N590">
    <cfRule type="cellIs" dxfId="8025" priority="8902" operator="between">
      <formula>4.5</formula>
      <formula>3.495</formula>
    </cfRule>
  </conditionalFormatting>
  <conditionalFormatting sqref="N590">
    <cfRule type="cellIs" dxfId="8024" priority="8900" operator="between">
      <formula>3.5</formula>
      <formula>2.495</formula>
    </cfRule>
    <cfRule type="cellIs" dxfId="8023" priority="8901" operator="between">
      <formula>3.5</formula>
      <formula>2.495</formula>
    </cfRule>
  </conditionalFormatting>
  <conditionalFormatting sqref="N590">
    <cfRule type="cellIs" dxfId="8022" priority="8899" operator="between">
      <formula>3.5</formula>
      <formula>2.495</formula>
    </cfRule>
  </conditionalFormatting>
  <conditionalFormatting sqref="N590">
    <cfRule type="cellIs" dxfId="8021" priority="8898" operator="between">
      <formula>3.5</formula>
      <formula>2.494</formula>
    </cfRule>
  </conditionalFormatting>
  <conditionalFormatting sqref="N590">
    <cfRule type="cellIs" dxfId="8020" priority="8897" operator="between">
      <formula>2.5</formula>
      <formula>0</formula>
    </cfRule>
  </conditionalFormatting>
  <conditionalFormatting sqref="N590">
    <cfRule type="cellIs" dxfId="8019" priority="8893" operator="between">
      <formula>4.501</formula>
      <formula>6</formula>
    </cfRule>
    <cfRule type="cellIs" dxfId="8018" priority="8894" operator="between">
      <formula>3.001</formula>
      <formula>4.5</formula>
    </cfRule>
    <cfRule type="cellIs" dxfId="8017" priority="8895" operator="between">
      <formula>2.001</formula>
      <formula>3</formula>
    </cfRule>
    <cfRule type="cellIs" dxfId="8016" priority="8896" operator="between">
      <formula>0</formula>
      <formula>2</formula>
    </cfRule>
  </conditionalFormatting>
  <conditionalFormatting sqref="N584">
    <cfRule type="cellIs" dxfId="8015" priority="8892" operator="between">
      <formula>6</formula>
      <formula>4.5</formula>
    </cfRule>
  </conditionalFormatting>
  <conditionalFormatting sqref="N584">
    <cfRule type="cellIs" dxfId="8014" priority="8891" operator="between">
      <formula>6</formula>
      <formula>4.495</formula>
    </cfRule>
  </conditionalFormatting>
  <conditionalFormatting sqref="N584">
    <cfRule type="cellIs" dxfId="8013" priority="8890" operator="between">
      <formula>4.5</formula>
      <formula>3.495</formula>
    </cfRule>
  </conditionalFormatting>
  <conditionalFormatting sqref="N584">
    <cfRule type="cellIs" dxfId="8012" priority="8888" operator="between">
      <formula>3.5</formula>
      <formula>2.495</formula>
    </cfRule>
    <cfRule type="cellIs" dxfId="8011" priority="8889" operator="between">
      <formula>3.5</formula>
      <formula>2.495</formula>
    </cfRule>
  </conditionalFormatting>
  <conditionalFormatting sqref="N584">
    <cfRule type="cellIs" dxfId="8010" priority="8887" operator="between">
      <formula>3.5</formula>
      <formula>2.495</formula>
    </cfRule>
  </conditionalFormatting>
  <conditionalFormatting sqref="N584">
    <cfRule type="cellIs" dxfId="8009" priority="8886" operator="between">
      <formula>3.5</formula>
      <formula>2.494</formula>
    </cfRule>
  </conditionalFormatting>
  <conditionalFormatting sqref="N584">
    <cfRule type="cellIs" dxfId="8008" priority="8885" operator="between">
      <formula>2.5</formula>
      <formula>0</formula>
    </cfRule>
  </conditionalFormatting>
  <conditionalFormatting sqref="N584">
    <cfRule type="cellIs" dxfId="8007" priority="8881" operator="between">
      <formula>4.501</formula>
      <formula>6</formula>
    </cfRule>
    <cfRule type="cellIs" dxfId="8006" priority="8882" operator="between">
      <formula>3.001</formula>
      <formula>4.5</formula>
    </cfRule>
    <cfRule type="cellIs" dxfId="8005" priority="8883" operator="between">
      <formula>2.001</formula>
      <formula>3</formula>
    </cfRule>
    <cfRule type="cellIs" dxfId="8004" priority="8884" operator="between">
      <formula>0</formula>
      <formula>2</formula>
    </cfRule>
  </conditionalFormatting>
  <conditionalFormatting sqref="N588">
    <cfRule type="cellIs" dxfId="8003" priority="8880" operator="between">
      <formula>6</formula>
      <formula>4.5</formula>
    </cfRule>
  </conditionalFormatting>
  <conditionalFormatting sqref="N588">
    <cfRule type="cellIs" dxfId="8002" priority="8879" operator="between">
      <formula>6</formula>
      <formula>4.495</formula>
    </cfRule>
  </conditionalFormatting>
  <conditionalFormatting sqref="N588">
    <cfRule type="cellIs" dxfId="8001" priority="8878" operator="between">
      <formula>4.5</formula>
      <formula>3.495</formula>
    </cfRule>
  </conditionalFormatting>
  <conditionalFormatting sqref="N588">
    <cfRule type="cellIs" dxfId="8000" priority="8876" operator="between">
      <formula>3.5</formula>
      <formula>2.495</formula>
    </cfRule>
    <cfRule type="cellIs" dxfId="7999" priority="8877" operator="between">
      <formula>3.5</formula>
      <formula>2.495</formula>
    </cfRule>
  </conditionalFormatting>
  <conditionalFormatting sqref="N588">
    <cfRule type="cellIs" dxfId="7998" priority="8875" operator="between">
      <formula>3.5</formula>
      <formula>2.495</formula>
    </cfRule>
  </conditionalFormatting>
  <conditionalFormatting sqref="N588">
    <cfRule type="cellIs" dxfId="7997" priority="8874" operator="between">
      <formula>3.5</formula>
      <formula>2.494</formula>
    </cfRule>
  </conditionalFormatting>
  <conditionalFormatting sqref="N588">
    <cfRule type="cellIs" dxfId="7996" priority="8873" operator="between">
      <formula>2.5</formula>
      <formula>0</formula>
    </cfRule>
  </conditionalFormatting>
  <conditionalFormatting sqref="N588">
    <cfRule type="cellIs" dxfId="7995" priority="8869" operator="between">
      <formula>4.501</formula>
      <formula>6</formula>
    </cfRule>
    <cfRule type="cellIs" dxfId="7994" priority="8870" operator="between">
      <formula>3.001</formula>
      <formula>4.5</formula>
    </cfRule>
    <cfRule type="cellIs" dxfId="7993" priority="8871" operator="between">
      <formula>2.001</formula>
      <formula>3</formula>
    </cfRule>
    <cfRule type="cellIs" dxfId="7992" priority="8872" operator="between">
      <formula>0</formula>
      <formula>2</formula>
    </cfRule>
  </conditionalFormatting>
  <conditionalFormatting sqref="N589">
    <cfRule type="cellIs" dxfId="7991" priority="8868" operator="between">
      <formula>6</formula>
      <formula>4.5</formula>
    </cfRule>
  </conditionalFormatting>
  <conditionalFormatting sqref="N589">
    <cfRule type="cellIs" dxfId="7990" priority="8867" operator="between">
      <formula>6</formula>
      <formula>4.495</formula>
    </cfRule>
  </conditionalFormatting>
  <conditionalFormatting sqref="N589">
    <cfRule type="cellIs" dxfId="7989" priority="8866" operator="between">
      <formula>4.5</formula>
      <formula>3.495</formula>
    </cfRule>
  </conditionalFormatting>
  <conditionalFormatting sqref="N589">
    <cfRule type="cellIs" dxfId="7988" priority="8864" operator="between">
      <formula>3.5</formula>
      <formula>2.495</formula>
    </cfRule>
    <cfRule type="cellIs" dxfId="7987" priority="8865" operator="between">
      <formula>3.5</formula>
      <formula>2.495</formula>
    </cfRule>
  </conditionalFormatting>
  <conditionalFormatting sqref="N589">
    <cfRule type="cellIs" dxfId="7986" priority="8863" operator="between">
      <formula>3.5</formula>
      <formula>2.495</formula>
    </cfRule>
  </conditionalFormatting>
  <conditionalFormatting sqref="N589">
    <cfRule type="cellIs" dxfId="7985" priority="8862" operator="between">
      <formula>3.5</formula>
      <formula>2.494</formula>
    </cfRule>
  </conditionalFormatting>
  <conditionalFormatting sqref="N589">
    <cfRule type="cellIs" dxfId="7984" priority="8861" operator="between">
      <formula>2.5</formula>
      <formula>0</formula>
    </cfRule>
  </conditionalFormatting>
  <conditionalFormatting sqref="N589">
    <cfRule type="cellIs" dxfId="7983" priority="8857" operator="between">
      <formula>4.501</formula>
      <formula>6</formula>
    </cfRule>
    <cfRule type="cellIs" dxfId="7982" priority="8858" operator="between">
      <formula>3.001</formula>
      <formula>4.5</formula>
    </cfRule>
    <cfRule type="cellIs" dxfId="7981" priority="8859" operator="between">
      <formula>2.001</formula>
      <formula>3</formula>
    </cfRule>
    <cfRule type="cellIs" dxfId="7980" priority="8860" operator="between">
      <formula>0</formula>
      <formula>2</formula>
    </cfRule>
  </conditionalFormatting>
  <conditionalFormatting sqref="N585">
    <cfRule type="cellIs" dxfId="7979" priority="8856" operator="between">
      <formula>6</formula>
      <formula>4.5</formula>
    </cfRule>
  </conditionalFormatting>
  <conditionalFormatting sqref="N585">
    <cfRule type="cellIs" dxfId="7978" priority="8855" operator="between">
      <formula>6</formula>
      <formula>4.495</formula>
    </cfRule>
  </conditionalFormatting>
  <conditionalFormatting sqref="N585">
    <cfRule type="cellIs" dxfId="7977" priority="8854" operator="between">
      <formula>4.5</formula>
      <formula>3.495</formula>
    </cfRule>
  </conditionalFormatting>
  <conditionalFormatting sqref="N585">
    <cfRule type="cellIs" dxfId="7976" priority="8852" operator="between">
      <formula>3.5</formula>
      <formula>2.495</formula>
    </cfRule>
    <cfRule type="cellIs" dxfId="7975" priority="8853" operator="between">
      <formula>3.5</formula>
      <formula>2.495</formula>
    </cfRule>
  </conditionalFormatting>
  <conditionalFormatting sqref="N585">
    <cfRule type="cellIs" dxfId="7974" priority="8851" operator="between">
      <formula>3.5</formula>
      <formula>2.495</formula>
    </cfRule>
  </conditionalFormatting>
  <conditionalFormatting sqref="N585">
    <cfRule type="cellIs" dxfId="7973" priority="8850" operator="between">
      <formula>3.5</formula>
      <formula>2.494</formula>
    </cfRule>
  </conditionalFormatting>
  <conditionalFormatting sqref="N585">
    <cfRule type="cellIs" dxfId="7972" priority="8849" operator="between">
      <formula>2.5</formula>
      <formula>0</formula>
    </cfRule>
  </conditionalFormatting>
  <conditionalFormatting sqref="N585">
    <cfRule type="cellIs" dxfId="7971" priority="8845" operator="between">
      <formula>4.501</formula>
      <formula>6</formula>
    </cfRule>
    <cfRule type="cellIs" dxfId="7970" priority="8846" operator="between">
      <formula>3.001</formula>
      <formula>4.5</formula>
    </cfRule>
    <cfRule type="cellIs" dxfId="7969" priority="8847" operator="between">
      <formula>2.001</formula>
      <formula>3</formula>
    </cfRule>
    <cfRule type="cellIs" dxfId="7968" priority="8848" operator="between">
      <formula>0</formula>
      <formula>2</formula>
    </cfRule>
  </conditionalFormatting>
  <conditionalFormatting sqref="N586">
    <cfRule type="cellIs" dxfId="7967" priority="8844" operator="between">
      <formula>6</formula>
      <formula>4.5</formula>
    </cfRule>
  </conditionalFormatting>
  <conditionalFormatting sqref="N586">
    <cfRule type="cellIs" dxfId="7966" priority="8843" operator="between">
      <formula>6</formula>
      <formula>4.495</formula>
    </cfRule>
  </conditionalFormatting>
  <conditionalFormatting sqref="N586">
    <cfRule type="cellIs" dxfId="7965" priority="8842" operator="between">
      <formula>4.5</formula>
      <formula>3.495</formula>
    </cfRule>
  </conditionalFormatting>
  <conditionalFormatting sqref="N586">
    <cfRule type="cellIs" dxfId="7964" priority="8840" operator="between">
      <formula>3.5</formula>
      <formula>2.495</formula>
    </cfRule>
    <cfRule type="cellIs" dxfId="7963" priority="8841" operator="between">
      <formula>3.5</formula>
      <formula>2.495</formula>
    </cfRule>
  </conditionalFormatting>
  <conditionalFormatting sqref="N586">
    <cfRule type="cellIs" dxfId="7962" priority="8839" operator="between">
      <formula>3.5</formula>
      <formula>2.495</formula>
    </cfRule>
  </conditionalFormatting>
  <conditionalFormatting sqref="N586">
    <cfRule type="cellIs" dxfId="7961" priority="8838" operator="between">
      <formula>3.5</formula>
      <formula>2.494</formula>
    </cfRule>
  </conditionalFormatting>
  <conditionalFormatting sqref="N586">
    <cfRule type="cellIs" dxfId="7960" priority="8837" operator="between">
      <formula>2.5</formula>
      <formula>0</formula>
    </cfRule>
  </conditionalFormatting>
  <conditionalFormatting sqref="N586">
    <cfRule type="cellIs" dxfId="7959" priority="8833" operator="between">
      <formula>4.501</formula>
      <formula>6</formula>
    </cfRule>
    <cfRule type="cellIs" dxfId="7958" priority="8834" operator="between">
      <formula>3.001</formula>
      <formula>4.5</formula>
    </cfRule>
    <cfRule type="cellIs" dxfId="7957" priority="8835" operator="between">
      <formula>2.001</formula>
      <formula>3</formula>
    </cfRule>
    <cfRule type="cellIs" dxfId="7956" priority="8836" operator="between">
      <formula>0</formula>
      <formula>2</formula>
    </cfRule>
  </conditionalFormatting>
  <conditionalFormatting sqref="N587">
    <cfRule type="cellIs" dxfId="7955" priority="8832" operator="between">
      <formula>6</formula>
      <formula>4.5</formula>
    </cfRule>
  </conditionalFormatting>
  <conditionalFormatting sqref="N587">
    <cfRule type="cellIs" dxfId="7954" priority="8831" operator="between">
      <formula>6</formula>
      <formula>4.495</formula>
    </cfRule>
  </conditionalFormatting>
  <conditionalFormatting sqref="N587">
    <cfRule type="cellIs" dxfId="7953" priority="8830" operator="between">
      <formula>4.5</formula>
      <formula>3.495</formula>
    </cfRule>
  </conditionalFormatting>
  <conditionalFormatting sqref="N587">
    <cfRule type="cellIs" dxfId="7952" priority="8828" operator="between">
      <formula>3.5</formula>
      <formula>2.495</formula>
    </cfRule>
    <cfRule type="cellIs" dxfId="7951" priority="8829" operator="between">
      <formula>3.5</formula>
      <formula>2.495</formula>
    </cfRule>
  </conditionalFormatting>
  <conditionalFormatting sqref="N587">
    <cfRule type="cellIs" dxfId="7950" priority="8827" operator="between">
      <formula>3.5</formula>
      <formula>2.495</formula>
    </cfRule>
  </conditionalFormatting>
  <conditionalFormatting sqref="N587">
    <cfRule type="cellIs" dxfId="7949" priority="8826" operator="between">
      <formula>3.5</formula>
      <formula>2.494</formula>
    </cfRule>
  </conditionalFormatting>
  <conditionalFormatting sqref="N587">
    <cfRule type="cellIs" dxfId="7948" priority="8825" operator="between">
      <formula>2.5</formula>
      <formula>0</formula>
    </cfRule>
  </conditionalFormatting>
  <conditionalFormatting sqref="N587">
    <cfRule type="cellIs" dxfId="7947" priority="8821" operator="between">
      <formula>4.501</formula>
      <formula>6</formula>
    </cfRule>
    <cfRule type="cellIs" dxfId="7946" priority="8822" operator="between">
      <formula>3.001</formula>
      <formula>4.5</formula>
    </cfRule>
    <cfRule type="cellIs" dxfId="7945" priority="8823" operator="between">
      <formula>2.001</formula>
      <formula>3</formula>
    </cfRule>
    <cfRule type="cellIs" dxfId="7944" priority="8824" operator="between">
      <formula>0</formula>
      <formula>2</formula>
    </cfRule>
  </conditionalFormatting>
  <conditionalFormatting sqref="N598">
    <cfRule type="cellIs" dxfId="7943" priority="8820" operator="between">
      <formula>6</formula>
      <formula>4.5</formula>
    </cfRule>
  </conditionalFormatting>
  <conditionalFormatting sqref="N598">
    <cfRule type="cellIs" dxfId="7942" priority="8819" operator="between">
      <formula>6</formula>
      <formula>4.495</formula>
    </cfRule>
  </conditionalFormatting>
  <conditionalFormatting sqref="N598">
    <cfRule type="cellIs" dxfId="7941" priority="8818" operator="between">
      <formula>4.5</formula>
      <formula>3.495</formula>
    </cfRule>
  </conditionalFormatting>
  <conditionalFormatting sqref="N598">
    <cfRule type="cellIs" dxfId="7940" priority="8816" operator="between">
      <formula>3.5</formula>
      <formula>2.495</formula>
    </cfRule>
    <cfRule type="cellIs" dxfId="7939" priority="8817" operator="between">
      <formula>3.5</formula>
      <formula>2.495</formula>
    </cfRule>
  </conditionalFormatting>
  <conditionalFormatting sqref="N598">
    <cfRule type="cellIs" dxfId="7938" priority="8815" operator="between">
      <formula>3.5</formula>
      <formula>2.495</formula>
    </cfRule>
  </conditionalFormatting>
  <conditionalFormatting sqref="N598">
    <cfRule type="cellIs" dxfId="7937" priority="8814" operator="between">
      <formula>3.5</formula>
      <formula>2.494</formula>
    </cfRule>
  </conditionalFormatting>
  <conditionalFormatting sqref="N598">
    <cfRule type="cellIs" dxfId="7936" priority="8813" operator="between">
      <formula>2.5</formula>
      <formula>0</formula>
    </cfRule>
  </conditionalFormatting>
  <conditionalFormatting sqref="N598">
    <cfRule type="cellIs" dxfId="7935" priority="8809" operator="between">
      <formula>4.501</formula>
      <formula>6</formula>
    </cfRule>
    <cfRule type="cellIs" dxfId="7934" priority="8810" operator="between">
      <formula>3.001</formula>
      <formula>4.5</formula>
    </cfRule>
    <cfRule type="cellIs" dxfId="7933" priority="8811" operator="between">
      <formula>2.001</formula>
      <formula>3</formula>
    </cfRule>
    <cfRule type="cellIs" dxfId="7932" priority="8812" operator="between">
      <formula>0</formula>
      <formula>2</formula>
    </cfRule>
  </conditionalFormatting>
  <conditionalFormatting sqref="N604">
    <cfRule type="cellIs" dxfId="7931" priority="8724" operator="between">
      <formula>6</formula>
      <formula>4.5</formula>
    </cfRule>
  </conditionalFormatting>
  <conditionalFormatting sqref="N604">
    <cfRule type="cellIs" dxfId="7930" priority="8723" operator="between">
      <formula>6</formula>
      <formula>4.495</formula>
    </cfRule>
  </conditionalFormatting>
  <conditionalFormatting sqref="N604">
    <cfRule type="cellIs" dxfId="7929" priority="8722" operator="between">
      <formula>4.5</formula>
      <formula>3.495</formula>
    </cfRule>
  </conditionalFormatting>
  <conditionalFormatting sqref="N604">
    <cfRule type="cellIs" dxfId="7928" priority="8720" operator="between">
      <formula>3.5</formula>
      <formula>2.495</formula>
    </cfRule>
    <cfRule type="cellIs" dxfId="7927" priority="8721" operator="between">
      <formula>3.5</formula>
      <formula>2.495</formula>
    </cfRule>
  </conditionalFormatting>
  <conditionalFormatting sqref="N604">
    <cfRule type="cellIs" dxfId="7926" priority="8719" operator="between">
      <formula>3.5</formula>
      <formula>2.495</formula>
    </cfRule>
  </conditionalFormatting>
  <conditionalFormatting sqref="N604">
    <cfRule type="cellIs" dxfId="7925" priority="8718" operator="between">
      <formula>3.5</formula>
      <formula>2.494</formula>
    </cfRule>
  </conditionalFormatting>
  <conditionalFormatting sqref="N604">
    <cfRule type="cellIs" dxfId="7924" priority="8717" operator="between">
      <formula>2.5</formula>
      <formula>0</formula>
    </cfRule>
  </conditionalFormatting>
  <conditionalFormatting sqref="N604">
    <cfRule type="cellIs" dxfId="7923" priority="8713" operator="between">
      <formula>4.501</formula>
      <formula>6</formula>
    </cfRule>
    <cfRule type="cellIs" dxfId="7922" priority="8714" operator="between">
      <formula>3.001</formula>
      <formula>4.5</formula>
    </cfRule>
    <cfRule type="cellIs" dxfId="7921" priority="8715" operator="between">
      <formula>2.001</formula>
      <formula>3</formula>
    </cfRule>
    <cfRule type="cellIs" dxfId="7920" priority="8716" operator="between">
      <formula>0</formula>
      <formula>2</formula>
    </cfRule>
  </conditionalFormatting>
  <conditionalFormatting sqref="N603">
    <cfRule type="cellIs" dxfId="7919" priority="8712" operator="between">
      <formula>6</formula>
      <formula>4.5</formula>
    </cfRule>
  </conditionalFormatting>
  <conditionalFormatting sqref="N603">
    <cfRule type="cellIs" dxfId="7918" priority="8711" operator="between">
      <formula>6</formula>
      <formula>4.495</formula>
    </cfRule>
  </conditionalFormatting>
  <conditionalFormatting sqref="N603">
    <cfRule type="cellIs" dxfId="7917" priority="8710" operator="between">
      <formula>4.5</formula>
      <formula>3.495</formula>
    </cfRule>
  </conditionalFormatting>
  <conditionalFormatting sqref="N603">
    <cfRule type="cellIs" dxfId="7916" priority="8708" operator="between">
      <formula>3.5</formula>
      <formula>2.495</formula>
    </cfRule>
    <cfRule type="cellIs" dxfId="7915" priority="8709" operator="between">
      <formula>3.5</formula>
      <formula>2.495</formula>
    </cfRule>
  </conditionalFormatting>
  <conditionalFormatting sqref="N603">
    <cfRule type="cellIs" dxfId="7914" priority="8707" operator="between">
      <formula>3.5</formula>
      <formula>2.495</formula>
    </cfRule>
  </conditionalFormatting>
  <conditionalFormatting sqref="N603">
    <cfRule type="cellIs" dxfId="7913" priority="8706" operator="between">
      <formula>3.5</formula>
      <formula>2.494</formula>
    </cfRule>
  </conditionalFormatting>
  <conditionalFormatting sqref="N603">
    <cfRule type="cellIs" dxfId="7912" priority="8705" operator="between">
      <formula>2.5</formula>
      <formula>0</formula>
    </cfRule>
  </conditionalFormatting>
  <conditionalFormatting sqref="N603">
    <cfRule type="cellIs" dxfId="7911" priority="8701" operator="between">
      <formula>4.501</formula>
      <formula>6</formula>
    </cfRule>
    <cfRule type="cellIs" dxfId="7910" priority="8702" operator="between">
      <formula>3.001</formula>
      <formula>4.5</formula>
    </cfRule>
    <cfRule type="cellIs" dxfId="7909" priority="8703" operator="between">
      <formula>2.001</formula>
      <formula>3</formula>
    </cfRule>
    <cfRule type="cellIs" dxfId="7908" priority="8704" operator="between">
      <formula>0</formula>
      <formula>2</formula>
    </cfRule>
  </conditionalFormatting>
  <conditionalFormatting sqref="N599">
    <cfRule type="cellIs" dxfId="7907" priority="8700" operator="between">
      <formula>6</formula>
      <formula>4.5</formula>
    </cfRule>
  </conditionalFormatting>
  <conditionalFormatting sqref="N599">
    <cfRule type="cellIs" dxfId="7906" priority="8699" operator="between">
      <formula>6</formula>
      <formula>4.495</formula>
    </cfRule>
  </conditionalFormatting>
  <conditionalFormatting sqref="N599">
    <cfRule type="cellIs" dxfId="7905" priority="8698" operator="between">
      <formula>4.5</formula>
      <formula>3.495</formula>
    </cfRule>
  </conditionalFormatting>
  <conditionalFormatting sqref="N599">
    <cfRule type="cellIs" dxfId="7904" priority="8696" operator="between">
      <formula>3.5</formula>
      <formula>2.495</formula>
    </cfRule>
    <cfRule type="cellIs" dxfId="7903" priority="8697" operator="between">
      <formula>3.5</formula>
      <formula>2.495</formula>
    </cfRule>
  </conditionalFormatting>
  <conditionalFormatting sqref="N599">
    <cfRule type="cellIs" dxfId="7902" priority="8695" operator="between">
      <formula>3.5</formula>
      <formula>2.495</formula>
    </cfRule>
  </conditionalFormatting>
  <conditionalFormatting sqref="N599">
    <cfRule type="cellIs" dxfId="7901" priority="8694" operator="between">
      <formula>3.5</formula>
      <formula>2.494</formula>
    </cfRule>
  </conditionalFormatting>
  <conditionalFormatting sqref="N599">
    <cfRule type="cellIs" dxfId="7900" priority="8693" operator="between">
      <formula>2.5</formula>
      <formula>0</formula>
    </cfRule>
  </conditionalFormatting>
  <conditionalFormatting sqref="N599">
    <cfRule type="cellIs" dxfId="7899" priority="8689" operator="between">
      <formula>4.501</formula>
      <formula>6</formula>
    </cfRule>
    <cfRule type="cellIs" dxfId="7898" priority="8690" operator="between">
      <formula>3.001</formula>
      <formula>4.5</formula>
    </cfRule>
    <cfRule type="cellIs" dxfId="7897" priority="8691" operator="between">
      <formula>2.001</formula>
      <formula>3</formula>
    </cfRule>
    <cfRule type="cellIs" dxfId="7896" priority="8692" operator="between">
      <formula>0</formula>
      <formula>2</formula>
    </cfRule>
  </conditionalFormatting>
  <conditionalFormatting sqref="N601">
    <cfRule type="cellIs" dxfId="7895" priority="8688" operator="between">
      <formula>6</formula>
      <formula>4.5</formula>
    </cfRule>
  </conditionalFormatting>
  <conditionalFormatting sqref="N601">
    <cfRule type="cellIs" dxfId="7894" priority="8687" operator="between">
      <formula>6</formula>
      <formula>4.495</formula>
    </cfRule>
  </conditionalFormatting>
  <conditionalFormatting sqref="N601">
    <cfRule type="cellIs" dxfId="7893" priority="8686" operator="between">
      <formula>4.5</formula>
      <formula>3.495</formula>
    </cfRule>
  </conditionalFormatting>
  <conditionalFormatting sqref="N601">
    <cfRule type="cellIs" dxfId="7892" priority="8684" operator="between">
      <formula>3.5</formula>
      <formula>2.495</formula>
    </cfRule>
    <cfRule type="cellIs" dxfId="7891" priority="8685" operator="between">
      <formula>3.5</formula>
      <formula>2.495</formula>
    </cfRule>
  </conditionalFormatting>
  <conditionalFormatting sqref="N601">
    <cfRule type="cellIs" dxfId="7890" priority="8683" operator="between">
      <formula>3.5</formula>
      <formula>2.495</formula>
    </cfRule>
  </conditionalFormatting>
  <conditionalFormatting sqref="N601">
    <cfRule type="cellIs" dxfId="7889" priority="8682" operator="between">
      <formula>3.5</formula>
      <formula>2.494</formula>
    </cfRule>
  </conditionalFormatting>
  <conditionalFormatting sqref="N601">
    <cfRule type="cellIs" dxfId="7888" priority="8681" operator="between">
      <formula>2.5</formula>
      <formula>0</formula>
    </cfRule>
  </conditionalFormatting>
  <conditionalFormatting sqref="N601">
    <cfRule type="cellIs" dxfId="7887" priority="8677" operator="between">
      <formula>4.501</formula>
      <formula>6</formula>
    </cfRule>
    <cfRule type="cellIs" dxfId="7886" priority="8678" operator="between">
      <formula>3.001</formula>
      <formula>4.5</formula>
    </cfRule>
    <cfRule type="cellIs" dxfId="7885" priority="8679" operator="between">
      <formula>2.001</formula>
      <formula>3</formula>
    </cfRule>
    <cfRule type="cellIs" dxfId="7884" priority="8680" operator="between">
      <formula>0</formula>
      <formula>2</formula>
    </cfRule>
  </conditionalFormatting>
  <conditionalFormatting sqref="N602">
    <cfRule type="cellIs" dxfId="7883" priority="8676" operator="between">
      <formula>6</formula>
      <formula>4.5</formula>
    </cfRule>
  </conditionalFormatting>
  <conditionalFormatting sqref="N602">
    <cfRule type="cellIs" dxfId="7882" priority="8675" operator="between">
      <formula>6</formula>
      <formula>4.495</formula>
    </cfRule>
  </conditionalFormatting>
  <conditionalFormatting sqref="N602">
    <cfRule type="cellIs" dxfId="7881" priority="8674" operator="between">
      <formula>4.5</formula>
      <formula>3.495</formula>
    </cfRule>
  </conditionalFormatting>
  <conditionalFormatting sqref="N602">
    <cfRule type="cellIs" dxfId="7880" priority="8672" operator="between">
      <formula>3.5</formula>
      <formula>2.495</formula>
    </cfRule>
    <cfRule type="cellIs" dxfId="7879" priority="8673" operator="between">
      <formula>3.5</formula>
      <formula>2.495</formula>
    </cfRule>
  </conditionalFormatting>
  <conditionalFormatting sqref="N602">
    <cfRule type="cellIs" dxfId="7878" priority="8671" operator="between">
      <formula>3.5</formula>
      <formula>2.495</formula>
    </cfRule>
  </conditionalFormatting>
  <conditionalFormatting sqref="N602">
    <cfRule type="cellIs" dxfId="7877" priority="8670" operator="between">
      <formula>3.5</formula>
      <formula>2.494</formula>
    </cfRule>
  </conditionalFormatting>
  <conditionalFormatting sqref="N602">
    <cfRule type="cellIs" dxfId="7876" priority="8669" operator="between">
      <formula>2.5</formula>
      <formula>0</formula>
    </cfRule>
  </conditionalFormatting>
  <conditionalFormatting sqref="N602">
    <cfRule type="cellIs" dxfId="7875" priority="8665" operator="between">
      <formula>4.501</formula>
      <formula>6</formula>
    </cfRule>
    <cfRule type="cellIs" dxfId="7874" priority="8666" operator="between">
      <formula>3.001</formula>
      <formula>4.5</formula>
    </cfRule>
    <cfRule type="cellIs" dxfId="7873" priority="8667" operator="between">
      <formula>2.001</formula>
      <formula>3</formula>
    </cfRule>
    <cfRule type="cellIs" dxfId="7872" priority="8668" operator="between">
      <formula>0</formula>
      <formula>2</formula>
    </cfRule>
  </conditionalFormatting>
  <conditionalFormatting sqref="N600">
    <cfRule type="cellIs" dxfId="7871" priority="8664" operator="between">
      <formula>6</formula>
      <formula>4.5</formula>
    </cfRule>
  </conditionalFormatting>
  <conditionalFormatting sqref="N600">
    <cfRule type="cellIs" dxfId="7870" priority="8663" operator="between">
      <formula>6</formula>
      <formula>4.495</formula>
    </cfRule>
  </conditionalFormatting>
  <conditionalFormatting sqref="N600">
    <cfRule type="cellIs" dxfId="7869" priority="8662" operator="between">
      <formula>4.5</formula>
      <formula>3.495</formula>
    </cfRule>
  </conditionalFormatting>
  <conditionalFormatting sqref="N600">
    <cfRule type="cellIs" dxfId="7868" priority="8660" operator="between">
      <formula>3.5</formula>
      <formula>2.495</formula>
    </cfRule>
    <cfRule type="cellIs" dxfId="7867" priority="8661" operator="between">
      <formula>3.5</formula>
      <formula>2.495</formula>
    </cfRule>
  </conditionalFormatting>
  <conditionalFormatting sqref="N600">
    <cfRule type="cellIs" dxfId="7866" priority="8659" operator="between">
      <formula>3.5</formula>
      <formula>2.495</formula>
    </cfRule>
  </conditionalFormatting>
  <conditionalFormatting sqref="N600">
    <cfRule type="cellIs" dxfId="7865" priority="8658" operator="between">
      <formula>3.5</formula>
      <formula>2.494</formula>
    </cfRule>
  </conditionalFormatting>
  <conditionalFormatting sqref="N600">
    <cfRule type="cellIs" dxfId="7864" priority="8657" operator="between">
      <formula>2.5</formula>
      <formula>0</formula>
    </cfRule>
  </conditionalFormatting>
  <conditionalFormatting sqref="N600">
    <cfRule type="cellIs" dxfId="7863" priority="8653" operator="between">
      <formula>4.501</formula>
      <formula>6</formula>
    </cfRule>
    <cfRule type="cellIs" dxfId="7862" priority="8654" operator="between">
      <formula>3.001</formula>
      <formula>4.5</formula>
    </cfRule>
    <cfRule type="cellIs" dxfId="7861" priority="8655" operator="between">
      <formula>2.001</formula>
      <formula>3</formula>
    </cfRule>
    <cfRule type="cellIs" dxfId="7860" priority="8656" operator="between">
      <formula>0</formula>
      <formula>2</formula>
    </cfRule>
  </conditionalFormatting>
  <conditionalFormatting sqref="N610">
    <cfRule type="cellIs" dxfId="7859" priority="8652" operator="between">
      <formula>6</formula>
      <formula>4.5</formula>
    </cfRule>
  </conditionalFormatting>
  <conditionalFormatting sqref="N610">
    <cfRule type="cellIs" dxfId="7858" priority="8651" operator="between">
      <formula>6</formula>
      <formula>4.495</formula>
    </cfRule>
  </conditionalFormatting>
  <conditionalFormatting sqref="N610">
    <cfRule type="cellIs" dxfId="7857" priority="8650" operator="between">
      <formula>4.5</formula>
      <formula>3.495</formula>
    </cfRule>
  </conditionalFormatting>
  <conditionalFormatting sqref="N610">
    <cfRule type="cellIs" dxfId="7856" priority="8648" operator="between">
      <formula>3.5</formula>
      <formula>2.495</formula>
    </cfRule>
    <cfRule type="cellIs" dxfId="7855" priority="8649" operator="between">
      <formula>3.5</formula>
      <formula>2.495</formula>
    </cfRule>
  </conditionalFormatting>
  <conditionalFormatting sqref="N610">
    <cfRule type="cellIs" dxfId="7854" priority="8647" operator="between">
      <formula>3.5</formula>
      <formula>2.495</formula>
    </cfRule>
  </conditionalFormatting>
  <conditionalFormatting sqref="N610">
    <cfRule type="cellIs" dxfId="7853" priority="8646" operator="between">
      <formula>3.5</formula>
      <formula>2.494</formula>
    </cfRule>
  </conditionalFormatting>
  <conditionalFormatting sqref="N610">
    <cfRule type="cellIs" dxfId="7852" priority="8645" operator="between">
      <formula>2.5</formula>
      <formula>0</formula>
    </cfRule>
  </conditionalFormatting>
  <conditionalFormatting sqref="N610">
    <cfRule type="cellIs" dxfId="7851" priority="8641" operator="between">
      <formula>4.501</formula>
      <formula>6</formula>
    </cfRule>
    <cfRule type="cellIs" dxfId="7850" priority="8642" operator="between">
      <formula>3.001</formula>
      <formula>4.5</formula>
    </cfRule>
    <cfRule type="cellIs" dxfId="7849" priority="8643" operator="between">
      <formula>2.001</formula>
      <formula>3</formula>
    </cfRule>
    <cfRule type="cellIs" dxfId="7848" priority="8644" operator="between">
      <formula>0</formula>
      <formula>2</formula>
    </cfRule>
  </conditionalFormatting>
  <conditionalFormatting sqref="N609">
    <cfRule type="cellIs" dxfId="7847" priority="8640" operator="between">
      <formula>6</formula>
      <formula>4.5</formula>
    </cfRule>
  </conditionalFormatting>
  <conditionalFormatting sqref="N609">
    <cfRule type="cellIs" dxfId="7846" priority="8639" operator="between">
      <formula>6</formula>
      <formula>4.495</formula>
    </cfRule>
  </conditionalFormatting>
  <conditionalFormatting sqref="N609">
    <cfRule type="cellIs" dxfId="7845" priority="8638" operator="between">
      <formula>4.5</formula>
      <formula>3.495</formula>
    </cfRule>
  </conditionalFormatting>
  <conditionalFormatting sqref="N609">
    <cfRule type="cellIs" dxfId="7844" priority="8636" operator="between">
      <formula>3.5</formula>
      <formula>2.495</formula>
    </cfRule>
    <cfRule type="cellIs" dxfId="7843" priority="8637" operator="between">
      <formula>3.5</formula>
      <formula>2.495</formula>
    </cfRule>
  </conditionalFormatting>
  <conditionalFormatting sqref="N609">
    <cfRule type="cellIs" dxfId="7842" priority="8635" operator="between">
      <formula>3.5</formula>
      <formula>2.495</formula>
    </cfRule>
  </conditionalFormatting>
  <conditionalFormatting sqref="N609">
    <cfRule type="cellIs" dxfId="7841" priority="8634" operator="between">
      <formula>3.5</formula>
      <formula>2.494</formula>
    </cfRule>
  </conditionalFormatting>
  <conditionalFormatting sqref="N609">
    <cfRule type="cellIs" dxfId="7840" priority="8633" operator="between">
      <formula>2.5</formula>
      <formula>0</formula>
    </cfRule>
  </conditionalFormatting>
  <conditionalFormatting sqref="N609">
    <cfRule type="cellIs" dxfId="7839" priority="8629" operator="between">
      <formula>4.501</formula>
      <formula>6</formula>
    </cfRule>
    <cfRule type="cellIs" dxfId="7838" priority="8630" operator="between">
      <formula>3.001</formula>
      <formula>4.5</formula>
    </cfRule>
    <cfRule type="cellIs" dxfId="7837" priority="8631" operator="between">
      <formula>2.001</formula>
      <formula>3</formula>
    </cfRule>
    <cfRule type="cellIs" dxfId="7836" priority="8632" operator="between">
      <formula>0</formula>
      <formula>2</formula>
    </cfRule>
  </conditionalFormatting>
  <conditionalFormatting sqref="N592">
    <cfRule type="cellIs" dxfId="7835" priority="8544" operator="between">
      <formula>6</formula>
      <formula>4.5</formula>
    </cfRule>
  </conditionalFormatting>
  <conditionalFormatting sqref="N592">
    <cfRule type="cellIs" dxfId="7834" priority="8543" operator="between">
      <formula>6</formula>
      <formula>4.495</formula>
    </cfRule>
  </conditionalFormatting>
  <conditionalFormatting sqref="N592">
    <cfRule type="cellIs" dxfId="7833" priority="8542" operator="between">
      <formula>4.5</formula>
      <formula>3.495</formula>
    </cfRule>
  </conditionalFormatting>
  <conditionalFormatting sqref="N592">
    <cfRule type="cellIs" dxfId="7832" priority="8540" operator="between">
      <formula>3.5</formula>
      <formula>2.495</formula>
    </cfRule>
    <cfRule type="cellIs" dxfId="7831" priority="8541" operator="between">
      <formula>3.5</formula>
      <formula>2.495</formula>
    </cfRule>
  </conditionalFormatting>
  <conditionalFormatting sqref="N592">
    <cfRule type="cellIs" dxfId="7830" priority="8539" operator="between">
      <formula>3.5</formula>
      <formula>2.495</formula>
    </cfRule>
  </conditionalFormatting>
  <conditionalFormatting sqref="N592">
    <cfRule type="cellIs" dxfId="7829" priority="8538" operator="between">
      <formula>3.5</formula>
      <formula>2.494</formula>
    </cfRule>
  </conditionalFormatting>
  <conditionalFormatting sqref="N592">
    <cfRule type="cellIs" dxfId="7828" priority="8537" operator="between">
      <formula>2.5</formula>
      <formula>0</formula>
    </cfRule>
  </conditionalFormatting>
  <conditionalFormatting sqref="N592">
    <cfRule type="cellIs" dxfId="7827" priority="8533" operator="between">
      <formula>4.501</formula>
      <formula>6</formula>
    </cfRule>
    <cfRule type="cellIs" dxfId="7826" priority="8534" operator="between">
      <formula>3.001</formula>
      <formula>4.5</formula>
    </cfRule>
    <cfRule type="cellIs" dxfId="7825" priority="8535" operator="between">
      <formula>2.001</formula>
      <formula>3</formula>
    </cfRule>
    <cfRule type="cellIs" dxfId="7824" priority="8536" operator="between">
      <formula>0</formula>
      <formula>2</formula>
    </cfRule>
  </conditionalFormatting>
  <conditionalFormatting sqref="N606">
    <cfRule type="cellIs" dxfId="7823" priority="8616" operator="between">
      <formula>6</formula>
      <formula>4.5</formula>
    </cfRule>
  </conditionalFormatting>
  <conditionalFormatting sqref="N606">
    <cfRule type="cellIs" dxfId="7822" priority="8615" operator="between">
      <formula>6</formula>
      <formula>4.495</formula>
    </cfRule>
  </conditionalFormatting>
  <conditionalFormatting sqref="N606">
    <cfRule type="cellIs" dxfId="7821" priority="8614" operator="between">
      <formula>4.5</formula>
      <formula>3.495</formula>
    </cfRule>
  </conditionalFormatting>
  <conditionalFormatting sqref="N606">
    <cfRule type="cellIs" dxfId="7820" priority="8612" operator="between">
      <formula>3.5</formula>
      <formula>2.495</formula>
    </cfRule>
    <cfRule type="cellIs" dxfId="7819" priority="8613" operator="between">
      <formula>3.5</formula>
      <formula>2.495</formula>
    </cfRule>
  </conditionalFormatting>
  <conditionalFormatting sqref="N606">
    <cfRule type="cellIs" dxfId="7818" priority="8611" operator="between">
      <formula>3.5</formula>
      <formula>2.495</formula>
    </cfRule>
  </conditionalFormatting>
  <conditionalFormatting sqref="N606">
    <cfRule type="cellIs" dxfId="7817" priority="8610" operator="between">
      <formula>3.5</formula>
      <formula>2.494</formula>
    </cfRule>
  </conditionalFormatting>
  <conditionalFormatting sqref="N606">
    <cfRule type="cellIs" dxfId="7816" priority="8609" operator="between">
      <formula>2.5</formula>
      <formula>0</formula>
    </cfRule>
  </conditionalFormatting>
  <conditionalFormatting sqref="N606">
    <cfRule type="cellIs" dxfId="7815" priority="8605" operator="between">
      <formula>4.501</formula>
      <formula>6</formula>
    </cfRule>
    <cfRule type="cellIs" dxfId="7814" priority="8606" operator="between">
      <formula>3.001</formula>
      <formula>4.5</formula>
    </cfRule>
    <cfRule type="cellIs" dxfId="7813" priority="8607" operator="between">
      <formula>2.001</formula>
      <formula>3</formula>
    </cfRule>
    <cfRule type="cellIs" dxfId="7812" priority="8608" operator="between">
      <formula>0</formula>
      <formula>2</formula>
    </cfRule>
  </conditionalFormatting>
  <conditionalFormatting sqref="N607">
    <cfRule type="cellIs" dxfId="7811" priority="8604" operator="between">
      <formula>6</formula>
      <formula>4.5</formula>
    </cfRule>
  </conditionalFormatting>
  <conditionalFormatting sqref="N607">
    <cfRule type="cellIs" dxfId="7810" priority="8603" operator="between">
      <formula>6</formula>
      <formula>4.495</formula>
    </cfRule>
  </conditionalFormatting>
  <conditionalFormatting sqref="N607">
    <cfRule type="cellIs" dxfId="7809" priority="8602" operator="between">
      <formula>4.5</formula>
      <formula>3.495</formula>
    </cfRule>
  </conditionalFormatting>
  <conditionalFormatting sqref="N607">
    <cfRule type="cellIs" dxfId="7808" priority="8600" operator="between">
      <formula>3.5</formula>
      <formula>2.495</formula>
    </cfRule>
    <cfRule type="cellIs" dxfId="7807" priority="8601" operator="between">
      <formula>3.5</formula>
      <formula>2.495</formula>
    </cfRule>
  </conditionalFormatting>
  <conditionalFormatting sqref="N607">
    <cfRule type="cellIs" dxfId="7806" priority="8599" operator="between">
      <formula>3.5</formula>
      <formula>2.495</formula>
    </cfRule>
  </conditionalFormatting>
  <conditionalFormatting sqref="N607">
    <cfRule type="cellIs" dxfId="7805" priority="8598" operator="between">
      <formula>3.5</formula>
      <formula>2.494</formula>
    </cfRule>
  </conditionalFormatting>
  <conditionalFormatting sqref="N607">
    <cfRule type="cellIs" dxfId="7804" priority="8597" operator="between">
      <formula>2.5</formula>
      <formula>0</formula>
    </cfRule>
  </conditionalFormatting>
  <conditionalFormatting sqref="N607">
    <cfRule type="cellIs" dxfId="7803" priority="8593" operator="between">
      <formula>4.501</formula>
      <formula>6</formula>
    </cfRule>
    <cfRule type="cellIs" dxfId="7802" priority="8594" operator="between">
      <formula>3.001</formula>
      <formula>4.5</formula>
    </cfRule>
    <cfRule type="cellIs" dxfId="7801" priority="8595" operator="between">
      <formula>2.001</formula>
      <formula>3</formula>
    </cfRule>
    <cfRule type="cellIs" dxfId="7800" priority="8596" operator="between">
      <formula>0</formula>
      <formula>2</formula>
    </cfRule>
  </conditionalFormatting>
  <conditionalFormatting sqref="N605">
    <cfRule type="cellIs" dxfId="7799" priority="8592" operator="between">
      <formula>6</formula>
      <formula>4.5</formula>
    </cfRule>
  </conditionalFormatting>
  <conditionalFormatting sqref="N605">
    <cfRule type="cellIs" dxfId="7798" priority="8591" operator="between">
      <formula>6</formula>
      <formula>4.495</formula>
    </cfRule>
  </conditionalFormatting>
  <conditionalFormatting sqref="N605">
    <cfRule type="cellIs" dxfId="7797" priority="8590" operator="between">
      <formula>4.5</formula>
      <formula>3.495</formula>
    </cfRule>
  </conditionalFormatting>
  <conditionalFormatting sqref="N605">
    <cfRule type="cellIs" dxfId="7796" priority="8588" operator="between">
      <formula>3.5</formula>
      <formula>2.495</formula>
    </cfRule>
    <cfRule type="cellIs" dxfId="7795" priority="8589" operator="between">
      <formula>3.5</formula>
      <formula>2.495</formula>
    </cfRule>
  </conditionalFormatting>
  <conditionalFormatting sqref="N605">
    <cfRule type="cellIs" dxfId="7794" priority="8587" operator="between">
      <formula>3.5</formula>
      <formula>2.495</formula>
    </cfRule>
  </conditionalFormatting>
  <conditionalFormatting sqref="N605">
    <cfRule type="cellIs" dxfId="7793" priority="8586" operator="between">
      <formula>3.5</formula>
      <formula>2.494</formula>
    </cfRule>
  </conditionalFormatting>
  <conditionalFormatting sqref="N605">
    <cfRule type="cellIs" dxfId="7792" priority="8585" operator="between">
      <formula>2.5</formula>
      <formula>0</formula>
    </cfRule>
  </conditionalFormatting>
  <conditionalFormatting sqref="N605">
    <cfRule type="cellIs" dxfId="7791" priority="8581" operator="between">
      <formula>4.501</formula>
      <formula>6</formula>
    </cfRule>
    <cfRule type="cellIs" dxfId="7790" priority="8582" operator="between">
      <formula>3.001</formula>
      <formula>4.5</formula>
    </cfRule>
    <cfRule type="cellIs" dxfId="7789" priority="8583" operator="between">
      <formula>2.001</formula>
      <formula>3</formula>
    </cfRule>
    <cfRule type="cellIs" dxfId="7788" priority="8584" operator="between">
      <formula>0</formula>
      <formula>2</formula>
    </cfRule>
  </conditionalFormatting>
  <conditionalFormatting sqref="N608">
    <cfRule type="cellIs" dxfId="7787" priority="8580" operator="between">
      <formula>6</formula>
      <formula>4.5</formula>
    </cfRule>
  </conditionalFormatting>
  <conditionalFormatting sqref="N608">
    <cfRule type="cellIs" dxfId="7786" priority="8579" operator="between">
      <formula>6</formula>
      <formula>4.495</formula>
    </cfRule>
  </conditionalFormatting>
  <conditionalFormatting sqref="N608">
    <cfRule type="cellIs" dxfId="7785" priority="8578" operator="between">
      <formula>4.5</formula>
      <formula>3.495</formula>
    </cfRule>
  </conditionalFormatting>
  <conditionalFormatting sqref="N608">
    <cfRule type="cellIs" dxfId="7784" priority="8576" operator="between">
      <formula>3.5</formula>
      <formula>2.495</formula>
    </cfRule>
    <cfRule type="cellIs" dxfId="7783" priority="8577" operator="between">
      <formula>3.5</formula>
      <formula>2.495</formula>
    </cfRule>
  </conditionalFormatting>
  <conditionalFormatting sqref="N608">
    <cfRule type="cellIs" dxfId="7782" priority="8575" operator="between">
      <formula>3.5</formula>
      <formula>2.495</formula>
    </cfRule>
  </conditionalFormatting>
  <conditionalFormatting sqref="N608">
    <cfRule type="cellIs" dxfId="7781" priority="8574" operator="between">
      <formula>3.5</formula>
      <formula>2.494</formula>
    </cfRule>
  </conditionalFormatting>
  <conditionalFormatting sqref="N608">
    <cfRule type="cellIs" dxfId="7780" priority="8573" operator="between">
      <formula>2.5</formula>
      <formula>0</formula>
    </cfRule>
  </conditionalFormatting>
  <conditionalFormatting sqref="N608">
    <cfRule type="cellIs" dxfId="7779" priority="8569" operator="between">
      <formula>4.501</formula>
      <formula>6</formula>
    </cfRule>
    <cfRule type="cellIs" dxfId="7778" priority="8570" operator="between">
      <formula>3.001</formula>
      <formula>4.5</formula>
    </cfRule>
    <cfRule type="cellIs" dxfId="7777" priority="8571" operator="between">
      <formula>2.001</formula>
      <formula>3</formula>
    </cfRule>
    <cfRule type="cellIs" dxfId="7776" priority="8572" operator="between">
      <formula>0</formula>
      <formula>2</formula>
    </cfRule>
  </conditionalFormatting>
  <conditionalFormatting sqref="N595">
    <cfRule type="cellIs" dxfId="7775" priority="8496" operator="between">
      <formula>6</formula>
      <formula>4.5</formula>
    </cfRule>
  </conditionalFormatting>
  <conditionalFormatting sqref="N595">
    <cfRule type="cellIs" dxfId="7774" priority="8495" operator="between">
      <formula>6</formula>
      <formula>4.495</formula>
    </cfRule>
  </conditionalFormatting>
  <conditionalFormatting sqref="N595">
    <cfRule type="cellIs" dxfId="7773" priority="8494" operator="between">
      <formula>4.5</formula>
      <formula>3.495</formula>
    </cfRule>
  </conditionalFormatting>
  <conditionalFormatting sqref="N595">
    <cfRule type="cellIs" dxfId="7772" priority="8492" operator="between">
      <formula>3.5</formula>
      <formula>2.495</formula>
    </cfRule>
    <cfRule type="cellIs" dxfId="7771" priority="8493" operator="between">
      <formula>3.5</formula>
      <formula>2.495</formula>
    </cfRule>
  </conditionalFormatting>
  <conditionalFormatting sqref="N595">
    <cfRule type="cellIs" dxfId="7770" priority="8491" operator="between">
      <formula>3.5</formula>
      <formula>2.495</formula>
    </cfRule>
  </conditionalFormatting>
  <conditionalFormatting sqref="N595">
    <cfRule type="cellIs" dxfId="7769" priority="8490" operator="between">
      <formula>3.5</formula>
      <formula>2.494</formula>
    </cfRule>
  </conditionalFormatting>
  <conditionalFormatting sqref="N595">
    <cfRule type="cellIs" dxfId="7768" priority="8489" operator="between">
      <formula>2.5</formula>
      <formula>0</formula>
    </cfRule>
  </conditionalFormatting>
  <conditionalFormatting sqref="N595">
    <cfRule type="cellIs" dxfId="7767" priority="8485" operator="between">
      <formula>4.501</formula>
      <formula>6</formula>
    </cfRule>
    <cfRule type="cellIs" dxfId="7766" priority="8486" operator="between">
      <formula>3.001</formula>
      <formula>4.5</formula>
    </cfRule>
    <cfRule type="cellIs" dxfId="7765" priority="8487" operator="between">
      <formula>2.001</formula>
      <formula>3</formula>
    </cfRule>
    <cfRule type="cellIs" dxfId="7764" priority="8488" operator="between">
      <formula>0</formula>
      <formula>2</formula>
    </cfRule>
  </conditionalFormatting>
  <conditionalFormatting sqref="N597">
    <cfRule type="cellIs" dxfId="7763" priority="8556" operator="between">
      <formula>6</formula>
      <formula>4.5</formula>
    </cfRule>
  </conditionalFormatting>
  <conditionalFormatting sqref="N597">
    <cfRule type="cellIs" dxfId="7762" priority="8555" operator="between">
      <formula>6</formula>
      <formula>4.495</formula>
    </cfRule>
  </conditionalFormatting>
  <conditionalFormatting sqref="N597">
    <cfRule type="cellIs" dxfId="7761" priority="8554" operator="between">
      <formula>4.5</formula>
      <formula>3.495</formula>
    </cfRule>
  </conditionalFormatting>
  <conditionalFormatting sqref="N597">
    <cfRule type="cellIs" dxfId="7760" priority="8552" operator="between">
      <formula>3.5</formula>
      <formula>2.495</formula>
    </cfRule>
    <cfRule type="cellIs" dxfId="7759" priority="8553" operator="between">
      <formula>3.5</formula>
      <formula>2.495</formula>
    </cfRule>
  </conditionalFormatting>
  <conditionalFormatting sqref="N597">
    <cfRule type="cellIs" dxfId="7758" priority="8551" operator="between">
      <formula>3.5</formula>
      <formula>2.495</formula>
    </cfRule>
  </conditionalFormatting>
  <conditionalFormatting sqref="N597">
    <cfRule type="cellIs" dxfId="7757" priority="8550" operator="between">
      <formula>3.5</formula>
      <formula>2.494</formula>
    </cfRule>
  </conditionalFormatting>
  <conditionalFormatting sqref="N597">
    <cfRule type="cellIs" dxfId="7756" priority="8549" operator="between">
      <formula>2.5</formula>
      <formula>0</formula>
    </cfRule>
  </conditionalFormatting>
  <conditionalFormatting sqref="N597">
    <cfRule type="cellIs" dxfId="7755" priority="8545" operator="between">
      <formula>4.501</formula>
      <formula>6</formula>
    </cfRule>
    <cfRule type="cellIs" dxfId="7754" priority="8546" operator="between">
      <formula>3.001</formula>
      <formula>4.5</formula>
    </cfRule>
    <cfRule type="cellIs" dxfId="7753" priority="8547" operator="between">
      <formula>2.001</formula>
      <formula>3</formula>
    </cfRule>
    <cfRule type="cellIs" dxfId="7752" priority="8548" operator="between">
      <formula>0</formula>
      <formula>2</formula>
    </cfRule>
  </conditionalFormatting>
  <conditionalFormatting sqref="N596">
    <cfRule type="cellIs" dxfId="7751" priority="8532" operator="between">
      <formula>6</formula>
      <formula>4.5</formula>
    </cfRule>
  </conditionalFormatting>
  <conditionalFormatting sqref="N596">
    <cfRule type="cellIs" dxfId="7750" priority="8531" operator="between">
      <formula>6</formula>
      <formula>4.495</formula>
    </cfRule>
  </conditionalFormatting>
  <conditionalFormatting sqref="N596">
    <cfRule type="cellIs" dxfId="7749" priority="8530" operator="between">
      <formula>4.5</formula>
      <formula>3.495</formula>
    </cfRule>
  </conditionalFormatting>
  <conditionalFormatting sqref="N596">
    <cfRule type="cellIs" dxfId="7748" priority="8528" operator="between">
      <formula>3.5</formula>
      <formula>2.495</formula>
    </cfRule>
    <cfRule type="cellIs" dxfId="7747" priority="8529" operator="between">
      <formula>3.5</formula>
      <formula>2.495</formula>
    </cfRule>
  </conditionalFormatting>
  <conditionalFormatting sqref="N596">
    <cfRule type="cellIs" dxfId="7746" priority="8527" operator="between">
      <formula>3.5</formula>
      <formula>2.495</formula>
    </cfRule>
  </conditionalFormatting>
  <conditionalFormatting sqref="N596">
    <cfRule type="cellIs" dxfId="7745" priority="8526" operator="between">
      <formula>3.5</formula>
      <formula>2.494</formula>
    </cfRule>
  </conditionalFormatting>
  <conditionalFormatting sqref="N596">
    <cfRule type="cellIs" dxfId="7744" priority="8525" operator="between">
      <formula>2.5</formula>
      <formula>0</formula>
    </cfRule>
  </conditionalFormatting>
  <conditionalFormatting sqref="N596">
    <cfRule type="cellIs" dxfId="7743" priority="8521" operator="between">
      <formula>4.501</formula>
      <formula>6</formula>
    </cfRule>
    <cfRule type="cellIs" dxfId="7742" priority="8522" operator="between">
      <formula>3.001</formula>
      <formula>4.5</formula>
    </cfRule>
    <cfRule type="cellIs" dxfId="7741" priority="8523" operator="between">
      <formula>2.001</formula>
      <formula>3</formula>
    </cfRule>
    <cfRule type="cellIs" dxfId="7740" priority="8524" operator="between">
      <formula>0</formula>
      <formula>2</formula>
    </cfRule>
  </conditionalFormatting>
  <conditionalFormatting sqref="N593">
    <cfRule type="cellIs" dxfId="7739" priority="8520" operator="between">
      <formula>6</formula>
      <formula>4.5</formula>
    </cfRule>
  </conditionalFormatting>
  <conditionalFormatting sqref="N593">
    <cfRule type="cellIs" dxfId="7738" priority="8519" operator="between">
      <formula>6</formula>
      <formula>4.495</formula>
    </cfRule>
  </conditionalFormatting>
  <conditionalFormatting sqref="N593">
    <cfRule type="cellIs" dxfId="7737" priority="8518" operator="between">
      <formula>4.5</formula>
      <formula>3.495</formula>
    </cfRule>
  </conditionalFormatting>
  <conditionalFormatting sqref="N593">
    <cfRule type="cellIs" dxfId="7736" priority="8516" operator="between">
      <formula>3.5</formula>
      <formula>2.495</formula>
    </cfRule>
    <cfRule type="cellIs" dxfId="7735" priority="8517" operator="between">
      <formula>3.5</formula>
      <formula>2.495</formula>
    </cfRule>
  </conditionalFormatting>
  <conditionalFormatting sqref="N593">
    <cfRule type="cellIs" dxfId="7734" priority="8515" operator="between">
      <formula>3.5</formula>
      <formula>2.495</formula>
    </cfRule>
  </conditionalFormatting>
  <conditionalFormatting sqref="N593">
    <cfRule type="cellIs" dxfId="7733" priority="8514" operator="between">
      <formula>3.5</formula>
      <formula>2.494</formula>
    </cfRule>
  </conditionalFormatting>
  <conditionalFormatting sqref="N593">
    <cfRule type="cellIs" dxfId="7732" priority="8513" operator="between">
      <formula>2.5</formula>
      <formula>0</formula>
    </cfRule>
  </conditionalFormatting>
  <conditionalFormatting sqref="N593">
    <cfRule type="cellIs" dxfId="7731" priority="8509" operator="between">
      <formula>4.501</formula>
      <formula>6</formula>
    </cfRule>
    <cfRule type="cellIs" dxfId="7730" priority="8510" operator="between">
      <formula>3.001</formula>
      <formula>4.5</formula>
    </cfRule>
    <cfRule type="cellIs" dxfId="7729" priority="8511" operator="between">
      <formula>2.001</formula>
      <formula>3</formula>
    </cfRule>
    <cfRule type="cellIs" dxfId="7728" priority="8512" operator="between">
      <formula>0</formula>
      <formula>2</formula>
    </cfRule>
  </conditionalFormatting>
  <conditionalFormatting sqref="N594">
    <cfRule type="cellIs" dxfId="7727" priority="8508" operator="between">
      <formula>6</formula>
      <formula>4.5</formula>
    </cfRule>
  </conditionalFormatting>
  <conditionalFormatting sqref="N594">
    <cfRule type="cellIs" dxfId="7726" priority="8507" operator="between">
      <formula>6</formula>
      <formula>4.495</formula>
    </cfRule>
  </conditionalFormatting>
  <conditionalFormatting sqref="N594">
    <cfRule type="cellIs" dxfId="7725" priority="8506" operator="between">
      <formula>4.5</formula>
      <formula>3.495</formula>
    </cfRule>
  </conditionalFormatting>
  <conditionalFormatting sqref="N594">
    <cfRule type="cellIs" dxfId="7724" priority="8504" operator="between">
      <formula>3.5</formula>
      <formula>2.495</formula>
    </cfRule>
    <cfRule type="cellIs" dxfId="7723" priority="8505" operator="between">
      <formula>3.5</formula>
      <formula>2.495</formula>
    </cfRule>
  </conditionalFormatting>
  <conditionalFormatting sqref="N594">
    <cfRule type="cellIs" dxfId="7722" priority="8503" operator="between">
      <formula>3.5</formula>
      <formula>2.495</formula>
    </cfRule>
  </conditionalFormatting>
  <conditionalFormatting sqref="N594">
    <cfRule type="cellIs" dxfId="7721" priority="8502" operator="between">
      <formula>3.5</formula>
      <formula>2.494</formula>
    </cfRule>
  </conditionalFormatting>
  <conditionalFormatting sqref="N594">
    <cfRule type="cellIs" dxfId="7720" priority="8501" operator="between">
      <formula>2.5</formula>
      <formula>0</formula>
    </cfRule>
  </conditionalFormatting>
  <conditionalFormatting sqref="N594">
    <cfRule type="cellIs" dxfId="7719" priority="8497" operator="between">
      <formula>4.501</formula>
      <formula>6</formula>
    </cfRule>
    <cfRule type="cellIs" dxfId="7718" priority="8498" operator="between">
      <formula>3.001</formula>
      <formula>4.5</formula>
    </cfRule>
    <cfRule type="cellIs" dxfId="7717" priority="8499" operator="between">
      <formula>2.001</formula>
      <formula>3</formula>
    </cfRule>
    <cfRule type="cellIs" dxfId="7716" priority="8500" operator="between">
      <formula>0</formula>
      <formula>2</formula>
    </cfRule>
  </conditionalFormatting>
  <conditionalFormatting sqref="N615">
    <cfRule type="cellIs" dxfId="7715" priority="8484" operator="between">
      <formula>6</formula>
      <formula>4.5</formula>
    </cfRule>
  </conditionalFormatting>
  <conditionalFormatting sqref="N615">
    <cfRule type="cellIs" dxfId="7714" priority="8483" operator="between">
      <formula>6</formula>
      <formula>4.495</formula>
    </cfRule>
  </conditionalFormatting>
  <conditionalFormatting sqref="N615">
    <cfRule type="cellIs" dxfId="7713" priority="8482" operator="between">
      <formula>4.5</formula>
      <formula>3.495</formula>
    </cfRule>
  </conditionalFormatting>
  <conditionalFormatting sqref="N615">
    <cfRule type="cellIs" dxfId="7712" priority="8480" operator="between">
      <formula>3.5</formula>
      <formula>2.495</formula>
    </cfRule>
    <cfRule type="cellIs" dxfId="7711" priority="8481" operator="between">
      <formula>3.5</formula>
      <formula>2.495</formula>
    </cfRule>
  </conditionalFormatting>
  <conditionalFormatting sqref="N615">
    <cfRule type="cellIs" dxfId="7710" priority="8479" operator="between">
      <formula>3.5</formula>
      <formula>2.495</formula>
    </cfRule>
  </conditionalFormatting>
  <conditionalFormatting sqref="N615">
    <cfRule type="cellIs" dxfId="7709" priority="8478" operator="between">
      <formula>3.5</formula>
      <formula>2.494</formula>
    </cfRule>
  </conditionalFormatting>
  <conditionalFormatting sqref="N615">
    <cfRule type="cellIs" dxfId="7708" priority="8477" operator="between">
      <formula>2.5</formula>
      <formula>0</formula>
    </cfRule>
  </conditionalFormatting>
  <conditionalFormatting sqref="N615">
    <cfRule type="cellIs" dxfId="7707" priority="8473" operator="between">
      <formula>4.501</formula>
      <formula>6</formula>
    </cfRule>
    <cfRule type="cellIs" dxfId="7706" priority="8474" operator="between">
      <formula>3.001</formula>
      <formula>4.5</formula>
    </cfRule>
    <cfRule type="cellIs" dxfId="7705" priority="8475" operator="between">
      <formula>2.001</formula>
      <formula>3</formula>
    </cfRule>
    <cfRule type="cellIs" dxfId="7704" priority="8476" operator="between">
      <formula>0</formula>
      <formula>2</formula>
    </cfRule>
  </conditionalFormatting>
  <conditionalFormatting sqref="N614">
    <cfRule type="cellIs" dxfId="7703" priority="8472" operator="between">
      <formula>6</formula>
      <formula>4.5</formula>
    </cfRule>
  </conditionalFormatting>
  <conditionalFormatting sqref="N614">
    <cfRule type="cellIs" dxfId="7702" priority="8471" operator="between">
      <formula>6</formula>
      <formula>4.495</formula>
    </cfRule>
  </conditionalFormatting>
  <conditionalFormatting sqref="N614">
    <cfRule type="cellIs" dxfId="7701" priority="8470" operator="between">
      <formula>4.5</formula>
      <formula>3.495</formula>
    </cfRule>
  </conditionalFormatting>
  <conditionalFormatting sqref="N614">
    <cfRule type="cellIs" dxfId="7700" priority="8468" operator="between">
      <formula>3.5</formula>
      <formula>2.495</formula>
    </cfRule>
    <cfRule type="cellIs" dxfId="7699" priority="8469" operator="between">
      <formula>3.5</formula>
      <formula>2.495</formula>
    </cfRule>
  </conditionalFormatting>
  <conditionalFormatting sqref="N614">
    <cfRule type="cellIs" dxfId="7698" priority="8467" operator="between">
      <formula>3.5</formula>
      <formula>2.495</formula>
    </cfRule>
  </conditionalFormatting>
  <conditionalFormatting sqref="N614">
    <cfRule type="cellIs" dxfId="7697" priority="8466" operator="between">
      <formula>3.5</formula>
      <formula>2.494</formula>
    </cfRule>
  </conditionalFormatting>
  <conditionalFormatting sqref="N614">
    <cfRule type="cellIs" dxfId="7696" priority="8465" operator="between">
      <formula>2.5</formula>
      <formula>0</formula>
    </cfRule>
  </conditionalFormatting>
  <conditionalFormatting sqref="N614">
    <cfRule type="cellIs" dxfId="7695" priority="8461" operator="between">
      <formula>4.501</formula>
      <formula>6</formula>
    </cfRule>
    <cfRule type="cellIs" dxfId="7694" priority="8462" operator="between">
      <formula>3.001</formula>
      <formula>4.5</formula>
    </cfRule>
    <cfRule type="cellIs" dxfId="7693" priority="8463" operator="between">
      <formula>2.001</formula>
      <formula>3</formula>
    </cfRule>
    <cfRule type="cellIs" dxfId="7692" priority="8464" operator="between">
      <formula>0</formula>
      <formula>2</formula>
    </cfRule>
  </conditionalFormatting>
  <conditionalFormatting sqref="N613">
    <cfRule type="cellIs" dxfId="7691" priority="8448" operator="between">
      <formula>6</formula>
      <formula>4.5</formula>
    </cfRule>
  </conditionalFormatting>
  <conditionalFormatting sqref="N613">
    <cfRule type="cellIs" dxfId="7690" priority="8447" operator="between">
      <formula>6</formula>
      <formula>4.495</formula>
    </cfRule>
  </conditionalFormatting>
  <conditionalFormatting sqref="N613">
    <cfRule type="cellIs" dxfId="7689" priority="8446" operator="between">
      <formula>4.5</formula>
      <formula>3.495</formula>
    </cfRule>
  </conditionalFormatting>
  <conditionalFormatting sqref="N613">
    <cfRule type="cellIs" dxfId="7688" priority="8444" operator="between">
      <formula>3.5</formula>
      <formula>2.495</formula>
    </cfRule>
    <cfRule type="cellIs" dxfId="7687" priority="8445" operator="between">
      <formula>3.5</formula>
      <formula>2.495</formula>
    </cfRule>
  </conditionalFormatting>
  <conditionalFormatting sqref="N613">
    <cfRule type="cellIs" dxfId="7686" priority="8443" operator="between">
      <formula>3.5</formula>
      <formula>2.495</formula>
    </cfRule>
  </conditionalFormatting>
  <conditionalFormatting sqref="N613">
    <cfRule type="cellIs" dxfId="7685" priority="8442" operator="between">
      <formula>3.5</formula>
      <formula>2.494</formula>
    </cfRule>
  </conditionalFormatting>
  <conditionalFormatting sqref="N613">
    <cfRule type="cellIs" dxfId="7684" priority="8441" operator="between">
      <formula>2.5</formula>
      <formula>0</formula>
    </cfRule>
  </conditionalFormatting>
  <conditionalFormatting sqref="N613">
    <cfRule type="cellIs" dxfId="7683" priority="8437" operator="between">
      <formula>4.501</formula>
      <formula>6</formula>
    </cfRule>
    <cfRule type="cellIs" dxfId="7682" priority="8438" operator="between">
      <formula>3.001</formula>
      <formula>4.5</formula>
    </cfRule>
    <cfRule type="cellIs" dxfId="7681" priority="8439" operator="between">
      <formula>2.001</formula>
      <formula>3</formula>
    </cfRule>
    <cfRule type="cellIs" dxfId="7680" priority="8440" operator="between">
      <formula>0</formula>
      <formula>2</formula>
    </cfRule>
  </conditionalFormatting>
  <conditionalFormatting sqref="N611">
    <cfRule type="cellIs" dxfId="7679" priority="8436" operator="between">
      <formula>6</formula>
      <formula>4.5</formula>
    </cfRule>
  </conditionalFormatting>
  <conditionalFormatting sqref="N611">
    <cfRule type="cellIs" dxfId="7678" priority="8435" operator="between">
      <formula>6</formula>
      <formula>4.495</formula>
    </cfRule>
  </conditionalFormatting>
  <conditionalFormatting sqref="N611">
    <cfRule type="cellIs" dxfId="7677" priority="8434" operator="between">
      <formula>4.5</formula>
      <formula>3.495</formula>
    </cfRule>
  </conditionalFormatting>
  <conditionalFormatting sqref="N611">
    <cfRule type="cellIs" dxfId="7676" priority="8432" operator="between">
      <formula>3.5</formula>
      <formula>2.495</formula>
    </cfRule>
    <cfRule type="cellIs" dxfId="7675" priority="8433" operator="between">
      <formula>3.5</formula>
      <formula>2.495</formula>
    </cfRule>
  </conditionalFormatting>
  <conditionalFormatting sqref="N611">
    <cfRule type="cellIs" dxfId="7674" priority="8431" operator="between">
      <formula>3.5</formula>
      <formula>2.495</formula>
    </cfRule>
  </conditionalFormatting>
  <conditionalFormatting sqref="N611">
    <cfRule type="cellIs" dxfId="7673" priority="8430" operator="between">
      <formula>3.5</formula>
      <formula>2.494</formula>
    </cfRule>
  </conditionalFormatting>
  <conditionalFormatting sqref="N611">
    <cfRule type="cellIs" dxfId="7672" priority="8429" operator="between">
      <formula>2.5</formula>
      <formula>0</formula>
    </cfRule>
  </conditionalFormatting>
  <conditionalFormatting sqref="N611">
    <cfRule type="cellIs" dxfId="7671" priority="8425" operator="between">
      <formula>4.501</formula>
      <formula>6</formula>
    </cfRule>
    <cfRule type="cellIs" dxfId="7670" priority="8426" operator="between">
      <formula>3.001</formula>
      <formula>4.5</formula>
    </cfRule>
    <cfRule type="cellIs" dxfId="7669" priority="8427" operator="between">
      <formula>2.001</formula>
      <formula>3</formula>
    </cfRule>
    <cfRule type="cellIs" dxfId="7668" priority="8428" operator="between">
      <formula>0</formula>
      <formula>2</formula>
    </cfRule>
  </conditionalFormatting>
  <conditionalFormatting sqref="N612">
    <cfRule type="cellIs" dxfId="7667" priority="8412" operator="between">
      <formula>6</formula>
      <formula>4.5</formula>
    </cfRule>
  </conditionalFormatting>
  <conditionalFormatting sqref="N612">
    <cfRule type="cellIs" dxfId="7666" priority="8411" operator="between">
      <formula>6</formula>
      <formula>4.495</formula>
    </cfRule>
  </conditionalFormatting>
  <conditionalFormatting sqref="N612">
    <cfRule type="cellIs" dxfId="7665" priority="8410" operator="between">
      <formula>4.5</formula>
      <formula>3.495</formula>
    </cfRule>
  </conditionalFormatting>
  <conditionalFormatting sqref="N612">
    <cfRule type="cellIs" dxfId="7664" priority="8408" operator="between">
      <formula>3.5</formula>
      <formula>2.495</formula>
    </cfRule>
    <cfRule type="cellIs" dxfId="7663" priority="8409" operator="between">
      <formula>3.5</formula>
      <formula>2.495</formula>
    </cfRule>
  </conditionalFormatting>
  <conditionalFormatting sqref="N612">
    <cfRule type="cellIs" dxfId="7662" priority="8407" operator="between">
      <formula>3.5</formula>
      <formula>2.495</formula>
    </cfRule>
  </conditionalFormatting>
  <conditionalFormatting sqref="N612">
    <cfRule type="cellIs" dxfId="7661" priority="8406" operator="between">
      <formula>3.5</formula>
      <formula>2.494</formula>
    </cfRule>
  </conditionalFormatting>
  <conditionalFormatting sqref="N612">
    <cfRule type="cellIs" dxfId="7660" priority="8405" operator="between">
      <formula>2.5</formula>
      <formula>0</formula>
    </cfRule>
  </conditionalFormatting>
  <conditionalFormatting sqref="N612">
    <cfRule type="cellIs" dxfId="7659" priority="8401" operator="between">
      <formula>4.501</formula>
      <formula>6</formula>
    </cfRule>
    <cfRule type="cellIs" dxfId="7658" priority="8402" operator="between">
      <formula>3.001</formula>
      <formula>4.5</formula>
    </cfRule>
    <cfRule type="cellIs" dxfId="7657" priority="8403" operator="between">
      <formula>2.001</formula>
      <formula>3</formula>
    </cfRule>
    <cfRule type="cellIs" dxfId="7656" priority="8404" operator="between">
      <formula>0</formula>
      <formula>2</formula>
    </cfRule>
  </conditionalFormatting>
  <conditionalFormatting sqref="N620">
    <cfRule type="cellIs" dxfId="7655" priority="8400" operator="between">
      <formula>6</formula>
      <formula>4.5</formula>
    </cfRule>
  </conditionalFormatting>
  <conditionalFormatting sqref="N620">
    <cfRule type="cellIs" dxfId="7654" priority="8399" operator="between">
      <formula>6</formula>
      <formula>4.495</formula>
    </cfRule>
  </conditionalFormatting>
  <conditionalFormatting sqref="N620">
    <cfRule type="cellIs" dxfId="7653" priority="8398" operator="between">
      <formula>4.5</formula>
      <formula>3.495</formula>
    </cfRule>
  </conditionalFormatting>
  <conditionalFormatting sqref="N620">
    <cfRule type="cellIs" dxfId="7652" priority="8396" operator="between">
      <formula>3.5</formula>
      <formula>2.495</formula>
    </cfRule>
    <cfRule type="cellIs" dxfId="7651" priority="8397" operator="between">
      <formula>3.5</formula>
      <formula>2.495</formula>
    </cfRule>
  </conditionalFormatting>
  <conditionalFormatting sqref="N620">
    <cfRule type="cellIs" dxfId="7650" priority="8395" operator="between">
      <formula>3.5</formula>
      <formula>2.495</formula>
    </cfRule>
  </conditionalFormatting>
  <conditionalFormatting sqref="N620">
    <cfRule type="cellIs" dxfId="7649" priority="8394" operator="between">
      <formula>3.5</formula>
      <formula>2.494</formula>
    </cfRule>
  </conditionalFormatting>
  <conditionalFormatting sqref="N620">
    <cfRule type="cellIs" dxfId="7648" priority="8393" operator="between">
      <formula>2.5</formula>
      <formula>0</formula>
    </cfRule>
  </conditionalFormatting>
  <conditionalFormatting sqref="N620">
    <cfRule type="cellIs" dxfId="7647" priority="8389" operator="between">
      <formula>4.501</formula>
      <formula>6</formula>
    </cfRule>
    <cfRule type="cellIs" dxfId="7646" priority="8390" operator="between">
      <formula>3.001</formula>
      <formula>4.5</formula>
    </cfRule>
    <cfRule type="cellIs" dxfId="7645" priority="8391" operator="between">
      <formula>2.001</formula>
      <formula>3</formula>
    </cfRule>
    <cfRule type="cellIs" dxfId="7644" priority="8392" operator="between">
      <formula>0</formula>
      <formula>2</formula>
    </cfRule>
  </conditionalFormatting>
  <conditionalFormatting sqref="N619">
    <cfRule type="cellIs" dxfId="7643" priority="8388" operator="between">
      <formula>6</formula>
      <formula>4.5</formula>
    </cfRule>
  </conditionalFormatting>
  <conditionalFormatting sqref="N619">
    <cfRule type="cellIs" dxfId="7642" priority="8387" operator="between">
      <formula>6</formula>
      <formula>4.495</formula>
    </cfRule>
  </conditionalFormatting>
  <conditionalFormatting sqref="N619">
    <cfRule type="cellIs" dxfId="7641" priority="8386" operator="between">
      <formula>4.5</formula>
      <formula>3.495</formula>
    </cfRule>
  </conditionalFormatting>
  <conditionalFormatting sqref="N619">
    <cfRule type="cellIs" dxfId="7640" priority="8384" operator="between">
      <formula>3.5</formula>
      <formula>2.495</formula>
    </cfRule>
    <cfRule type="cellIs" dxfId="7639" priority="8385" operator="between">
      <formula>3.5</formula>
      <formula>2.495</formula>
    </cfRule>
  </conditionalFormatting>
  <conditionalFormatting sqref="N619">
    <cfRule type="cellIs" dxfId="7638" priority="8383" operator="between">
      <formula>3.5</formula>
      <formula>2.495</formula>
    </cfRule>
  </conditionalFormatting>
  <conditionalFormatting sqref="N619">
    <cfRule type="cellIs" dxfId="7637" priority="8382" operator="between">
      <formula>3.5</formula>
      <formula>2.494</formula>
    </cfRule>
  </conditionalFormatting>
  <conditionalFormatting sqref="N619">
    <cfRule type="cellIs" dxfId="7636" priority="8381" operator="between">
      <formula>2.5</formula>
      <formula>0</formula>
    </cfRule>
  </conditionalFormatting>
  <conditionalFormatting sqref="N619">
    <cfRule type="cellIs" dxfId="7635" priority="8377" operator="between">
      <formula>4.501</formula>
      <formula>6</formula>
    </cfRule>
    <cfRule type="cellIs" dxfId="7634" priority="8378" operator="between">
      <formula>3.001</formula>
      <formula>4.5</formula>
    </cfRule>
    <cfRule type="cellIs" dxfId="7633" priority="8379" operator="between">
      <formula>2.001</formula>
      <formula>3</formula>
    </cfRule>
    <cfRule type="cellIs" dxfId="7632" priority="8380" operator="between">
      <formula>0</formula>
      <formula>2</formula>
    </cfRule>
  </conditionalFormatting>
  <conditionalFormatting sqref="N618">
    <cfRule type="cellIs" dxfId="7631" priority="8376" operator="between">
      <formula>6</formula>
      <formula>4.5</formula>
    </cfRule>
  </conditionalFormatting>
  <conditionalFormatting sqref="N618">
    <cfRule type="cellIs" dxfId="7630" priority="8375" operator="between">
      <formula>6</formula>
      <formula>4.495</formula>
    </cfRule>
  </conditionalFormatting>
  <conditionalFormatting sqref="N618">
    <cfRule type="cellIs" dxfId="7629" priority="8374" operator="between">
      <formula>4.5</formula>
      <formula>3.495</formula>
    </cfRule>
  </conditionalFormatting>
  <conditionalFormatting sqref="N618">
    <cfRule type="cellIs" dxfId="7628" priority="8372" operator="between">
      <formula>3.5</formula>
      <formula>2.495</formula>
    </cfRule>
    <cfRule type="cellIs" dxfId="7627" priority="8373" operator="between">
      <formula>3.5</formula>
      <formula>2.495</formula>
    </cfRule>
  </conditionalFormatting>
  <conditionalFormatting sqref="N618">
    <cfRule type="cellIs" dxfId="7626" priority="8371" operator="between">
      <formula>3.5</formula>
      <formula>2.495</formula>
    </cfRule>
  </conditionalFormatting>
  <conditionalFormatting sqref="N618">
    <cfRule type="cellIs" dxfId="7625" priority="8370" operator="between">
      <formula>3.5</formula>
      <formula>2.494</formula>
    </cfRule>
  </conditionalFormatting>
  <conditionalFormatting sqref="N618">
    <cfRule type="cellIs" dxfId="7624" priority="8369" operator="between">
      <formula>2.5</formula>
      <formula>0</formula>
    </cfRule>
  </conditionalFormatting>
  <conditionalFormatting sqref="N618">
    <cfRule type="cellIs" dxfId="7623" priority="8365" operator="between">
      <formula>4.501</formula>
      <formula>6</formula>
    </cfRule>
    <cfRule type="cellIs" dxfId="7622" priority="8366" operator="between">
      <formula>3.001</formula>
      <formula>4.5</formula>
    </cfRule>
    <cfRule type="cellIs" dxfId="7621" priority="8367" operator="between">
      <formula>2.001</formula>
      <formula>3</formula>
    </cfRule>
    <cfRule type="cellIs" dxfId="7620" priority="8368" operator="between">
      <formula>0</formula>
      <formula>2</formula>
    </cfRule>
  </conditionalFormatting>
  <conditionalFormatting sqref="N616">
    <cfRule type="cellIs" dxfId="7619" priority="8364" operator="between">
      <formula>6</formula>
      <formula>4.5</formula>
    </cfRule>
  </conditionalFormatting>
  <conditionalFormatting sqref="N616">
    <cfRule type="cellIs" dxfId="7618" priority="8363" operator="between">
      <formula>6</formula>
      <formula>4.495</formula>
    </cfRule>
  </conditionalFormatting>
  <conditionalFormatting sqref="N616">
    <cfRule type="cellIs" dxfId="7617" priority="8362" operator="between">
      <formula>4.5</formula>
      <formula>3.495</formula>
    </cfRule>
  </conditionalFormatting>
  <conditionalFormatting sqref="N616">
    <cfRule type="cellIs" dxfId="7616" priority="8360" operator="between">
      <formula>3.5</formula>
      <formula>2.495</formula>
    </cfRule>
    <cfRule type="cellIs" dxfId="7615" priority="8361" operator="between">
      <formula>3.5</formula>
      <formula>2.495</formula>
    </cfRule>
  </conditionalFormatting>
  <conditionalFormatting sqref="N616">
    <cfRule type="cellIs" dxfId="7614" priority="8359" operator="between">
      <formula>3.5</formula>
      <formula>2.495</formula>
    </cfRule>
  </conditionalFormatting>
  <conditionalFormatting sqref="N616">
    <cfRule type="cellIs" dxfId="7613" priority="8358" operator="between">
      <formula>3.5</formula>
      <formula>2.494</formula>
    </cfRule>
  </conditionalFormatting>
  <conditionalFormatting sqref="N616">
    <cfRule type="cellIs" dxfId="7612" priority="8357" operator="between">
      <formula>2.5</formula>
      <formula>0</formula>
    </cfRule>
  </conditionalFormatting>
  <conditionalFormatting sqref="N616">
    <cfRule type="cellIs" dxfId="7611" priority="8353" operator="between">
      <formula>4.501</formula>
      <formula>6</formula>
    </cfRule>
    <cfRule type="cellIs" dxfId="7610" priority="8354" operator="between">
      <formula>3.001</formula>
      <formula>4.5</formula>
    </cfRule>
    <cfRule type="cellIs" dxfId="7609" priority="8355" operator="between">
      <formula>2.001</formula>
      <formula>3</formula>
    </cfRule>
    <cfRule type="cellIs" dxfId="7608" priority="8356" operator="between">
      <formula>0</formula>
      <formula>2</formula>
    </cfRule>
  </conditionalFormatting>
  <conditionalFormatting sqref="N617">
    <cfRule type="cellIs" dxfId="7607" priority="8352" operator="between">
      <formula>6</formula>
      <formula>4.5</formula>
    </cfRule>
  </conditionalFormatting>
  <conditionalFormatting sqref="N617">
    <cfRule type="cellIs" dxfId="7606" priority="8351" operator="between">
      <formula>6</formula>
      <formula>4.495</formula>
    </cfRule>
  </conditionalFormatting>
  <conditionalFormatting sqref="N617">
    <cfRule type="cellIs" dxfId="7605" priority="8350" operator="between">
      <formula>4.5</formula>
      <formula>3.495</formula>
    </cfRule>
  </conditionalFormatting>
  <conditionalFormatting sqref="N617">
    <cfRule type="cellIs" dxfId="7604" priority="8348" operator="between">
      <formula>3.5</formula>
      <formula>2.495</formula>
    </cfRule>
    <cfRule type="cellIs" dxfId="7603" priority="8349" operator="between">
      <formula>3.5</formula>
      <formula>2.495</formula>
    </cfRule>
  </conditionalFormatting>
  <conditionalFormatting sqref="N617">
    <cfRule type="cellIs" dxfId="7602" priority="8347" operator="between">
      <formula>3.5</formula>
      <formula>2.495</formula>
    </cfRule>
  </conditionalFormatting>
  <conditionalFormatting sqref="N617">
    <cfRule type="cellIs" dxfId="7601" priority="8346" operator="between">
      <formula>3.5</formula>
      <formula>2.494</formula>
    </cfRule>
  </conditionalFormatting>
  <conditionalFormatting sqref="N617">
    <cfRule type="cellIs" dxfId="7600" priority="8345" operator="between">
      <formula>2.5</formula>
      <formula>0</formula>
    </cfRule>
  </conditionalFormatting>
  <conditionalFormatting sqref="N617">
    <cfRule type="cellIs" dxfId="7599" priority="8341" operator="between">
      <formula>4.501</formula>
      <formula>6</formula>
    </cfRule>
    <cfRule type="cellIs" dxfId="7598" priority="8342" operator="between">
      <formula>3.001</formula>
      <formula>4.5</formula>
    </cfRule>
    <cfRule type="cellIs" dxfId="7597" priority="8343" operator="between">
      <formula>2.001</formula>
      <formula>3</formula>
    </cfRule>
    <cfRule type="cellIs" dxfId="7596" priority="8344" operator="between">
      <formula>0</formula>
      <formula>2</formula>
    </cfRule>
  </conditionalFormatting>
  <conditionalFormatting sqref="N624">
    <cfRule type="cellIs" dxfId="7595" priority="8340" operator="between">
      <formula>6</formula>
      <formula>4.5</formula>
    </cfRule>
  </conditionalFormatting>
  <conditionalFormatting sqref="N624">
    <cfRule type="cellIs" dxfId="7594" priority="8339" operator="between">
      <formula>6</formula>
      <formula>4.495</formula>
    </cfRule>
  </conditionalFormatting>
  <conditionalFormatting sqref="N624">
    <cfRule type="cellIs" dxfId="7593" priority="8338" operator="between">
      <formula>4.5</formula>
      <formula>3.495</formula>
    </cfRule>
  </conditionalFormatting>
  <conditionalFormatting sqref="N624">
    <cfRule type="cellIs" dxfId="7592" priority="8336" operator="between">
      <formula>3.5</formula>
      <formula>2.495</formula>
    </cfRule>
    <cfRule type="cellIs" dxfId="7591" priority="8337" operator="between">
      <formula>3.5</formula>
      <formula>2.495</formula>
    </cfRule>
  </conditionalFormatting>
  <conditionalFormatting sqref="N624">
    <cfRule type="cellIs" dxfId="7590" priority="8335" operator="between">
      <formula>3.5</formula>
      <formula>2.495</formula>
    </cfRule>
  </conditionalFormatting>
  <conditionalFormatting sqref="N624">
    <cfRule type="cellIs" dxfId="7589" priority="8334" operator="between">
      <formula>3.5</formula>
      <formula>2.494</formula>
    </cfRule>
  </conditionalFormatting>
  <conditionalFormatting sqref="N624">
    <cfRule type="cellIs" dxfId="7588" priority="8333" operator="between">
      <formula>2.5</formula>
      <formula>0</formula>
    </cfRule>
  </conditionalFormatting>
  <conditionalFormatting sqref="N624">
    <cfRule type="cellIs" dxfId="7587" priority="8329" operator="between">
      <formula>4.501</formula>
      <formula>6</formula>
    </cfRule>
    <cfRule type="cellIs" dxfId="7586" priority="8330" operator="between">
      <formula>3.001</formula>
      <formula>4.5</formula>
    </cfRule>
    <cfRule type="cellIs" dxfId="7585" priority="8331" operator="between">
      <formula>2.001</formula>
      <formula>3</formula>
    </cfRule>
    <cfRule type="cellIs" dxfId="7584" priority="8332" operator="between">
      <formula>0</formula>
      <formula>2</formula>
    </cfRule>
  </conditionalFormatting>
  <conditionalFormatting sqref="N623">
    <cfRule type="cellIs" dxfId="7583" priority="8328" operator="between">
      <formula>6</formula>
      <formula>4.5</formula>
    </cfRule>
  </conditionalFormatting>
  <conditionalFormatting sqref="N623">
    <cfRule type="cellIs" dxfId="7582" priority="8327" operator="between">
      <formula>6</formula>
      <formula>4.495</formula>
    </cfRule>
  </conditionalFormatting>
  <conditionalFormatting sqref="N623">
    <cfRule type="cellIs" dxfId="7581" priority="8326" operator="between">
      <formula>4.5</formula>
      <formula>3.495</formula>
    </cfRule>
  </conditionalFormatting>
  <conditionalFormatting sqref="N623">
    <cfRule type="cellIs" dxfId="7580" priority="8324" operator="between">
      <formula>3.5</formula>
      <formula>2.495</formula>
    </cfRule>
    <cfRule type="cellIs" dxfId="7579" priority="8325" operator="between">
      <formula>3.5</formula>
      <formula>2.495</formula>
    </cfRule>
  </conditionalFormatting>
  <conditionalFormatting sqref="N623">
    <cfRule type="cellIs" dxfId="7578" priority="8323" operator="between">
      <formula>3.5</formula>
      <formula>2.495</formula>
    </cfRule>
  </conditionalFormatting>
  <conditionalFormatting sqref="N623">
    <cfRule type="cellIs" dxfId="7577" priority="8322" operator="between">
      <formula>3.5</formula>
      <formula>2.494</formula>
    </cfRule>
  </conditionalFormatting>
  <conditionalFormatting sqref="N623">
    <cfRule type="cellIs" dxfId="7576" priority="8321" operator="between">
      <formula>2.5</formula>
      <formula>0</formula>
    </cfRule>
  </conditionalFormatting>
  <conditionalFormatting sqref="N623">
    <cfRule type="cellIs" dxfId="7575" priority="8317" operator="between">
      <formula>4.501</formula>
      <formula>6</formula>
    </cfRule>
    <cfRule type="cellIs" dxfId="7574" priority="8318" operator="between">
      <formula>3.001</formula>
      <formula>4.5</formula>
    </cfRule>
    <cfRule type="cellIs" dxfId="7573" priority="8319" operator="between">
      <formula>2.001</formula>
      <formula>3</formula>
    </cfRule>
    <cfRule type="cellIs" dxfId="7572" priority="8320" operator="between">
      <formula>0</formula>
      <formula>2</formula>
    </cfRule>
  </conditionalFormatting>
  <conditionalFormatting sqref="N622">
    <cfRule type="cellIs" dxfId="7571" priority="8316" operator="between">
      <formula>6</formula>
      <formula>4.5</formula>
    </cfRule>
  </conditionalFormatting>
  <conditionalFormatting sqref="N622">
    <cfRule type="cellIs" dxfId="7570" priority="8315" operator="between">
      <formula>6</formula>
      <formula>4.495</formula>
    </cfRule>
  </conditionalFormatting>
  <conditionalFormatting sqref="N622">
    <cfRule type="cellIs" dxfId="7569" priority="8314" operator="between">
      <formula>4.5</formula>
      <formula>3.495</formula>
    </cfRule>
  </conditionalFormatting>
  <conditionalFormatting sqref="N622">
    <cfRule type="cellIs" dxfId="7568" priority="8312" operator="between">
      <formula>3.5</formula>
      <formula>2.495</formula>
    </cfRule>
    <cfRule type="cellIs" dxfId="7567" priority="8313" operator="between">
      <formula>3.5</formula>
      <formula>2.495</formula>
    </cfRule>
  </conditionalFormatting>
  <conditionalFormatting sqref="N622">
    <cfRule type="cellIs" dxfId="7566" priority="8311" operator="between">
      <formula>3.5</formula>
      <formula>2.495</formula>
    </cfRule>
  </conditionalFormatting>
  <conditionalFormatting sqref="N622">
    <cfRule type="cellIs" dxfId="7565" priority="8310" operator="between">
      <formula>3.5</formula>
      <formula>2.494</formula>
    </cfRule>
  </conditionalFormatting>
  <conditionalFormatting sqref="N622">
    <cfRule type="cellIs" dxfId="7564" priority="8309" operator="between">
      <formula>2.5</formula>
      <formula>0</formula>
    </cfRule>
  </conditionalFormatting>
  <conditionalFormatting sqref="N622">
    <cfRule type="cellIs" dxfId="7563" priority="8305" operator="between">
      <formula>4.501</formula>
      <formula>6</formula>
    </cfRule>
    <cfRule type="cellIs" dxfId="7562" priority="8306" operator="between">
      <formula>3.001</formula>
      <formula>4.5</formula>
    </cfRule>
    <cfRule type="cellIs" dxfId="7561" priority="8307" operator="between">
      <formula>2.001</formula>
      <formula>3</formula>
    </cfRule>
    <cfRule type="cellIs" dxfId="7560" priority="8308" operator="between">
      <formula>0</formula>
      <formula>2</formula>
    </cfRule>
  </conditionalFormatting>
  <conditionalFormatting sqref="N621">
    <cfRule type="cellIs" dxfId="7559" priority="8304" operator="between">
      <formula>6</formula>
      <formula>4.5</formula>
    </cfRule>
  </conditionalFormatting>
  <conditionalFormatting sqref="N621">
    <cfRule type="cellIs" dxfId="7558" priority="8303" operator="between">
      <formula>6</formula>
      <formula>4.495</formula>
    </cfRule>
  </conditionalFormatting>
  <conditionalFormatting sqref="N621">
    <cfRule type="cellIs" dxfId="7557" priority="8302" operator="between">
      <formula>4.5</formula>
      <formula>3.495</formula>
    </cfRule>
  </conditionalFormatting>
  <conditionalFormatting sqref="N621">
    <cfRule type="cellIs" dxfId="7556" priority="8300" operator="between">
      <formula>3.5</formula>
      <formula>2.495</formula>
    </cfRule>
    <cfRule type="cellIs" dxfId="7555" priority="8301" operator="between">
      <formula>3.5</formula>
      <formula>2.495</formula>
    </cfRule>
  </conditionalFormatting>
  <conditionalFormatting sqref="N621">
    <cfRule type="cellIs" dxfId="7554" priority="8299" operator="between">
      <formula>3.5</formula>
      <formula>2.495</formula>
    </cfRule>
  </conditionalFormatting>
  <conditionalFormatting sqref="N621">
    <cfRule type="cellIs" dxfId="7553" priority="8298" operator="between">
      <formula>3.5</formula>
      <formula>2.494</formula>
    </cfRule>
  </conditionalFormatting>
  <conditionalFormatting sqref="N621">
    <cfRule type="cellIs" dxfId="7552" priority="8297" operator="between">
      <formula>2.5</formula>
      <formula>0</formula>
    </cfRule>
  </conditionalFormatting>
  <conditionalFormatting sqref="N621">
    <cfRule type="cellIs" dxfId="7551" priority="8293" operator="between">
      <formula>4.501</formula>
      <formula>6</formula>
    </cfRule>
    <cfRule type="cellIs" dxfId="7550" priority="8294" operator="between">
      <formula>3.001</formula>
      <formula>4.5</formula>
    </cfRule>
    <cfRule type="cellIs" dxfId="7549" priority="8295" operator="between">
      <formula>2.001</formula>
      <formula>3</formula>
    </cfRule>
    <cfRule type="cellIs" dxfId="7548" priority="8296" operator="between">
      <formula>0</formula>
      <formula>2</formula>
    </cfRule>
  </conditionalFormatting>
  <conditionalFormatting sqref="N628">
    <cfRule type="cellIs" dxfId="7547" priority="8280" operator="between">
      <formula>6</formula>
      <formula>4.5</formula>
    </cfRule>
  </conditionalFormatting>
  <conditionalFormatting sqref="N628">
    <cfRule type="cellIs" dxfId="7546" priority="8279" operator="between">
      <formula>6</formula>
      <formula>4.495</formula>
    </cfRule>
  </conditionalFormatting>
  <conditionalFormatting sqref="N628">
    <cfRule type="cellIs" dxfId="7545" priority="8278" operator="between">
      <formula>4.5</formula>
      <formula>3.495</formula>
    </cfRule>
  </conditionalFormatting>
  <conditionalFormatting sqref="N628">
    <cfRule type="cellIs" dxfId="7544" priority="8276" operator="between">
      <formula>3.5</formula>
      <formula>2.495</formula>
    </cfRule>
    <cfRule type="cellIs" dxfId="7543" priority="8277" operator="between">
      <formula>3.5</formula>
      <formula>2.495</formula>
    </cfRule>
  </conditionalFormatting>
  <conditionalFormatting sqref="N628">
    <cfRule type="cellIs" dxfId="7542" priority="8275" operator="between">
      <formula>3.5</formula>
      <formula>2.495</formula>
    </cfRule>
  </conditionalFormatting>
  <conditionalFormatting sqref="N628">
    <cfRule type="cellIs" dxfId="7541" priority="8274" operator="between">
      <formula>3.5</formula>
      <formula>2.494</formula>
    </cfRule>
  </conditionalFormatting>
  <conditionalFormatting sqref="N628">
    <cfRule type="cellIs" dxfId="7540" priority="8273" operator="between">
      <formula>2.5</formula>
      <formula>0</formula>
    </cfRule>
  </conditionalFormatting>
  <conditionalFormatting sqref="N628">
    <cfRule type="cellIs" dxfId="7539" priority="8269" operator="between">
      <formula>4.501</formula>
      <formula>6</formula>
    </cfRule>
    <cfRule type="cellIs" dxfId="7538" priority="8270" operator="between">
      <formula>3.001</formula>
      <formula>4.5</formula>
    </cfRule>
    <cfRule type="cellIs" dxfId="7537" priority="8271" operator="between">
      <formula>2.001</formula>
      <formula>3</formula>
    </cfRule>
    <cfRule type="cellIs" dxfId="7536" priority="8272" operator="between">
      <formula>0</formula>
      <formula>2</formula>
    </cfRule>
  </conditionalFormatting>
  <conditionalFormatting sqref="N627">
    <cfRule type="cellIs" dxfId="7535" priority="8268" operator="between">
      <formula>6</formula>
      <formula>4.5</formula>
    </cfRule>
  </conditionalFormatting>
  <conditionalFormatting sqref="N627">
    <cfRule type="cellIs" dxfId="7534" priority="8267" operator="between">
      <formula>6</formula>
      <formula>4.495</formula>
    </cfRule>
  </conditionalFormatting>
  <conditionalFormatting sqref="N627">
    <cfRule type="cellIs" dxfId="7533" priority="8266" operator="between">
      <formula>4.5</formula>
      <formula>3.495</formula>
    </cfRule>
  </conditionalFormatting>
  <conditionalFormatting sqref="N627">
    <cfRule type="cellIs" dxfId="7532" priority="8264" operator="between">
      <formula>3.5</formula>
      <formula>2.495</formula>
    </cfRule>
    <cfRule type="cellIs" dxfId="7531" priority="8265" operator="between">
      <formula>3.5</formula>
      <formula>2.495</formula>
    </cfRule>
  </conditionalFormatting>
  <conditionalFormatting sqref="N627">
    <cfRule type="cellIs" dxfId="7530" priority="8263" operator="between">
      <formula>3.5</formula>
      <formula>2.495</formula>
    </cfRule>
  </conditionalFormatting>
  <conditionalFormatting sqref="N627">
    <cfRule type="cellIs" dxfId="7529" priority="8262" operator="between">
      <formula>3.5</formula>
      <formula>2.494</formula>
    </cfRule>
  </conditionalFormatting>
  <conditionalFormatting sqref="N627">
    <cfRule type="cellIs" dxfId="7528" priority="8261" operator="between">
      <formula>2.5</formula>
      <formula>0</formula>
    </cfRule>
  </conditionalFormatting>
  <conditionalFormatting sqref="N627">
    <cfRule type="cellIs" dxfId="7527" priority="8257" operator="between">
      <formula>4.501</formula>
      <formula>6</formula>
    </cfRule>
    <cfRule type="cellIs" dxfId="7526" priority="8258" operator="between">
      <formula>3.001</formula>
      <formula>4.5</formula>
    </cfRule>
    <cfRule type="cellIs" dxfId="7525" priority="8259" operator="between">
      <formula>2.001</formula>
      <formula>3</formula>
    </cfRule>
    <cfRule type="cellIs" dxfId="7524" priority="8260" operator="between">
      <formula>0</formula>
      <formula>2</formula>
    </cfRule>
  </conditionalFormatting>
  <conditionalFormatting sqref="N626">
    <cfRule type="cellIs" dxfId="7523" priority="8256" operator="between">
      <formula>6</formula>
      <formula>4.5</formula>
    </cfRule>
  </conditionalFormatting>
  <conditionalFormatting sqref="N626">
    <cfRule type="cellIs" dxfId="7522" priority="8255" operator="between">
      <formula>6</formula>
      <formula>4.495</formula>
    </cfRule>
  </conditionalFormatting>
  <conditionalFormatting sqref="N626">
    <cfRule type="cellIs" dxfId="7521" priority="8254" operator="between">
      <formula>4.5</formula>
      <formula>3.495</formula>
    </cfRule>
  </conditionalFormatting>
  <conditionalFormatting sqref="N626">
    <cfRule type="cellIs" dxfId="7520" priority="8252" operator="between">
      <formula>3.5</formula>
      <formula>2.495</formula>
    </cfRule>
    <cfRule type="cellIs" dxfId="7519" priority="8253" operator="between">
      <formula>3.5</formula>
      <formula>2.495</formula>
    </cfRule>
  </conditionalFormatting>
  <conditionalFormatting sqref="N626">
    <cfRule type="cellIs" dxfId="7518" priority="8251" operator="between">
      <formula>3.5</formula>
      <formula>2.495</formula>
    </cfRule>
  </conditionalFormatting>
  <conditionalFormatting sqref="N626">
    <cfRule type="cellIs" dxfId="7517" priority="8250" operator="between">
      <formula>3.5</formula>
      <formula>2.494</formula>
    </cfRule>
  </conditionalFormatting>
  <conditionalFormatting sqref="N626">
    <cfRule type="cellIs" dxfId="7516" priority="8249" operator="between">
      <formula>2.5</formula>
      <formula>0</formula>
    </cfRule>
  </conditionalFormatting>
  <conditionalFormatting sqref="N626">
    <cfRule type="cellIs" dxfId="7515" priority="8245" operator="between">
      <formula>4.501</formula>
      <formula>6</formula>
    </cfRule>
    <cfRule type="cellIs" dxfId="7514" priority="8246" operator="between">
      <formula>3.001</formula>
      <formula>4.5</formula>
    </cfRule>
    <cfRule type="cellIs" dxfId="7513" priority="8247" operator="between">
      <formula>2.001</formula>
      <formula>3</formula>
    </cfRule>
    <cfRule type="cellIs" dxfId="7512" priority="8248" operator="between">
      <formula>0</formula>
      <formula>2</formula>
    </cfRule>
  </conditionalFormatting>
  <conditionalFormatting sqref="N625">
    <cfRule type="cellIs" dxfId="7511" priority="8244" operator="between">
      <formula>6</formula>
      <formula>4.5</formula>
    </cfRule>
  </conditionalFormatting>
  <conditionalFormatting sqref="N625">
    <cfRule type="cellIs" dxfId="7510" priority="8243" operator="between">
      <formula>6</formula>
      <formula>4.495</formula>
    </cfRule>
  </conditionalFormatting>
  <conditionalFormatting sqref="N625">
    <cfRule type="cellIs" dxfId="7509" priority="8242" operator="between">
      <formula>4.5</formula>
      <formula>3.495</formula>
    </cfRule>
  </conditionalFormatting>
  <conditionalFormatting sqref="N625">
    <cfRule type="cellIs" dxfId="7508" priority="8240" operator="between">
      <formula>3.5</formula>
      <formula>2.495</formula>
    </cfRule>
    <cfRule type="cellIs" dxfId="7507" priority="8241" operator="between">
      <formula>3.5</formula>
      <formula>2.495</formula>
    </cfRule>
  </conditionalFormatting>
  <conditionalFormatting sqref="N625">
    <cfRule type="cellIs" dxfId="7506" priority="8239" operator="between">
      <formula>3.5</formula>
      <formula>2.495</formula>
    </cfRule>
  </conditionalFormatting>
  <conditionalFormatting sqref="N625">
    <cfRule type="cellIs" dxfId="7505" priority="8238" operator="between">
      <formula>3.5</formula>
      <formula>2.494</formula>
    </cfRule>
  </conditionalFormatting>
  <conditionalFormatting sqref="N625">
    <cfRule type="cellIs" dxfId="7504" priority="8237" operator="between">
      <formula>2.5</formula>
      <formula>0</formula>
    </cfRule>
  </conditionalFormatting>
  <conditionalFormatting sqref="N625">
    <cfRule type="cellIs" dxfId="7503" priority="8233" operator="between">
      <formula>4.501</formula>
      <formula>6</formula>
    </cfRule>
    <cfRule type="cellIs" dxfId="7502" priority="8234" operator="between">
      <formula>3.001</formula>
      <formula>4.5</formula>
    </cfRule>
    <cfRule type="cellIs" dxfId="7501" priority="8235" operator="between">
      <formula>2.001</formula>
      <formula>3</formula>
    </cfRule>
    <cfRule type="cellIs" dxfId="7500" priority="8236" operator="between">
      <formula>0</formula>
      <formula>2</formula>
    </cfRule>
  </conditionalFormatting>
  <conditionalFormatting sqref="N633">
    <cfRule type="cellIs" dxfId="7499" priority="8232" operator="between">
      <formula>6</formula>
      <formula>4.5</formula>
    </cfRule>
  </conditionalFormatting>
  <conditionalFormatting sqref="N633">
    <cfRule type="cellIs" dxfId="7498" priority="8231" operator="between">
      <formula>6</formula>
      <formula>4.495</formula>
    </cfRule>
  </conditionalFormatting>
  <conditionalFormatting sqref="N633">
    <cfRule type="cellIs" dxfId="7497" priority="8230" operator="between">
      <formula>4.5</formula>
      <formula>3.495</formula>
    </cfRule>
  </conditionalFormatting>
  <conditionalFormatting sqref="N633">
    <cfRule type="cellIs" dxfId="7496" priority="8228" operator="between">
      <formula>3.5</formula>
      <formula>2.495</formula>
    </cfRule>
    <cfRule type="cellIs" dxfId="7495" priority="8229" operator="between">
      <formula>3.5</formula>
      <formula>2.495</formula>
    </cfRule>
  </conditionalFormatting>
  <conditionalFormatting sqref="N633">
    <cfRule type="cellIs" dxfId="7494" priority="8227" operator="between">
      <formula>3.5</formula>
      <formula>2.495</formula>
    </cfRule>
  </conditionalFormatting>
  <conditionalFormatting sqref="N633">
    <cfRule type="cellIs" dxfId="7493" priority="8226" operator="between">
      <formula>3.5</formula>
      <formula>2.494</formula>
    </cfRule>
  </conditionalFormatting>
  <conditionalFormatting sqref="N633">
    <cfRule type="cellIs" dxfId="7492" priority="8225" operator="between">
      <formula>2.5</formula>
      <formula>0</formula>
    </cfRule>
  </conditionalFormatting>
  <conditionalFormatting sqref="N633">
    <cfRule type="cellIs" dxfId="7491" priority="8221" operator="between">
      <formula>4.501</formula>
      <formula>6</formula>
    </cfRule>
    <cfRule type="cellIs" dxfId="7490" priority="8222" operator="between">
      <formula>3.001</formula>
      <formula>4.5</formula>
    </cfRule>
    <cfRule type="cellIs" dxfId="7489" priority="8223" operator="between">
      <formula>2.001</formula>
      <formula>3</formula>
    </cfRule>
    <cfRule type="cellIs" dxfId="7488" priority="8224" operator="between">
      <formula>0</formula>
      <formula>2</formula>
    </cfRule>
  </conditionalFormatting>
  <conditionalFormatting sqref="N636">
    <cfRule type="cellIs" dxfId="7487" priority="8184" operator="between">
      <formula>6</formula>
      <formula>4.5</formula>
    </cfRule>
  </conditionalFormatting>
  <conditionalFormatting sqref="N636">
    <cfRule type="cellIs" dxfId="7486" priority="8183" operator="between">
      <formula>6</formula>
      <formula>4.495</formula>
    </cfRule>
  </conditionalFormatting>
  <conditionalFormatting sqref="N636">
    <cfRule type="cellIs" dxfId="7485" priority="8182" operator="between">
      <formula>4.5</formula>
      <formula>3.495</formula>
    </cfRule>
  </conditionalFormatting>
  <conditionalFormatting sqref="N636">
    <cfRule type="cellIs" dxfId="7484" priority="8180" operator="between">
      <formula>3.5</formula>
      <formula>2.495</formula>
    </cfRule>
    <cfRule type="cellIs" dxfId="7483" priority="8181" operator="between">
      <formula>3.5</formula>
      <formula>2.495</formula>
    </cfRule>
  </conditionalFormatting>
  <conditionalFormatting sqref="N636">
    <cfRule type="cellIs" dxfId="7482" priority="8179" operator="between">
      <formula>3.5</formula>
      <formula>2.495</formula>
    </cfRule>
  </conditionalFormatting>
  <conditionalFormatting sqref="N636">
    <cfRule type="cellIs" dxfId="7481" priority="8178" operator="between">
      <formula>3.5</formula>
      <formula>2.494</formula>
    </cfRule>
  </conditionalFormatting>
  <conditionalFormatting sqref="N636">
    <cfRule type="cellIs" dxfId="7480" priority="8177" operator="between">
      <formula>2.5</formula>
      <formula>0</formula>
    </cfRule>
  </conditionalFormatting>
  <conditionalFormatting sqref="N636">
    <cfRule type="cellIs" dxfId="7479" priority="8173" operator="between">
      <formula>4.501</formula>
      <formula>6</formula>
    </cfRule>
    <cfRule type="cellIs" dxfId="7478" priority="8174" operator="between">
      <formula>3.001</formula>
      <formula>4.5</formula>
    </cfRule>
    <cfRule type="cellIs" dxfId="7477" priority="8175" operator="between">
      <formula>2.001</formula>
      <formula>3</formula>
    </cfRule>
    <cfRule type="cellIs" dxfId="7476" priority="8176" operator="between">
      <formula>0</formula>
      <formula>2</formula>
    </cfRule>
  </conditionalFormatting>
  <conditionalFormatting sqref="N632">
    <cfRule type="cellIs" dxfId="7475" priority="8208" operator="between">
      <formula>6</formula>
      <formula>4.5</formula>
    </cfRule>
  </conditionalFormatting>
  <conditionalFormatting sqref="N632">
    <cfRule type="cellIs" dxfId="7474" priority="8207" operator="between">
      <formula>6</formula>
      <formula>4.495</formula>
    </cfRule>
  </conditionalFormatting>
  <conditionalFormatting sqref="N632">
    <cfRule type="cellIs" dxfId="7473" priority="8206" operator="between">
      <formula>4.5</formula>
      <formula>3.495</formula>
    </cfRule>
  </conditionalFormatting>
  <conditionalFormatting sqref="N632">
    <cfRule type="cellIs" dxfId="7472" priority="8204" operator="between">
      <formula>3.5</formula>
      <formula>2.495</formula>
    </cfRule>
    <cfRule type="cellIs" dxfId="7471" priority="8205" operator="between">
      <formula>3.5</formula>
      <formula>2.495</formula>
    </cfRule>
  </conditionalFormatting>
  <conditionalFormatting sqref="N632">
    <cfRule type="cellIs" dxfId="7470" priority="8203" operator="between">
      <formula>3.5</formula>
      <formula>2.495</formula>
    </cfRule>
  </conditionalFormatting>
  <conditionalFormatting sqref="N632">
    <cfRule type="cellIs" dxfId="7469" priority="8202" operator="between">
      <formula>3.5</formula>
      <formula>2.494</formula>
    </cfRule>
  </conditionalFormatting>
  <conditionalFormatting sqref="N632">
    <cfRule type="cellIs" dxfId="7468" priority="8201" operator="between">
      <formula>2.5</formula>
      <formula>0</formula>
    </cfRule>
  </conditionalFormatting>
  <conditionalFormatting sqref="N632">
    <cfRule type="cellIs" dxfId="7467" priority="8197" operator="between">
      <formula>4.501</formula>
      <formula>6</formula>
    </cfRule>
    <cfRule type="cellIs" dxfId="7466" priority="8198" operator="between">
      <formula>3.001</formula>
      <formula>4.5</formula>
    </cfRule>
    <cfRule type="cellIs" dxfId="7465" priority="8199" operator="between">
      <formula>2.001</formula>
      <formula>3</formula>
    </cfRule>
    <cfRule type="cellIs" dxfId="7464" priority="8200" operator="between">
      <formula>0</formula>
      <formula>2</formula>
    </cfRule>
  </conditionalFormatting>
  <conditionalFormatting sqref="N629">
    <cfRule type="cellIs" dxfId="7463" priority="8196" operator="between">
      <formula>6</formula>
      <formula>4.5</formula>
    </cfRule>
  </conditionalFormatting>
  <conditionalFormatting sqref="N629">
    <cfRule type="cellIs" dxfId="7462" priority="8195" operator="between">
      <formula>6</formula>
      <formula>4.495</formula>
    </cfRule>
  </conditionalFormatting>
  <conditionalFormatting sqref="N629">
    <cfRule type="cellIs" dxfId="7461" priority="8194" operator="between">
      <formula>4.5</formula>
      <formula>3.495</formula>
    </cfRule>
  </conditionalFormatting>
  <conditionalFormatting sqref="N629">
    <cfRule type="cellIs" dxfId="7460" priority="8192" operator="between">
      <formula>3.5</formula>
      <formula>2.495</formula>
    </cfRule>
    <cfRule type="cellIs" dxfId="7459" priority="8193" operator="between">
      <formula>3.5</formula>
      <formula>2.495</formula>
    </cfRule>
  </conditionalFormatting>
  <conditionalFormatting sqref="N629">
    <cfRule type="cellIs" dxfId="7458" priority="8191" operator="between">
      <formula>3.5</formula>
      <formula>2.495</formula>
    </cfRule>
  </conditionalFormatting>
  <conditionalFormatting sqref="N629">
    <cfRule type="cellIs" dxfId="7457" priority="8190" operator="between">
      <formula>3.5</formula>
      <formula>2.494</formula>
    </cfRule>
  </conditionalFormatting>
  <conditionalFormatting sqref="N629">
    <cfRule type="cellIs" dxfId="7456" priority="8189" operator="between">
      <formula>2.5</formula>
      <formula>0</formula>
    </cfRule>
  </conditionalFormatting>
  <conditionalFormatting sqref="N629">
    <cfRule type="cellIs" dxfId="7455" priority="8185" operator="between">
      <formula>4.501</formula>
      <formula>6</formula>
    </cfRule>
    <cfRule type="cellIs" dxfId="7454" priority="8186" operator="between">
      <formula>3.001</formula>
      <formula>4.5</formula>
    </cfRule>
    <cfRule type="cellIs" dxfId="7453" priority="8187" operator="between">
      <formula>2.001</formula>
      <formula>3</formula>
    </cfRule>
    <cfRule type="cellIs" dxfId="7452" priority="8188" operator="between">
      <formula>0</formula>
      <formula>2</formula>
    </cfRule>
  </conditionalFormatting>
  <conditionalFormatting sqref="N635">
    <cfRule type="cellIs" dxfId="7451" priority="8172" operator="between">
      <formula>6</formula>
      <formula>4.5</formula>
    </cfRule>
  </conditionalFormatting>
  <conditionalFormatting sqref="N635">
    <cfRule type="cellIs" dxfId="7450" priority="8171" operator="between">
      <formula>6</formula>
      <formula>4.495</formula>
    </cfRule>
  </conditionalFormatting>
  <conditionalFormatting sqref="N635">
    <cfRule type="cellIs" dxfId="7449" priority="8170" operator="between">
      <formula>4.5</formula>
      <formula>3.495</formula>
    </cfRule>
  </conditionalFormatting>
  <conditionalFormatting sqref="N635">
    <cfRule type="cellIs" dxfId="7448" priority="8168" operator="between">
      <formula>3.5</formula>
      <formula>2.495</formula>
    </cfRule>
    <cfRule type="cellIs" dxfId="7447" priority="8169" operator="between">
      <formula>3.5</formula>
      <formula>2.495</formula>
    </cfRule>
  </conditionalFormatting>
  <conditionalFormatting sqref="N635">
    <cfRule type="cellIs" dxfId="7446" priority="8167" operator="between">
      <formula>3.5</formula>
      <formula>2.495</formula>
    </cfRule>
  </conditionalFormatting>
  <conditionalFormatting sqref="N635">
    <cfRule type="cellIs" dxfId="7445" priority="8166" operator="between">
      <formula>3.5</formula>
      <formula>2.494</formula>
    </cfRule>
  </conditionalFormatting>
  <conditionalFormatting sqref="N635">
    <cfRule type="cellIs" dxfId="7444" priority="8165" operator="between">
      <formula>2.5</formula>
      <formula>0</formula>
    </cfRule>
  </conditionalFormatting>
  <conditionalFormatting sqref="N635">
    <cfRule type="cellIs" dxfId="7443" priority="8161" operator="between">
      <formula>4.501</formula>
      <formula>6</formula>
    </cfRule>
    <cfRule type="cellIs" dxfId="7442" priority="8162" operator="between">
      <formula>3.001</formula>
      <formula>4.5</formula>
    </cfRule>
    <cfRule type="cellIs" dxfId="7441" priority="8163" operator="between">
      <formula>2.001</formula>
      <formula>3</formula>
    </cfRule>
    <cfRule type="cellIs" dxfId="7440" priority="8164" operator="between">
      <formula>0</formula>
      <formula>2</formula>
    </cfRule>
  </conditionalFormatting>
  <conditionalFormatting sqref="N634">
    <cfRule type="cellIs" dxfId="7439" priority="8160" operator="between">
      <formula>6</formula>
      <formula>4.5</formula>
    </cfRule>
  </conditionalFormatting>
  <conditionalFormatting sqref="N634">
    <cfRule type="cellIs" dxfId="7438" priority="8159" operator="between">
      <formula>6</formula>
      <formula>4.495</formula>
    </cfRule>
  </conditionalFormatting>
  <conditionalFormatting sqref="N634">
    <cfRule type="cellIs" dxfId="7437" priority="8158" operator="between">
      <formula>4.5</formula>
      <formula>3.495</formula>
    </cfRule>
  </conditionalFormatting>
  <conditionalFormatting sqref="N634">
    <cfRule type="cellIs" dxfId="7436" priority="8156" operator="between">
      <formula>3.5</formula>
      <formula>2.495</formula>
    </cfRule>
    <cfRule type="cellIs" dxfId="7435" priority="8157" operator="between">
      <formula>3.5</formula>
      <formula>2.495</formula>
    </cfRule>
  </conditionalFormatting>
  <conditionalFormatting sqref="N634">
    <cfRule type="cellIs" dxfId="7434" priority="8155" operator="between">
      <formula>3.5</formula>
      <formula>2.495</formula>
    </cfRule>
  </conditionalFormatting>
  <conditionalFormatting sqref="N634">
    <cfRule type="cellIs" dxfId="7433" priority="8154" operator="between">
      <formula>3.5</formula>
      <formula>2.494</formula>
    </cfRule>
  </conditionalFormatting>
  <conditionalFormatting sqref="N634">
    <cfRule type="cellIs" dxfId="7432" priority="8153" operator="between">
      <formula>2.5</formula>
      <formula>0</formula>
    </cfRule>
  </conditionalFormatting>
  <conditionalFormatting sqref="N634">
    <cfRule type="cellIs" dxfId="7431" priority="8149" operator="between">
      <formula>4.501</formula>
      <formula>6</formula>
    </cfRule>
    <cfRule type="cellIs" dxfId="7430" priority="8150" operator="between">
      <formula>3.001</formula>
      <formula>4.5</formula>
    </cfRule>
    <cfRule type="cellIs" dxfId="7429" priority="8151" operator="between">
      <formula>2.001</formula>
      <formula>3</formula>
    </cfRule>
    <cfRule type="cellIs" dxfId="7428" priority="8152" operator="between">
      <formula>0</formula>
      <formula>2</formula>
    </cfRule>
  </conditionalFormatting>
  <conditionalFormatting sqref="N631">
    <cfRule type="cellIs" dxfId="7427" priority="8148" operator="between">
      <formula>6</formula>
      <formula>4.5</formula>
    </cfRule>
  </conditionalFormatting>
  <conditionalFormatting sqref="N631">
    <cfRule type="cellIs" dxfId="7426" priority="8147" operator="between">
      <formula>6</formula>
      <formula>4.495</formula>
    </cfRule>
  </conditionalFormatting>
  <conditionalFormatting sqref="N631">
    <cfRule type="cellIs" dxfId="7425" priority="8146" operator="between">
      <formula>4.5</formula>
      <formula>3.495</formula>
    </cfRule>
  </conditionalFormatting>
  <conditionalFormatting sqref="N631">
    <cfRule type="cellIs" dxfId="7424" priority="8144" operator="between">
      <formula>3.5</formula>
      <formula>2.495</formula>
    </cfRule>
    <cfRule type="cellIs" dxfId="7423" priority="8145" operator="between">
      <formula>3.5</formula>
      <formula>2.495</formula>
    </cfRule>
  </conditionalFormatting>
  <conditionalFormatting sqref="N631">
    <cfRule type="cellIs" dxfId="7422" priority="8143" operator="between">
      <formula>3.5</formula>
      <formula>2.495</formula>
    </cfRule>
  </conditionalFormatting>
  <conditionalFormatting sqref="N631">
    <cfRule type="cellIs" dxfId="7421" priority="8142" operator="between">
      <formula>3.5</formula>
      <formula>2.494</formula>
    </cfRule>
  </conditionalFormatting>
  <conditionalFormatting sqref="N631">
    <cfRule type="cellIs" dxfId="7420" priority="8141" operator="between">
      <formula>2.5</formula>
      <formula>0</formula>
    </cfRule>
  </conditionalFormatting>
  <conditionalFormatting sqref="N631">
    <cfRule type="cellIs" dxfId="7419" priority="8137" operator="between">
      <formula>4.501</formula>
      <formula>6</formula>
    </cfRule>
    <cfRule type="cellIs" dxfId="7418" priority="8138" operator="between">
      <formula>3.001</formula>
      <formula>4.5</formula>
    </cfRule>
    <cfRule type="cellIs" dxfId="7417" priority="8139" operator="between">
      <formula>2.001</formula>
      <formula>3</formula>
    </cfRule>
    <cfRule type="cellIs" dxfId="7416" priority="8140" operator="between">
      <formula>0</formula>
      <formula>2</formula>
    </cfRule>
  </conditionalFormatting>
  <conditionalFormatting sqref="N630">
    <cfRule type="cellIs" dxfId="7415" priority="8136" operator="between">
      <formula>6</formula>
      <formula>4.5</formula>
    </cfRule>
  </conditionalFormatting>
  <conditionalFormatting sqref="N630">
    <cfRule type="cellIs" dxfId="7414" priority="8135" operator="between">
      <formula>6</formula>
      <formula>4.495</formula>
    </cfRule>
  </conditionalFormatting>
  <conditionalFormatting sqref="N630">
    <cfRule type="cellIs" dxfId="7413" priority="8134" operator="between">
      <formula>4.5</formula>
      <formula>3.495</formula>
    </cfRule>
  </conditionalFormatting>
  <conditionalFormatting sqref="N630">
    <cfRule type="cellIs" dxfId="7412" priority="8132" operator="between">
      <formula>3.5</formula>
      <formula>2.495</formula>
    </cfRule>
    <cfRule type="cellIs" dxfId="7411" priority="8133" operator="between">
      <formula>3.5</formula>
      <formula>2.495</formula>
    </cfRule>
  </conditionalFormatting>
  <conditionalFormatting sqref="N630">
    <cfRule type="cellIs" dxfId="7410" priority="8131" operator="between">
      <formula>3.5</formula>
      <formula>2.495</formula>
    </cfRule>
  </conditionalFormatting>
  <conditionalFormatting sqref="N630">
    <cfRule type="cellIs" dxfId="7409" priority="8130" operator="between">
      <formula>3.5</formula>
      <formula>2.494</formula>
    </cfRule>
  </conditionalFormatting>
  <conditionalFormatting sqref="N630">
    <cfRule type="cellIs" dxfId="7408" priority="8129" operator="between">
      <formula>2.5</formula>
      <formula>0</formula>
    </cfRule>
  </conditionalFormatting>
  <conditionalFormatting sqref="N630">
    <cfRule type="cellIs" dxfId="7407" priority="8125" operator="between">
      <formula>4.501</formula>
      <formula>6</formula>
    </cfRule>
    <cfRule type="cellIs" dxfId="7406" priority="8126" operator="between">
      <formula>3.001</formula>
      <formula>4.5</formula>
    </cfRule>
    <cfRule type="cellIs" dxfId="7405" priority="8127" operator="between">
      <formula>2.001</formula>
      <formula>3</formula>
    </cfRule>
    <cfRule type="cellIs" dxfId="7404" priority="8128" operator="between">
      <formula>0</formula>
      <formula>2</formula>
    </cfRule>
  </conditionalFormatting>
  <conditionalFormatting sqref="N638">
    <cfRule type="cellIs" dxfId="7403" priority="8124" operator="between">
      <formula>6</formula>
      <formula>4.5</formula>
    </cfRule>
  </conditionalFormatting>
  <conditionalFormatting sqref="N638">
    <cfRule type="cellIs" dxfId="7402" priority="8123" operator="between">
      <formula>6</formula>
      <formula>4.495</formula>
    </cfRule>
  </conditionalFormatting>
  <conditionalFormatting sqref="N638">
    <cfRule type="cellIs" dxfId="7401" priority="8122" operator="between">
      <formula>4.5</formula>
      <formula>3.495</formula>
    </cfRule>
  </conditionalFormatting>
  <conditionalFormatting sqref="N638">
    <cfRule type="cellIs" dxfId="7400" priority="8120" operator="between">
      <formula>3.5</formula>
      <formula>2.495</formula>
    </cfRule>
    <cfRule type="cellIs" dxfId="7399" priority="8121" operator="between">
      <formula>3.5</formula>
      <formula>2.495</formula>
    </cfRule>
  </conditionalFormatting>
  <conditionalFormatting sqref="N638">
    <cfRule type="cellIs" dxfId="7398" priority="8119" operator="between">
      <formula>3.5</formula>
      <formula>2.495</formula>
    </cfRule>
  </conditionalFormatting>
  <conditionalFormatting sqref="N638">
    <cfRule type="cellIs" dxfId="7397" priority="8118" operator="between">
      <formula>3.5</formula>
      <formula>2.494</formula>
    </cfRule>
  </conditionalFormatting>
  <conditionalFormatting sqref="N638">
    <cfRule type="cellIs" dxfId="7396" priority="8117" operator="between">
      <formula>2.5</formula>
      <formula>0</formula>
    </cfRule>
  </conditionalFormatting>
  <conditionalFormatting sqref="N638">
    <cfRule type="cellIs" dxfId="7395" priority="8113" operator="between">
      <formula>4.501</formula>
      <formula>6</formula>
    </cfRule>
    <cfRule type="cellIs" dxfId="7394" priority="8114" operator="between">
      <formula>3.001</formula>
      <formula>4.5</formula>
    </cfRule>
    <cfRule type="cellIs" dxfId="7393" priority="8115" operator="between">
      <formula>2.001</formula>
      <formula>3</formula>
    </cfRule>
    <cfRule type="cellIs" dxfId="7392" priority="8116" operator="between">
      <formula>0</formula>
      <formula>2</formula>
    </cfRule>
  </conditionalFormatting>
  <conditionalFormatting sqref="N637">
    <cfRule type="cellIs" dxfId="7391" priority="8100" operator="between">
      <formula>6</formula>
      <formula>4.5</formula>
    </cfRule>
  </conditionalFormatting>
  <conditionalFormatting sqref="N637">
    <cfRule type="cellIs" dxfId="7390" priority="8099" operator="between">
      <formula>6</formula>
      <formula>4.495</formula>
    </cfRule>
  </conditionalFormatting>
  <conditionalFormatting sqref="N637">
    <cfRule type="cellIs" dxfId="7389" priority="8098" operator="between">
      <formula>4.5</formula>
      <formula>3.495</formula>
    </cfRule>
  </conditionalFormatting>
  <conditionalFormatting sqref="N637">
    <cfRule type="cellIs" dxfId="7388" priority="8096" operator="between">
      <formula>3.5</formula>
      <formula>2.495</formula>
    </cfRule>
    <cfRule type="cellIs" dxfId="7387" priority="8097" operator="between">
      <formula>3.5</formula>
      <formula>2.495</formula>
    </cfRule>
  </conditionalFormatting>
  <conditionalFormatting sqref="N637">
    <cfRule type="cellIs" dxfId="7386" priority="8095" operator="between">
      <formula>3.5</formula>
      <formula>2.495</formula>
    </cfRule>
  </conditionalFormatting>
  <conditionalFormatting sqref="N637">
    <cfRule type="cellIs" dxfId="7385" priority="8094" operator="between">
      <formula>3.5</formula>
      <formula>2.494</formula>
    </cfRule>
  </conditionalFormatting>
  <conditionalFormatting sqref="N637">
    <cfRule type="cellIs" dxfId="7384" priority="8093" operator="between">
      <formula>2.5</formula>
      <formula>0</formula>
    </cfRule>
  </conditionalFormatting>
  <conditionalFormatting sqref="N637">
    <cfRule type="cellIs" dxfId="7383" priority="8089" operator="between">
      <formula>4.501</formula>
      <formula>6</formula>
    </cfRule>
    <cfRule type="cellIs" dxfId="7382" priority="8090" operator="between">
      <formula>3.001</formula>
      <formula>4.5</formula>
    </cfRule>
    <cfRule type="cellIs" dxfId="7381" priority="8091" operator="between">
      <formula>2.001</formula>
      <formula>3</formula>
    </cfRule>
    <cfRule type="cellIs" dxfId="7380" priority="8092" operator="between">
      <formula>0</formula>
      <formula>2</formula>
    </cfRule>
  </conditionalFormatting>
  <conditionalFormatting sqref="N641">
    <cfRule type="cellIs" dxfId="7379" priority="8088" operator="between">
      <formula>6</formula>
      <formula>4.5</formula>
    </cfRule>
  </conditionalFormatting>
  <conditionalFormatting sqref="N641">
    <cfRule type="cellIs" dxfId="7378" priority="8087" operator="between">
      <formula>6</formula>
      <formula>4.495</formula>
    </cfRule>
  </conditionalFormatting>
  <conditionalFormatting sqref="N641">
    <cfRule type="cellIs" dxfId="7377" priority="8086" operator="between">
      <formula>4.5</formula>
      <formula>3.495</formula>
    </cfRule>
  </conditionalFormatting>
  <conditionalFormatting sqref="N641">
    <cfRule type="cellIs" dxfId="7376" priority="8084" operator="between">
      <formula>3.5</formula>
      <formula>2.495</formula>
    </cfRule>
    <cfRule type="cellIs" dxfId="7375" priority="8085" operator="between">
      <formula>3.5</formula>
      <formula>2.495</formula>
    </cfRule>
  </conditionalFormatting>
  <conditionalFormatting sqref="N641">
    <cfRule type="cellIs" dxfId="7374" priority="8083" operator="between">
      <formula>3.5</formula>
      <formula>2.495</formula>
    </cfRule>
  </conditionalFormatting>
  <conditionalFormatting sqref="N641">
    <cfRule type="cellIs" dxfId="7373" priority="8082" operator="between">
      <formula>3.5</formula>
      <formula>2.494</formula>
    </cfRule>
  </conditionalFormatting>
  <conditionalFormatting sqref="N641">
    <cfRule type="cellIs" dxfId="7372" priority="8081" operator="between">
      <formula>2.5</formula>
      <formula>0</formula>
    </cfRule>
  </conditionalFormatting>
  <conditionalFormatting sqref="N641">
    <cfRule type="cellIs" dxfId="7371" priority="8077" operator="between">
      <formula>4.501</formula>
      <formula>6</formula>
    </cfRule>
    <cfRule type="cellIs" dxfId="7370" priority="8078" operator="between">
      <formula>3.001</formula>
      <formula>4.5</formula>
    </cfRule>
    <cfRule type="cellIs" dxfId="7369" priority="8079" operator="between">
      <formula>2.001</formula>
      <formula>3</formula>
    </cfRule>
    <cfRule type="cellIs" dxfId="7368" priority="8080" operator="between">
      <formula>0</formula>
      <formula>2</formula>
    </cfRule>
  </conditionalFormatting>
  <conditionalFormatting sqref="N640">
    <cfRule type="cellIs" dxfId="7367" priority="8076" operator="between">
      <formula>6</formula>
      <formula>4.5</formula>
    </cfRule>
  </conditionalFormatting>
  <conditionalFormatting sqref="N640">
    <cfRule type="cellIs" dxfId="7366" priority="8075" operator="between">
      <formula>6</formula>
      <formula>4.495</formula>
    </cfRule>
  </conditionalFormatting>
  <conditionalFormatting sqref="N640">
    <cfRule type="cellIs" dxfId="7365" priority="8074" operator="between">
      <formula>4.5</formula>
      <formula>3.495</formula>
    </cfRule>
  </conditionalFormatting>
  <conditionalFormatting sqref="N640">
    <cfRule type="cellIs" dxfId="7364" priority="8072" operator="between">
      <formula>3.5</formula>
      <formula>2.495</formula>
    </cfRule>
    <cfRule type="cellIs" dxfId="7363" priority="8073" operator="between">
      <formula>3.5</formula>
      <formula>2.495</formula>
    </cfRule>
  </conditionalFormatting>
  <conditionalFormatting sqref="N640">
    <cfRule type="cellIs" dxfId="7362" priority="8071" operator="between">
      <formula>3.5</formula>
      <formula>2.495</formula>
    </cfRule>
  </conditionalFormatting>
  <conditionalFormatting sqref="N640">
    <cfRule type="cellIs" dxfId="7361" priority="8070" operator="between">
      <formula>3.5</formula>
      <formula>2.494</formula>
    </cfRule>
  </conditionalFormatting>
  <conditionalFormatting sqref="N640">
    <cfRule type="cellIs" dxfId="7360" priority="8069" operator="between">
      <formula>2.5</formula>
      <formula>0</formula>
    </cfRule>
  </conditionalFormatting>
  <conditionalFormatting sqref="N640">
    <cfRule type="cellIs" dxfId="7359" priority="8065" operator="between">
      <formula>4.501</formula>
      <formula>6</formula>
    </cfRule>
    <cfRule type="cellIs" dxfId="7358" priority="8066" operator="between">
      <formula>3.001</formula>
      <formula>4.5</formula>
    </cfRule>
    <cfRule type="cellIs" dxfId="7357" priority="8067" operator="between">
      <formula>2.001</formula>
      <formula>3</formula>
    </cfRule>
    <cfRule type="cellIs" dxfId="7356" priority="8068" operator="between">
      <formula>0</formula>
      <formula>2</formula>
    </cfRule>
  </conditionalFormatting>
  <conditionalFormatting sqref="N639">
    <cfRule type="cellIs" dxfId="7355" priority="8064" operator="between">
      <formula>6</formula>
      <formula>4.5</formula>
    </cfRule>
  </conditionalFormatting>
  <conditionalFormatting sqref="N639">
    <cfRule type="cellIs" dxfId="7354" priority="8063" operator="between">
      <formula>6</formula>
      <formula>4.495</formula>
    </cfRule>
  </conditionalFormatting>
  <conditionalFormatting sqref="N639">
    <cfRule type="cellIs" dxfId="7353" priority="8062" operator="between">
      <formula>4.5</formula>
      <formula>3.495</formula>
    </cfRule>
  </conditionalFormatting>
  <conditionalFormatting sqref="N639">
    <cfRule type="cellIs" dxfId="7352" priority="8060" operator="between">
      <formula>3.5</formula>
      <formula>2.495</formula>
    </cfRule>
    <cfRule type="cellIs" dxfId="7351" priority="8061" operator="between">
      <formula>3.5</formula>
      <formula>2.495</formula>
    </cfRule>
  </conditionalFormatting>
  <conditionalFormatting sqref="N639">
    <cfRule type="cellIs" dxfId="7350" priority="8059" operator="between">
      <formula>3.5</formula>
      <formula>2.495</formula>
    </cfRule>
  </conditionalFormatting>
  <conditionalFormatting sqref="N639">
    <cfRule type="cellIs" dxfId="7349" priority="8058" operator="between">
      <formula>3.5</formula>
      <formula>2.494</formula>
    </cfRule>
  </conditionalFormatting>
  <conditionalFormatting sqref="N639">
    <cfRule type="cellIs" dxfId="7348" priority="8057" operator="between">
      <formula>2.5</formula>
      <formula>0</formula>
    </cfRule>
  </conditionalFormatting>
  <conditionalFormatting sqref="N639">
    <cfRule type="cellIs" dxfId="7347" priority="8053" operator="between">
      <formula>4.501</formula>
      <formula>6</formula>
    </cfRule>
    <cfRule type="cellIs" dxfId="7346" priority="8054" operator="between">
      <formula>3.001</formula>
      <formula>4.5</formula>
    </cfRule>
    <cfRule type="cellIs" dxfId="7345" priority="8055" operator="between">
      <formula>2.001</formula>
      <formula>3</formula>
    </cfRule>
    <cfRule type="cellIs" dxfId="7344" priority="8056" operator="between">
      <formula>0</formula>
      <formula>2</formula>
    </cfRule>
  </conditionalFormatting>
  <conditionalFormatting sqref="N644">
    <cfRule type="cellIs" dxfId="7343" priority="8052" operator="between">
      <formula>6</formula>
      <formula>4.5</formula>
    </cfRule>
  </conditionalFormatting>
  <conditionalFormatting sqref="N644">
    <cfRule type="cellIs" dxfId="7342" priority="8051" operator="between">
      <formula>6</formula>
      <formula>4.495</formula>
    </cfRule>
  </conditionalFormatting>
  <conditionalFormatting sqref="N644">
    <cfRule type="cellIs" dxfId="7341" priority="8050" operator="between">
      <formula>4.5</formula>
      <formula>3.495</formula>
    </cfRule>
  </conditionalFormatting>
  <conditionalFormatting sqref="N644">
    <cfRule type="cellIs" dxfId="7340" priority="8048" operator="between">
      <formula>3.5</formula>
      <formula>2.495</formula>
    </cfRule>
    <cfRule type="cellIs" dxfId="7339" priority="8049" operator="between">
      <formula>3.5</formula>
      <formula>2.495</formula>
    </cfRule>
  </conditionalFormatting>
  <conditionalFormatting sqref="N644">
    <cfRule type="cellIs" dxfId="7338" priority="8047" operator="between">
      <formula>3.5</formula>
      <formula>2.495</formula>
    </cfRule>
  </conditionalFormatting>
  <conditionalFormatting sqref="N644">
    <cfRule type="cellIs" dxfId="7337" priority="8046" operator="between">
      <formula>3.5</formula>
      <formula>2.494</formula>
    </cfRule>
  </conditionalFormatting>
  <conditionalFormatting sqref="N644">
    <cfRule type="cellIs" dxfId="7336" priority="8045" operator="between">
      <formula>2.5</formula>
      <formula>0</formula>
    </cfRule>
  </conditionalFormatting>
  <conditionalFormatting sqref="N644">
    <cfRule type="cellIs" dxfId="7335" priority="8041" operator="between">
      <formula>4.501</formula>
      <formula>6</formula>
    </cfRule>
    <cfRule type="cellIs" dxfId="7334" priority="8042" operator="between">
      <formula>3.001</formula>
      <formula>4.5</formula>
    </cfRule>
    <cfRule type="cellIs" dxfId="7333" priority="8043" operator="between">
      <formula>2.001</formula>
      <formula>3</formula>
    </cfRule>
    <cfRule type="cellIs" dxfId="7332" priority="8044" operator="between">
      <formula>0</formula>
      <formula>2</formula>
    </cfRule>
  </conditionalFormatting>
  <conditionalFormatting sqref="N643">
    <cfRule type="cellIs" dxfId="7331" priority="8040" operator="between">
      <formula>6</formula>
      <formula>4.5</formula>
    </cfRule>
  </conditionalFormatting>
  <conditionalFormatting sqref="N643">
    <cfRule type="cellIs" dxfId="7330" priority="8039" operator="between">
      <formula>6</formula>
      <formula>4.495</formula>
    </cfRule>
  </conditionalFormatting>
  <conditionalFormatting sqref="N643">
    <cfRule type="cellIs" dxfId="7329" priority="8038" operator="between">
      <formula>4.5</formula>
      <formula>3.495</formula>
    </cfRule>
  </conditionalFormatting>
  <conditionalFormatting sqref="N643">
    <cfRule type="cellIs" dxfId="7328" priority="8036" operator="between">
      <formula>3.5</formula>
      <formula>2.495</formula>
    </cfRule>
    <cfRule type="cellIs" dxfId="7327" priority="8037" operator="between">
      <formula>3.5</formula>
      <formula>2.495</formula>
    </cfRule>
  </conditionalFormatting>
  <conditionalFormatting sqref="N643">
    <cfRule type="cellIs" dxfId="7326" priority="8035" operator="between">
      <formula>3.5</formula>
      <formula>2.495</formula>
    </cfRule>
  </conditionalFormatting>
  <conditionalFormatting sqref="N643">
    <cfRule type="cellIs" dxfId="7325" priority="8034" operator="between">
      <formula>3.5</formula>
      <formula>2.494</formula>
    </cfRule>
  </conditionalFormatting>
  <conditionalFormatting sqref="N643">
    <cfRule type="cellIs" dxfId="7324" priority="8033" operator="between">
      <formula>2.5</formula>
      <formula>0</formula>
    </cfRule>
  </conditionalFormatting>
  <conditionalFormatting sqref="N643">
    <cfRule type="cellIs" dxfId="7323" priority="8029" operator="between">
      <formula>4.501</formula>
      <formula>6</formula>
    </cfRule>
    <cfRule type="cellIs" dxfId="7322" priority="8030" operator="between">
      <formula>3.001</formula>
      <formula>4.5</formula>
    </cfRule>
    <cfRule type="cellIs" dxfId="7321" priority="8031" operator="between">
      <formula>2.001</formula>
      <formula>3</formula>
    </cfRule>
    <cfRule type="cellIs" dxfId="7320" priority="8032" operator="between">
      <formula>0</formula>
      <formula>2</formula>
    </cfRule>
  </conditionalFormatting>
  <conditionalFormatting sqref="N642">
    <cfRule type="cellIs" dxfId="7319" priority="8016" operator="between">
      <formula>6</formula>
      <formula>4.5</formula>
    </cfRule>
  </conditionalFormatting>
  <conditionalFormatting sqref="N642">
    <cfRule type="cellIs" dxfId="7318" priority="8015" operator="between">
      <formula>6</formula>
      <formula>4.495</formula>
    </cfRule>
  </conditionalFormatting>
  <conditionalFormatting sqref="N642">
    <cfRule type="cellIs" dxfId="7317" priority="8014" operator="between">
      <formula>4.5</formula>
      <formula>3.495</formula>
    </cfRule>
  </conditionalFormatting>
  <conditionalFormatting sqref="N642">
    <cfRule type="cellIs" dxfId="7316" priority="8012" operator="between">
      <formula>3.5</formula>
      <formula>2.495</formula>
    </cfRule>
    <cfRule type="cellIs" dxfId="7315" priority="8013" operator="between">
      <formula>3.5</formula>
      <formula>2.495</formula>
    </cfRule>
  </conditionalFormatting>
  <conditionalFormatting sqref="N642">
    <cfRule type="cellIs" dxfId="7314" priority="8011" operator="between">
      <formula>3.5</formula>
      <formula>2.495</formula>
    </cfRule>
  </conditionalFormatting>
  <conditionalFormatting sqref="N642">
    <cfRule type="cellIs" dxfId="7313" priority="8010" operator="between">
      <formula>3.5</formula>
      <formula>2.494</formula>
    </cfRule>
  </conditionalFormatting>
  <conditionalFormatting sqref="N642">
    <cfRule type="cellIs" dxfId="7312" priority="8009" operator="between">
      <formula>2.5</formula>
      <formula>0</formula>
    </cfRule>
  </conditionalFormatting>
  <conditionalFormatting sqref="N642">
    <cfRule type="cellIs" dxfId="7311" priority="8005" operator="between">
      <formula>4.501</formula>
      <formula>6</formula>
    </cfRule>
    <cfRule type="cellIs" dxfId="7310" priority="8006" operator="between">
      <formula>3.001</formula>
      <formula>4.5</formula>
    </cfRule>
    <cfRule type="cellIs" dxfId="7309" priority="8007" operator="between">
      <formula>2.001</formula>
      <formula>3</formula>
    </cfRule>
    <cfRule type="cellIs" dxfId="7308" priority="8008" operator="between">
      <formula>0</formula>
      <formula>2</formula>
    </cfRule>
  </conditionalFormatting>
  <conditionalFormatting sqref="N650">
    <cfRule type="cellIs" dxfId="7307" priority="8004" operator="between">
      <formula>6</formula>
      <formula>4.5</formula>
    </cfRule>
  </conditionalFormatting>
  <conditionalFormatting sqref="N650">
    <cfRule type="cellIs" dxfId="7306" priority="8003" operator="between">
      <formula>6</formula>
      <formula>4.495</formula>
    </cfRule>
  </conditionalFormatting>
  <conditionalFormatting sqref="N650">
    <cfRule type="cellIs" dxfId="7305" priority="8002" operator="between">
      <formula>4.5</formula>
      <formula>3.495</formula>
    </cfRule>
  </conditionalFormatting>
  <conditionalFormatting sqref="N650">
    <cfRule type="cellIs" dxfId="7304" priority="8000" operator="between">
      <formula>3.5</formula>
      <formula>2.495</formula>
    </cfRule>
    <cfRule type="cellIs" dxfId="7303" priority="8001" operator="between">
      <formula>3.5</formula>
      <formula>2.495</formula>
    </cfRule>
  </conditionalFormatting>
  <conditionalFormatting sqref="N650">
    <cfRule type="cellIs" dxfId="7302" priority="7999" operator="between">
      <formula>3.5</formula>
      <formula>2.495</formula>
    </cfRule>
  </conditionalFormatting>
  <conditionalFormatting sqref="N650">
    <cfRule type="cellIs" dxfId="7301" priority="7998" operator="between">
      <formula>3.5</formula>
      <formula>2.494</formula>
    </cfRule>
  </conditionalFormatting>
  <conditionalFormatting sqref="N650">
    <cfRule type="cellIs" dxfId="7300" priority="7997" operator="between">
      <formula>2.5</formula>
      <formula>0</formula>
    </cfRule>
  </conditionalFormatting>
  <conditionalFormatting sqref="N650">
    <cfRule type="cellIs" dxfId="7299" priority="7993" operator="between">
      <formula>4.501</formula>
      <formula>6</formula>
    </cfRule>
    <cfRule type="cellIs" dxfId="7298" priority="7994" operator="between">
      <formula>3.001</formula>
      <formula>4.5</formula>
    </cfRule>
    <cfRule type="cellIs" dxfId="7297" priority="7995" operator="between">
      <formula>2.001</formula>
      <formula>3</formula>
    </cfRule>
    <cfRule type="cellIs" dxfId="7296" priority="7996" operator="between">
      <formula>0</formula>
      <formula>2</formula>
    </cfRule>
  </conditionalFormatting>
  <conditionalFormatting sqref="N649">
    <cfRule type="cellIs" dxfId="7295" priority="7992" operator="between">
      <formula>6</formula>
      <formula>4.5</formula>
    </cfRule>
  </conditionalFormatting>
  <conditionalFormatting sqref="N649">
    <cfRule type="cellIs" dxfId="7294" priority="7991" operator="between">
      <formula>6</formula>
      <formula>4.495</formula>
    </cfRule>
  </conditionalFormatting>
  <conditionalFormatting sqref="N649">
    <cfRule type="cellIs" dxfId="7293" priority="7990" operator="between">
      <formula>4.5</formula>
      <formula>3.495</formula>
    </cfRule>
  </conditionalFormatting>
  <conditionalFormatting sqref="N649">
    <cfRule type="cellIs" dxfId="7292" priority="7988" operator="between">
      <formula>3.5</formula>
      <formula>2.495</formula>
    </cfRule>
    <cfRule type="cellIs" dxfId="7291" priority="7989" operator="between">
      <formula>3.5</formula>
      <formula>2.495</formula>
    </cfRule>
  </conditionalFormatting>
  <conditionalFormatting sqref="N649">
    <cfRule type="cellIs" dxfId="7290" priority="7987" operator="between">
      <formula>3.5</formula>
      <formula>2.495</formula>
    </cfRule>
  </conditionalFormatting>
  <conditionalFormatting sqref="N649">
    <cfRule type="cellIs" dxfId="7289" priority="7986" operator="between">
      <formula>3.5</formula>
      <formula>2.494</formula>
    </cfRule>
  </conditionalFormatting>
  <conditionalFormatting sqref="N649">
    <cfRule type="cellIs" dxfId="7288" priority="7985" operator="between">
      <formula>2.5</formula>
      <formula>0</formula>
    </cfRule>
  </conditionalFormatting>
  <conditionalFormatting sqref="N649">
    <cfRule type="cellIs" dxfId="7287" priority="7981" operator="between">
      <formula>4.501</formula>
      <formula>6</formula>
    </cfRule>
    <cfRule type="cellIs" dxfId="7286" priority="7982" operator="between">
      <formula>3.001</formula>
      <formula>4.5</formula>
    </cfRule>
    <cfRule type="cellIs" dxfId="7285" priority="7983" operator="between">
      <formula>2.001</formula>
      <formula>3</formula>
    </cfRule>
    <cfRule type="cellIs" dxfId="7284" priority="7984" operator="between">
      <formula>0</formula>
      <formula>2</formula>
    </cfRule>
  </conditionalFormatting>
  <conditionalFormatting sqref="N646">
    <cfRule type="cellIs" dxfId="7283" priority="7980" operator="between">
      <formula>6</formula>
      <formula>4.5</formula>
    </cfRule>
  </conditionalFormatting>
  <conditionalFormatting sqref="N646">
    <cfRule type="cellIs" dxfId="7282" priority="7979" operator="between">
      <formula>6</formula>
      <formula>4.495</formula>
    </cfRule>
  </conditionalFormatting>
  <conditionalFormatting sqref="N646">
    <cfRule type="cellIs" dxfId="7281" priority="7978" operator="between">
      <formula>4.5</formula>
      <formula>3.495</formula>
    </cfRule>
  </conditionalFormatting>
  <conditionalFormatting sqref="N646">
    <cfRule type="cellIs" dxfId="7280" priority="7976" operator="between">
      <formula>3.5</formula>
      <formula>2.495</formula>
    </cfRule>
    <cfRule type="cellIs" dxfId="7279" priority="7977" operator="between">
      <formula>3.5</formula>
      <formula>2.495</formula>
    </cfRule>
  </conditionalFormatting>
  <conditionalFormatting sqref="N646">
    <cfRule type="cellIs" dxfId="7278" priority="7975" operator="between">
      <formula>3.5</formula>
      <formula>2.495</formula>
    </cfRule>
  </conditionalFormatting>
  <conditionalFormatting sqref="N646">
    <cfRule type="cellIs" dxfId="7277" priority="7974" operator="between">
      <formula>3.5</formula>
      <formula>2.494</formula>
    </cfRule>
  </conditionalFormatting>
  <conditionalFormatting sqref="N646">
    <cfRule type="cellIs" dxfId="7276" priority="7973" operator="between">
      <formula>2.5</formula>
      <formula>0</formula>
    </cfRule>
  </conditionalFormatting>
  <conditionalFormatting sqref="N646">
    <cfRule type="cellIs" dxfId="7275" priority="7969" operator="between">
      <formula>4.501</formula>
      <formula>6</formula>
    </cfRule>
    <cfRule type="cellIs" dxfId="7274" priority="7970" operator="between">
      <formula>3.001</formula>
      <formula>4.5</formula>
    </cfRule>
    <cfRule type="cellIs" dxfId="7273" priority="7971" operator="between">
      <formula>2.001</formula>
      <formula>3</formula>
    </cfRule>
    <cfRule type="cellIs" dxfId="7272" priority="7972" operator="between">
      <formula>0</formula>
      <formula>2</formula>
    </cfRule>
  </conditionalFormatting>
  <conditionalFormatting sqref="N645">
    <cfRule type="cellIs" dxfId="7271" priority="7968" operator="between">
      <formula>6</formula>
      <formula>4.5</formula>
    </cfRule>
  </conditionalFormatting>
  <conditionalFormatting sqref="N645">
    <cfRule type="cellIs" dxfId="7270" priority="7967" operator="between">
      <formula>6</formula>
      <formula>4.495</formula>
    </cfRule>
  </conditionalFormatting>
  <conditionalFormatting sqref="N645">
    <cfRule type="cellIs" dxfId="7269" priority="7966" operator="between">
      <formula>4.5</formula>
      <formula>3.495</formula>
    </cfRule>
  </conditionalFormatting>
  <conditionalFormatting sqref="N645">
    <cfRule type="cellIs" dxfId="7268" priority="7964" operator="between">
      <formula>3.5</formula>
      <formula>2.495</formula>
    </cfRule>
    <cfRule type="cellIs" dxfId="7267" priority="7965" operator="between">
      <formula>3.5</formula>
      <formula>2.495</formula>
    </cfRule>
  </conditionalFormatting>
  <conditionalFormatting sqref="N645">
    <cfRule type="cellIs" dxfId="7266" priority="7963" operator="between">
      <formula>3.5</formula>
      <formula>2.495</formula>
    </cfRule>
  </conditionalFormatting>
  <conditionalFormatting sqref="N645">
    <cfRule type="cellIs" dxfId="7265" priority="7962" operator="between">
      <formula>3.5</formula>
      <formula>2.494</formula>
    </cfRule>
  </conditionalFormatting>
  <conditionalFormatting sqref="N645">
    <cfRule type="cellIs" dxfId="7264" priority="7961" operator="between">
      <formula>2.5</formula>
      <formula>0</formula>
    </cfRule>
  </conditionalFormatting>
  <conditionalFormatting sqref="N645">
    <cfRule type="cellIs" dxfId="7263" priority="7957" operator="between">
      <formula>4.501</formula>
      <formula>6</formula>
    </cfRule>
    <cfRule type="cellIs" dxfId="7262" priority="7958" operator="between">
      <formula>3.001</formula>
      <formula>4.5</formula>
    </cfRule>
    <cfRule type="cellIs" dxfId="7261" priority="7959" operator="between">
      <formula>2.001</formula>
      <formula>3</formula>
    </cfRule>
    <cfRule type="cellIs" dxfId="7260" priority="7960" operator="between">
      <formula>0</formula>
      <formula>2</formula>
    </cfRule>
  </conditionalFormatting>
  <conditionalFormatting sqref="N647">
    <cfRule type="cellIs" dxfId="7259" priority="7956" operator="between">
      <formula>6</formula>
      <formula>4.5</formula>
    </cfRule>
  </conditionalFormatting>
  <conditionalFormatting sqref="N647">
    <cfRule type="cellIs" dxfId="7258" priority="7955" operator="between">
      <formula>6</formula>
      <formula>4.495</formula>
    </cfRule>
  </conditionalFormatting>
  <conditionalFormatting sqref="N647">
    <cfRule type="cellIs" dxfId="7257" priority="7954" operator="between">
      <formula>4.5</formula>
      <formula>3.495</formula>
    </cfRule>
  </conditionalFormatting>
  <conditionalFormatting sqref="N647">
    <cfRule type="cellIs" dxfId="7256" priority="7952" operator="between">
      <formula>3.5</formula>
      <formula>2.495</formula>
    </cfRule>
    <cfRule type="cellIs" dxfId="7255" priority="7953" operator="between">
      <formula>3.5</formula>
      <formula>2.495</formula>
    </cfRule>
  </conditionalFormatting>
  <conditionalFormatting sqref="N647">
    <cfRule type="cellIs" dxfId="7254" priority="7951" operator="between">
      <formula>3.5</formula>
      <formula>2.495</formula>
    </cfRule>
  </conditionalFormatting>
  <conditionalFormatting sqref="N647">
    <cfRule type="cellIs" dxfId="7253" priority="7950" operator="between">
      <formula>3.5</formula>
      <formula>2.494</formula>
    </cfRule>
  </conditionalFormatting>
  <conditionalFormatting sqref="N647">
    <cfRule type="cellIs" dxfId="7252" priority="7949" operator="between">
      <formula>2.5</formula>
      <formula>0</formula>
    </cfRule>
  </conditionalFormatting>
  <conditionalFormatting sqref="N647">
    <cfRule type="cellIs" dxfId="7251" priority="7945" operator="between">
      <formula>4.501</formula>
      <formula>6</formula>
    </cfRule>
    <cfRule type="cellIs" dxfId="7250" priority="7946" operator="between">
      <formula>3.001</formula>
      <formula>4.5</formula>
    </cfRule>
    <cfRule type="cellIs" dxfId="7249" priority="7947" operator="between">
      <formula>2.001</formula>
      <formula>3</formula>
    </cfRule>
    <cfRule type="cellIs" dxfId="7248" priority="7948" operator="between">
      <formula>0</formula>
      <formula>2</formula>
    </cfRule>
  </conditionalFormatting>
  <conditionalFormatting sqref="N648">
    <cfRule type="cellIs" dxfId="7247" priority="7944" operator="between">
      <formula>6</formula>
      <formula>4.5</formula>
    </cfRule>
  </conditionalFormatting>
  <conditionalFormatting sqref="N648">
    <cfRule type="cellIs" dxfId="7246" priority="7943" operator="between">
      <formula>6</formula>
      <formula>4.495</formula>
    </cfRule>
  </conditionalFormatting>
  <conditionalFormatting sqref="N648">
    <cfRule type="cellIs" dxfId="7245" priority="7942" operator="between">
      <formula>4.5</formula>
      <formula>3.495</formula>
    </cfRule>
  </conditionalFormatting>
  <conditionalFormatting sqref="N648">
    <cfRule type="cellIs" dxfId="7244" priority="7940" operator="between">
      <formula>3.5</formula>
      <formula>2.495</formula>
    </cfRule>
    <cfRule type="cellIs" dxfId="7243" priority="7941" operator="between">
      <formula>3.5</formula>
      <formula>2.495</formula>
    </cfRule>
  </conditionalFormatting>
  <conditionalFormatting sqref="N648">
    <cfRule type="cellIs" dxfId="7242" priority="7939" operator="between">
      <formula>3.5</formula>
      <formula>2.495</formula>
    </cfRule>
  </conditionalFormatting>
  <conditionalFormatting sqref="N648">
    <cfRule type="cellIs" dxfId="7241" priority="7938" operator="between">
      <formula>3.5</formula>
      <formula>2.494</formula>
    </cfRule>
  </conditionalFormatting>
  <conditionalFormatting sqref="N648">
    <cfRule type="cellIs" dxfId="7240" priority="7937" operator="between">
      <formula>2.5</formula>
      <formula>0</formula>
    </cfRule>
  </conditionalFormatting>
  <conditionalFormatting sqref="N648">
    <cfRule type="cellIs" dxfId="7239" priority="7933" operator="between">
      <formula>4.501</formula>
      <formula>6</formula>
    </cfRule>
    <cfRule type="cellIs" dxfId="7238" priority="7934" operator="between">
      <formula>3.001</formula>
      <formula>4.5</formula>
    </cfRule>
    <cfRule type="cellIs" dxfId="7237" priority="7935" operator="between">
      <formula>2.001</formula>
      <formula>3</formula>
    </cfRule>
    <cfRule type="cellIs" dxfId="7236" priority="7936" operator="between">
      <formula>0</formula>
      <formula>2</formula>
    </cfRule>
  </conditionalFormatting>
  <conditionalFormatting sqref="N657">
    <cfRule type="cellIs" dxfId="7235" priority="7932" operator="between">
      <formula>6</formula>
      <formula>4.5</formula>
    </cfRule>
  </conditionalFormatting>
  <conditionalFormatting sqref="N657">
    <cfRule type="cellIs" dxfId="7234" priority="7931" operator="between">
      <formula>6</formula>
      <formula>4.495</formula>
    </cfRule>
  </conditionalFormatting>
  <conditionalFormatting sqref="N657">
    <cfRule type="cellIs" dxfId="7233" priority="7930" operator="between">
      <formula>4.5</formula>
      <formula>3.495</formula>
    </cfRule>
  </conditionalFormatting>
  <conditionalFormatting sqref="N657">
    <cfRule type="cellIs" dxfId="7232" priority="7928" operator="between">
      <formula>3.5</formula>
      <formula>2.495</formula>
    </cfRule>
    <cfRule type="cellIs" dxfId="7231" priority="7929" operator="between">
      <formula>3.5</formula>
      <formula>2.495</formula>
    </cfRule>
  </conditionalFormatting>
  <conditionalFormatting sqref="N657">
    <cfRule type="cellIs" dxfId="7230" priority="7927" operator="between">
      <formula>3.5</formula>
      <formula>2.495</formula>
    </cfRule>
  </conditionalFormatting>
  <conditionalFormatting sqref="N657">
    <cfRule type="cellIs" dxfId="7229" priority="7926" operator="between">
      <formula>3.5</formula>
      <formula>2.494</formula>
    </cfRule>
  </conditionalFormatting>
  <conditionalFormatting sqref="N657">
    <cfRule type="cellIs" dxfId="7228" priority="7925" operator="between">
      <formula>2.5</formula>
      <formula>0</formula>
    </cfRule>
  </conditionalFormatting>
  <conditionalFormatting sqref="N657">
    <cfRule type="cellIs" dxfId="7227" priority="7921" operator="between">
      <formula>4.501</formula>
      <formula>6</formula>
    </cfRule>
    <cfRule type="cellIs" dxfId="7226" priority="7922" operator="between">
      <formula>3.001</formula>
      <formula>4.5</formula>
    </cfRule>
    <cfRule type="cellIs" dxfId="7225" priority="7923" operator="between">
      <formula>2.001</formula>
      <formula>3</formula>
    </cfRule>
    <cfRule type="cellIs" dxfId="7224" priority="7924" operator="between">
      <formula>0</formula>
      <formula>2</formula>
    </cfRule>
  </conditionalFormatting>
  <conditionalFormatting sqref="N656">
    <cfRule type="cellIs" dxfId="7223" priority="7920" operator="between">
      <formula>6</formula>
      <formula>4.5</formula>
    </cfRule>
  </conditionalFormatting>
  <conditionalFormatting sqref="N656">
    <cfRule type="cellIs" dxfId="7222" priority="7919" operator="between">
      <formula>6</formula>
      <formula>4.495</formula>
    </cfRule>
  </conditionalFormatting>
  <conditionalFormatting sqref="N656">
    <cfRule type="cellIs" dxfId="7221" priority="7918" operator="between">
      <formula>4.5</formula>
      <formula>3.495</formula>
    </cfRule>
  </conditionalFormatting>
  <conditionalFormatting sqref="N656">
    <cfRule type="cellIs" dxfId="7220" priority="7916" operator="between">
      <formula>3.5</formula>
      <formula>2.495</formula>
    </cfRule>
    <cfRule type="cellIs" dxfId="7219" priority="7917" operator="between">
      <formula>3.5</formula>
      <formula>2.495</formula>
    </cfRule>
  </conditionalFormatting>
  <conditionalFormatting sqref="N656">
    <cfRule type="cellIs" dxfId="7218" priority="7915" operator="between">
      <formula>3.5</formula>
      <formula>2.495</formula>
    </cfRule>
  </conditionalFormatting>
  <conditionalFormatting sqref="N656">
    <cfRule type="cellIs" dxfId="7217" priority="7914" operator="between">
      <formula>3.5</formula>
      <formula>2.494</formula>
    </cfRule>
  </conditionalFormatting>
  <conditionalFormatting sqref="N656">
    <cfRule type="cellIs" dxfId="7216" priority="7913" operator="between">
      <formula>2.5</formula>
      <formula>0</formula>
    </cfRule>
  </conditionalFormatting>
  <conditionalFormatting sqref="N656">
    <cfRule type="cellIs" dxfId="7215" priority="7909" operator="between">
      <formula>4.501</formula>
      <formula>6</formula>
    </cfRule>
    <cfRule type="cellIs" dxfId="7214" priority="7910" operator="between">
      <formula>3.001</formula>
      <formula>4.5</formula>
    </cfRule>
    <cfRule type="cellIs" dxfId="7213" priority="7911" operator="between">
      <formula>2.001</formula>
      <formula>3</formula>
    </cfRule>
    <cfRule type="cellIs" dxfId="7212" priority="7912" operator="between">
      <formula>0</formula>
      <formula>2</formula>
    </cfRule>
  </conditionalFormatting>
  <conditionalFormatting sqref="N653">
    <cfRule type="cellIs" dxfId="7211" priority="7908" operator="between">
      <formula>6</formula>
      <formula>4.5</formula>
    </cfRule>
  </conditionalFormatting>
  <conditionalFormatting sqref="N653">
    <cfRule type="cellIs" dxfId="7210" priority="7907" operator="between">
      <formula>6</formula>
      <formula>4.495</formula>
    </cfRule>
  </conditionalFormatting>
  <conditionalFormatting sqref="N653">
    <cfRule type="cellIs" dxfId="7209" priority="7906" operator="between">
      <formula>4.5</formula>
      <formula>3.495</formula>
    </cfRule>
  </conditionalFormatting>
  <conditionalFormatting sqref="N653">
    <cfRule type="cellIs" dxfId="7208" priority="7904" operator="between">
      <formula>3.5</formula>
      <formula>2.495</formula>
    </cfRule>
    <cfRule type="cellIs" dxfId="7207" priority="7905" operator="between">
      <formula>3.5</formula>
      <formula>2.495</formula>
    </cfRule>
  </conditionalFormatting>
  <conditionalFormatting sqref="N653">
    <cfRule type="cellIs" dxfId="7206" priority="7903" operator="between">
      <formula>3.5</formula>
      <formula>2.495</formula>
    </cfRule>
  </conditionalFormatting>
  <conditionalFormatting sqref="N653">
    <cfRule type="cellIs" dxfId="7205" priority="7902" operator="between">
      <formula>3.5</formula>
      <formula>2.494</formula>
    </cfRule>
  </conditionalFormatting>
  <conditionalFormatting sqref="N653">
    <cfRule type="cellIs" dxfId="7204" priority="7901" operator="between">
      <formula>2.5</formula>
      <formula>0</formula>
    </cfRule>
  </conditionalFormatting>
  <conditionalFormatting sqref="N653">
    <cfRule type="cellIs" dxfId="7203" priority="7897" operator="between">
      <formula>4.501</formula>
      <formula>6</formula>
    </cfRule>
    <cfRule type="cellIs" dxfId="7202" priority="7898" operator="between">
      <formula>3.001</formula>
      <formula>4.5</formula>
    </cfRule>
    <cfRule type="cellIs" dxfId="7201" priority="7899" operator="between">
      <formula>2.001</formula>
      <formula>3</formula>
    </cfRule>
    <cfRule type="cellIs" dxfId="7200" priority="7900" operator="between">
      <formula>0</formula>
      <formula>2</formula>
    </cfRule>
  </conditionalFormatting>
  <conditionalFormatting sqref="N651">
    <cfRule type="cellIs" dxfId="7199" priority="7896" operator="between">
      <formula>6</formula>
      <formula>4.5</formula>
    </cfRule>
  </conditionalFormatting>
  <conditionalFormatting sqref="N651">
    <cfRule type="cellIs" dxfId="7198" priority="7895" operator="between">
      <formula>6</formula>
      <formula>4.495</formula>
    </cfRule>
  </conditionalFormatting>
  <conditionalFormatting sqref="N651">
    <cfRule type="cellIs" dxfId="7197" priority="7894" operator="between">
      <formula>4.5</formula>
      <formula>3.495</formula>
    </cfRule>
  </conditionalFormatting>
  <conditionalFormatting sqref="N651">
    <cfRule type="cellIs" dxfId="7196" priority="7892" operator="between">
      <formula>3.5</formula>
      <formula>2.495</formula>
    </cfRule>
    <cfRule type="cellIs" dxfId="7195" priority="7893" operator="between">
      <formula>3.5</formula>
      <formula>2.495</formula>
    </cfRule>
  </conditionalFormatting>
  <conditionalFormatting sqref="N651">
    <cfRule type="cellIs" dxfId="7194" priority="7891" operator="between">
      <formula>3.5</formula>
      <formula>2.495</formula>
    </cfRule>
  </conditionalFormatting>
  <conditionalFormatting sqref="N651">
    <cfRule type="cellIs" dxfId="7193" priority="7890" operator="between">
      <formula>3.5</formula>
      <formula>2.494</formula>
    </cfRule>
  </conditionalFormatting>
  <conditionalFormatting sqref="N651">
    <cfRule type="cellIs" dxfId="7192" priority="7889" operator="between">
      <formula>2.5</formula>
      <formula>0</formula>
    </cfRule>
  </conditionalFormatting>
  <conditionalFormatting sqref="N651">
    <cfRule type="cellIs" dxfId="7191" priority="7885" operator="between">
      <formula>4.501</formula>
      <formula>6</formula>
    </cfRule>
    <cfRule type="cellIs" dxfId="7190" priority="7886" operator="between">
      <formula>3.001</formula>
      <formula>4.5</formula>
    </cfRule>
    <cfRule type="cellIs" dxfId="7189" priority="7887" operator="between">
      <formula>2.001</formula>
      <formula>3</formula>
    </cfRule>
    <cfRule type="cellIs" dxfId="7188" priority="7888" operator="between">
      <formula>0</formula>
      <formula>2</formula>
    </cfRule>
  </conditionalFormatting>
  <conditionalFormatting sqref="N654">
    <cfRule type="cellIs" dxfId="7187" priority="7884" operator="between">
      <formula>6</formula>
      <formula>4.5</formula>
    </cfRule>
  </conditionalFormatting>
  <conditionalFormatting sqref="N654">
    <cfRule type="cellIs" dxfId="7186" priority="7883" operator="between">
      <formula>6</formula>
      <formula>4.495</formula>
    </cfRule>
  </conditionalFormatting>
  <conditionalFormatting sqref="N654">
    <cfRule type="cellIs" dxfId="7185" priority="7882" operator="between">
      <formula>4.5</formula>
      <formula>3.495</formula>
    </cfRule>
  </conditionalFormatting>
  <conditionalFormatting sqref="N654">
    <cfRule type="cellIs" dxfId="7184" priority="7880" operator="between">
      <formula>3.5</formula>
      <formula>2.495</formula>
    </cfRule>
    <cfRule type="cellIs" dxfId="7183" priority="7881" operator="between">
      <formula>3.5</formula>
      <formula>2.495</formula>
    </cfRule>
  </conditionalFormatting>
  <conditionalFormatting sqref="N654">
    <cfRule type="cellIs" dxfId="7182" priority="7879" operator="between">
      <formula>3.5</formula>
      <formula>2.495</formula>
    </cfRule>
  </conditionalFormatting>
  <conditionalFormatting sqref="N654">
    <cfRule type="cellIs" dxfId="7181" priority="7878" operator="between">
      <formula>3.5</formula>
      <formula>2.494</formula>
    </cfRule>
  </conditionalFormatting>
  <conditionalFormatting sqref="N654">
    <cfRule type="cellIs" dxfId="7180" priority="7877" operator="between">
      <formula>2.5</formula>
      <formula>0</formula>
    </cfRule>
  </conditionalFormatting>
  <conditionalFormatting sqref="N654">
    <cfRule type="cellIs" dxfId="7179" priority="7873" operator="between">
      <formula>4.501</formula>
      <formula>6</formula>
    </cfRule>
    <cfRule type="cellIs" dxfId="7178" priority="7874" operator="between">
      <formula>3.001</formula>
      <formula>4.5</formula>
    </cfRule>
    <cfRule type="cellIs" dxfId="7177" priority="7875" operator="between">
      <formula>2.001</formula>
      <formula>3</formula>
    </cfRule>
    <cfRule type="cellIs" dxfId="7176" priority="7876" operator="between">
      <formula>0</formula>
      <formula>2</formula>
    </cfRule>
  </conditionalFormatting>
  <conditionalFormatting sqref="N655">
    <cfRule type="cellIs" dxfId="7175" priority="7872" operator="between">
      <formula>6</formula>
      <formula>4.5</formula>
    </cfRule>
  </conditionalFormatting>
  <conditionalFormatting sqref="N655">
    <cfRule type="cellIs" dxfId="7174" priority="7871" operator="between">
      <formula>6</formula>
      <formula>4.495</formula>
    </cfRule>
  </conditionalFormatting>
  <conditionalFormatting sqref="N655">
    <cfRule type="cellIs" dxfId="7173" priority="7870" operator="between">
      <formula>4.5</formula>
      <formula>3.495</formula>
    </cfRule>
  </conditionalFormatting>
  <conditionalFormatting sqref="N655">
    <cfRule type="cellIs" dxfId="7172" priority="7868" operator="between">
      <formula>3.5</formula>
      <formula>2.495</formula>
    </cfRule>
    <cfRule type="cellIs" dxfId="7171" priority="7869" operator="between">
      <formula>3.5</formula>
      <formula>2.495</formula>
    </cfRule>
  </conditionalFormatting>
  <conditionalFormatting sqref="N655">
    <cfRule type="cellIs" dxfId="7170" priority="7867" operator="between">
      <formula>3.5</formula>
      <formula>2.495</formula>
    </cfRule>
  </conditionalFormatting>
  <conditionalFormatting sqref="N655">
    <cfRule type="cellIs" dxfId="7169" priority="7866" operator="between">
      <formula>3.5</formula>
      <formula>2.494</formula>
    </cfRule>
  </conditionalFormatting>
  <conditionalFormatting sqref="N655">
    <cfRule type="cellIs" dxfId="7168" priority="7865" operator="between">
      <formula>2.5</formula>
      <formula>0</formula>
    </cfRule>
  </conditionalFormatting>
  <conditionalFormatting sqref="N655">
    <cfRule type="cellIs" dxfId="7167" priority="7861" operator="between">
      <formula>4.501</formula>
      <formula>6</formula>
    </cfRule>
    <cfRule type="cellIs" dxfId="7166" priority="7862" operator="between">
      <formula>3.001</formula>
      <formula>4.5</formula>
    </cfRule>
    <cfRule type="cellIs" dxfId="7165" priority="7863" operator="between">
      <formula>2.001</formula>
      <formula>3</formula>
    </cfRule>
    <cfRule type="cellIs" dxfId="7164" priority="7864" operator="between">
      <formula>0</formula>
      <formula>2</formula>
    </cfRule>
  </conditionalFormatting>
  <conditionalFormatting sqref="N652">
    <cfRule type="cellIs" dxfId="7163" priority="7860" operator="between">
      <formula>6</formula>
      <formula>4.5</formula>
    </cfRule>
  </conditionalFormatting>
  <conditionalFormatting sqref="N652">
    <cfRule type="cellIs" dxfId="7162" priority="7859" operator="between">
      <formula>6</formula>
      <formula>4.495</formula>
    </cfRule>
  </conditionalFormatting>
  <conditionalFormatting sqref="N652">
    <cfRule type="cellIs" dxfId="7161" priority="7858" operator="between">
      <formula>4.5</formula>
      <formula>3.495</formula>
    </cfRule>
  </conditionalFormatting>
  <conditionalFormatting sqref="N652">
    <cfRule type="cellIs" dxfId="7160" priority="7856" operator="between">
      <formula>3.5</formula>
      <formula>2.495</formula>
    </cfRule>
    <cfRule type="cellIs" dxfId="7159" priority="7857" operator="between">
      <formula>3.5</formula>
      <formula>2.495</formula>
    </cfRule>
  </conditionalFormatting>
  <conditionalFormatting sqref="N652">
    <cfRule type="cellIs" dxfId="7158" priority="7855" operator="between">
      <formula>3.5</formula>
      <formula>2.495</formula>
    </cfRule>
  </conditionalFormatting>
  <conditionalFormatting sqref="N652">
    <cfRule type="cellIs" dxfId="7157" priority="7854" operator="between">
      <formula>3.5</formula>
      <formula>2.494</formula>
    </cfRule>
  </conditionalFormatting>
  <conditionalFormatting sqref="N652">
    <cfRule type="cellIs" dxfId="7156" priority="7853" operator="between">
      <formula>2.5</formula>
      <formula>0</formula>
    </cfRule>
  </conditionalFormatting>
  <conditionalFormatting sqref="N652">
    <cfRule type="cellIs" dxfId="7155" priority="7849" operator="between">
      <formula>4.501</formula>
      <formula>6</formula>
    </cfRule>
    <cfRule type="cellIs" dxfId="7154" priority="7850" operator="between">
      <formula>3.001</formula>
      <formula>4.5</formula>
    </cfRule>
    <cfRule type="cellIs" dxfId="7153" priority="7851" operator="between">
      <formula>2.001</formula>
      <formula>3</formula>
    </cfRule>
    <cfRule type="cellIs" dxfId="7152" priority="7852" operator="between">
      <formula>0</formula>
      <formula>2</formula>
    </cfRule>
  </conditionalFormatting>
  <conditionalFormatting sqref="N663">
    <cfRule type="cellIs" dxfId="7151" priority="7848" operator="between">
      <formula>6</formula>
      <formula>4.5</formula>
    </cfRule>
  </conditionalFormatting>
  <conditionalFormatting sqref="N663">
    <cfRule type="cellIs" dxfId="7150" priority="7847" operator="between">
      <formula>6</formula>
      <formula>4.495</formula>
    </cfRule>
  </conditionalFormatting>
  <conditionalFormatting sqref="N663">
    <cfRule type="cellIs" dxfId="7149" priority="7846" operator="between">
      <formula>4.5</formula>
      <formula>3.495</formula>
    </cfRule>
  </conditionalFormatting>
  <conditionalFormatting sqref="N663">
    <cfRule type="cellIs" dxfId="7148" priority="7844" operator="between">
      <formula>3.5</formula>
      <formula>2.495</formula>
    </cfRule>
    <cfRule type="cellIs" dxfId="7147" priority="7845" operator="between">
      <formula>3.5</formula>
      <formula>2.495</formula>
    </cfRule>
  </conditionalFormatting>
  <conditionalFormatting sqref="N663">
    <cfRule type="cellIs" dxfId="7146" priority="7843" operator="between">
      <formula>3.5</formula>
      <formula>2.495</formula>
    </cfRule>
  </conditionalFormatting>
  <conditionalFormatting sqref="N663">
    <cfRule type="cellIs" dxfId="7145" priority="7842" operator="between">
      <formula>3.5</formula>
      <formula>2.494</formula>
    </cfRule>
  </conditionalFormatting>
  <conditionalFormatting sqref="N663">
    <cfRule type="cellIs" dxfId="7144" priority="7841" operator="between">
      <formula>2.5</formula>
      <formula>0</formula>
    </cfRule>
  </conditionalFormatting>
  <conditionalFormatting sqref="N663">
    <cfRule type="cellIs" dxfId="7143" priority="7837" operator="between">
      <formula>4.501</formula>
      <formula>6</formula>
    </cfRule>
    <cfRule type="cellIs" dxfId="7142" priority="7838" operator="between">
      <formula>3.001</formula>
      <formula>4.5</formula>
    </cfRule>
    <cfRule type="cellIs" dxfId="7141" priority="7839" operator="between">
      <formula>2.001</formula>
      <formula>3</formula>
    </cfRule>
    <cfRule type="cellIs" dxfId="7140" priority="7840" operator="between">
      <formula>0</formula>
      <formula>2</formula>
    </cfRule>
  </conditionalFormatting>
  <conditionalFormatting sqref="N659">
    <cfRule type="cellIs" dxfId="7139" priority="7824" operator="between">
      <formula>6</formula>
      <formula>4.5</formula>
    </cfRule>
  </conditionalFormatting>
  <conditionalFormatting sqref="N659">
    <cfRule type="cellIs" dxfId="7138" priority="7823" operator="between">
      <formula>6</formula>
      <formula>4.495</formula>
    </cfRule>
  </conditionalFormatting>
  <conditionalFormatting sqref="N659">
    <cfRule type="cellIs" dxfId="7137" priority="7822" operator="between">
      <formula>4.5</formula>
      <formula>3.495</formula>
    </cfRule>
  </conditionalFormatting>
  <conditionalFormatting sqref="N659">
    <cfRule type="cellIs" dxfId="7136" priority="7820" operator="between">
      <formula>3.5</formula>
      <formula>2.495</formula>
    </cfRule>
    <cfRule type="cellIs" dxfId="7135" priority="7821" operator="between">
      <formula>3.5</formula>
      <formula>2.495</formula>
    </cfRule>
  </conditionalFormatting>
  <conditionalFormatting sqref="N659">
    <cfRule type="cellIs" dxfId="7134" priority="7819" operator="between">
      <formula>3.5</formula>
      <formula>2.495</formula>
    </cfRule>
  </conditionalFormatting>
  <conditionalFormatting sqref="N659">
    <cfRule type="cellIs" dxfId="7133" priority="7818" operator="between">
      <formula>3.5</formula>
      <formula>2.494</formula>
    </cfRule>
  </conditionalFormatting>
  <conditionalFormatting sqref="N659">
    <cfRule type="cellIs" dxfId="7132" priority="7817" operator="between">
      <formula>2.5</formula>
      <formula>0</formula>
    </cfRule>
  </conditionalFormatting>
  <conditionalFormatting sqref="N659">
    <cfRule type="cellIs" dxfId="7131" priority="7813" operator="between">
      <formula>4.501</formula>
      <formula>6</formula>
    </cfRule>
    <cfRule type="cellIs" dxfId="7130" priority="7814" operator="between">
      <formula>3.001</formula>
      <formula>4.5</formula>
    </cfRule>
    <cfRule type="cellIs" dxfId="7129" priority="7815" operator="between">
      <formula>2.001</formula>
      <formula>3</formula>
    </cfRule>
    <cfRule type="cellIs" dxfId="7128" priority="7816" operator="between">
      <formula>0</formula>
      <formula>2</formula>
    </cfRule>
  </conditionalFormatting>
  <conditionalFormatting sqref="N658">
    <cfRule type="cellIs" dxfId="7127" priority="7812" operator="between">
      <formula>6</formula>
      <formula>4.5</formula>
    </cfRule>
  </conditionalFormatting>
  <conditionalFormatting sqref="N658">
    <cfRule type="cellIs" dxfId="7126" priority="7811" operator="between">
      <formula>6</formula>
      <formula>4.495</formula>
    </cfRule>
  </conditionalFormatting>
  <conditionalFormatting sqref="N658">
    <cfRule type="cellIs" dxfId="7125" priority="7810" operator="between">
      <formula>4.5</formula>
      <formula>3.495</formula>
    </cfRule>
  </conditionalFormatting>
  <conditionalFormatting sqref="N658">
    <cfRule type="cellIs" dxfId="7124" priority="7808" operator="between">
      <formula>3.5</formula>
      <formula>2.495</formula>
    </cfRule>
    <cfRule type="cellIs" dxfId="7123" priority="7809" operator="between">
      <formula>3.5</formula>
      <formula>2.495</formula>
    </cfRule>
  </conditionalFormatting>
  <conditionalFormatting sqref="N658">
    <cfRule type="cellIs" dxfId="7122" priority="7807" operator="between">
      <formula>3.5</formula>
      <formula>2.495</formula>
    </cfRule>
  </conditionalFormatting>
  <conditionalFormatting sqref="N658">
    <cfRule type="cellIs" dxfId="7121" priority="7806" operator="between">
      <formula>3.5</formula>
      <formula>2.494</formula>
    </cfRule>
  </conditionalFormatting>
  <conditionalFormatting sqref="N658">
    <cfRule type="cellIs" dxfId="7120" priority="7805" operator="between">
      <formula>2.5</formula>
      <formula>0</formula>
    </cfRule>
  </conditionalFormatting>
  <conditionalFormatting sqref="N658">
    <cfRule type="cellIs" dxfId="7119" priority="7801" operator="between">
      <formula>4.501</formula>
      <formula>6</formula>
    </cfRule>
    <cfRule type="cellIs" dxfId="7118" priority="7802" operator="between">
      <formula>3.001</formula>
      <formula>4.5</formula>
    </cfRule>
    <cfRule type="cellIs" dxfId="7117" priority="7803" operator="between">
      <formula>2.001</formula>
      <formula>3</formula>
    </cfRule>
    <cfRule type="cellIs" dxfId="7116" priority="7804" operator="between">
      <formula>0</formula>
      <formula>2</formula>
    </cfRule>
  </conditionalFormatting>
  <conditionalFormatting sqref="N660">
    <cfRule type="cellIs" dxfId="7115" priority="7800" operator="between">
      <formula>6</formula>
      <formula>4.5</formula>
    </cfRule>
  </conditionalFormatting>
  <conditionalFormatting sqref="N660">
    <cfRule type="cellIs" dxfId="7114" priority="7799" operator="between">
      <formula>6</formula>
      <formula>4.495</formula>
    </cfRule>
  </conditionalFormatting>
  <conditionalFormatting sqref="N660">
    <cfRule type="cellIs" dxfId="7113" priority="7798" operator="between">
      <formula>4.5</formula>
      <formula>3.495</formula>
    </cfRule>
  </conditionalFormatting>
  <conditionalFormatting sqref="N660">
    <cfRule type="cellIs" dxfId="7112" priority="7796" operator="between">
      <formula>3.5</formula>
      <formula>2.495</formula>
    </cfRule>
    <cfRule type="cellIs" dxfId="7111" priority="7797" operator="between">
      <formula>3.5</formula>
      <formula>2.495</formula>
    </cfRule>
  </conditionalFormatting>
  <conditionalFormatting sqref="N660">
    <cfRule type="cellIs" dxfId="7110" priority="7795" operator="between">
      <formula>3.5</formula>
      <formula>2.495</formula>
    </cfRule>
  </conditionalFormatting>
  <conditionalFormatting sqref="N660">
    <cfRule type="cellIs" dxfId="7109" priority="7794" operator="between">
      <formula>3.5</formula>
      <formula>2.494</formula>
    </cfRule>
  </conditionalFormatting>
  <conditionalFormatting sqref="N660">
    <cfRule type="cellIs" dxfId="7108" priority="7793" operator="between">
      <formula>2.5</formula>
      <formula>0</formula>
    </cfRule>
  </conditionalFormatting>
  <conditionalFormatting sqref="N660">
    <cfRule type="cellIs" dxfId="7107" priority="7789" operator="between">
      <formula>4.501</formula>
      <formula>6</formula>
    </cfRule>
    <cfRule type="cellIs" dxfId="7106" priority="7790" operator="between">
      <formula>3.001</formula>
      <formula>4.5</formula>
    </cfRule>
    <cfRule type="cellIs" dxfId="7105" priority="7791" operator="between">
      <formula>2.001</formula>
      <formula>3</formula>
    </cfRule>
    <cfRule type="cellIs" dxfId="7104" priority="7792" operator="between">
      <formula>0</formula>
      <formula>2</formula>
    </cfRule>
  </conditionalFormatting>
  <conditionalFormatting sqref="N662">
    <cfRule type="cellIs" dxfId="7103" priority="7788" operator="between">
      <formula>6</formula>
      <formula>4.5</formula>
    </cfRule>
  </conditionalFormatting>
  <conditionalFormatting sqref="N662">
    <cfRule type="cellIs" dxfId="7102" priority="7787" operator="between">
      <formula>6</formula>
      <formula>4.495</formula>
    </cfRule>
  </conditionalFormatting>
  <conditionalFormatting sqref="N662">
    <cfRule type="cellIs" dxfId="7101" priority="7786" operator="between">
      <formula>4.5</formula>
      <formula>3.495</formula>
    </cfRule>
  </conditionalFormatting>
  <conditionalFormatting sqref="N662">
    <cfRule type="cellIs" dxfId="7100" priority="7784" operator="between">
      <formula>3.5</formula>
      <formula>2.495</formula>
    </cfRule>
    <cfRule type="cellIs" dxfId="7099" priority="7785" operator="between">
      <formula>3.5</formula>
      <formula>2.495</formula>
    </cfRule>
  </conditionalFormatting>
  <conditionalFormatting sqref="N662">
    <cfRule type="cellIs" dxfId="7098" priority="7783" operator="between">
      <formula>3.5</formula>
      <formula>2.495</formula>
    </cfRule>
  </conditionalFormatting>
  <conditionalFormatting sqref="N662">
    <cfRule type="cellIs" dxfId="7097" priority="7782" operator="between">
      <formula>3.5</formula>
      <formula>2.494</formula>
    </cfRule>
  </conditionalFormatting>
  <conditionalFormatting sqref="N662">
    <cfRule type="cellIs" dxfId="7096" priority="7781" operator="between">
      <formula>2.5</formula>
      <formula>0</formula>
    </cfRule>
  </conditionalFormatting>
  <conditionalFormatting sqref="N662">
    <cfRule type="cellIs" dxfId="7095" priority="7777" operator="between">
      <formula>4.501</formula>
      <formula>6</formula>
    </cfRule>
    <cfRule type="cellIs" dxfId="7094" priority="7778" operator="between">
      <formula>3.001</formula>
      <formula>4.5</formula>
    </cfRule>
    <cfRule type="cellIs" dxfId="7093" priority="7779" operator="between">
      <formula>2.001</formula>
      <formula>3</formula>
    </cfRule>
    <cfRule type="cellIs" dxfId="7092" priority="7780" operator="between">
      <formula>0</formula>
      <formula>2</formula>
    </cfRule>
  </conditionalFormatting>
  <conditionalFormatting sqref="N668">
    <cfRule type="cellIs" dxfId="7091" priority="7764" operator="between">
      <formula>6</formula>
      <formula>4.5</formula>
    </cfRule>
  </conditionalFormatting>
  <conditionalFormatting sqref="N668">
    <cfRule type="cellIs" dxfId="7090" priority="7763" operator="between">
      <formula>6</formula>
      <formula>4.495</formula>
    </cfRule>
  </conditionalFormatting>
  <conditionalFormatting sqref="N668">
    <cfRule type="cellIs" dxfId="7089" priority="7762" operator="between">
      <formula>4.5</formula>
      <formula>3.495</formula>
    </cfRule>
  </conditionalFormatting>
  <conditionalFormatting sqref="N668">
    <cfRule type="cellIs" dxfId="7088" priority="7760" operator="between">
      <formula>3.5</formula>
      <formula>2.495</formula>
    </cfRule>
    <cfRule type="cellIs" dxfId="7087" priority="7761" operator="between">
      <formula>3.5</formula>
      <formula>2.495</formula>
    </cfRule>
  </conditionalFormatting>
  <conditionalFormatting sqref="N668">
    <cfRule type="cellIs" dxfId="7086" priority="7759" operator="between">
      <formula>3.5</formula>
      <formula>2.495</formula>
    </cfRule>
  </conditionalFormatting>
  <conditionalFormatting sqref="N668">
    <cfRule type="cellIs" dxfId="7085" priority="7758" operator="between">
      <formula>3.5</formula>
      <formula>2.494</formula>
    </cfRule>
  </conditionalFormatting>
  <conditionalFormatting sqref="N668">
    <cfRule type="cellIs" dxfId="7084" priority="7757" operator="between">
      <formula>2.5</formula>
      <formula>0</formula>
    </cfRule>
  </conditionalFormatting>
  <conditionalFormatting sqref="N668">
    <cfRule type="cellIs" dxfId="7083" priority="7753" operator="between">
      <formula>4.501</formula>
      <formula>6</formula>
    </cfRule>
    <cfRule type="cellIs" dxfId="7082" priority="7754" operator="between">
      <formula>3.001</formula>
      <formula>4.5</formula>
    </cfRule>
    <cfRule type="cellIs" dxfId="7081" priority="7755" operator="between">
      <formula>2.001</formula>
      <formula>3</formula>
    </cfRule>
    <cfRule type="cellIs" dxfId="7080" priority="7756" operator="between">
      <formula>0</formula>
      <formula>2</formula>
    </cfRule>
  </conditionalFormatting>
  <conditionalFormatting sqref="N666">
    <cfRule type="cellIs" dxfId="7079" priority="7740" operator="between">
      <formula>6</formula>
      <formula>4.5</formula>
    </cfRule>
  </conditionalFormatting>
  <conditionalFormatting sqref="N666">
    <cfRule type="cellIs" dxfId="7078" priority="7739" operator="between">
      <formula>6</formula>
      <formula>4.495</formula>
    </cfRule>
  </conditionalFormatting>
  <conditionalFormatting sqref="N666">
    <cfRule type="cellIs" dxfId="7077" priority="7738" operator="between">
      <formula>4.5</formula>
      <formula>3.495</formula>
    </cfRule>
  </conditionalFormatting>
  <conditionalFormatting sqref="N666">
    <cfRule type="cellIs" dxfId="7076" priority="7736" operator="between">
      <formula>3.5</formula>
      <formula>2.495</formula>
    </cfRule>
    <cfRule type="cellIs" dxfId="7075" priority="7737" operator="between">
      <formula>3.5</formula>
      <formula>2.495</formula>
    </cfRule>
  </conditionalFormatting>
  <conditionalFormatting sqref="N666">
    <cfRule type="cellIs" dxfId="7074" priority="7735" operator="between">
      <formula>3.5</formula>
      <formula>2.495</formula>
    </cfRule>
  </conditionalFormatting>
  <conditionalFormatting sqref="N666">
    <cfRule type="cellIs" dxfId="7073" priority="7734" operator="between">
      <formula>3.5</formula>
      <formula>2.494</formula>
    </cfRule>
  </conditionalFormatting>
  <conditionalFormatting sqref="N666">
    <cfRule type="cellIs" dxfId="7072" priority="7733" operator="between">
      <formula>2.5</formula>
      <formula>0</formula>
    </cfRule>
  </conditionalFormatting>
  <conditionalFormatting sqref="N666">
    <cfRule type="cellIs" dxfId="7071" priority="7729" operator="between">
      <formula>4.501</formula>
      <formula>6</formula>
    </cfRule>
    <cfRule type="cellIs" dxfId="7070" priority="7730" operator="between">
      <formula>3.001</formula>
      <formula>4.5</formula>
    </cfRule>
    <cfRule type="cellIs" dxfId="7069" priority="7731" operator="between">
      <formula>2.001</formula>
      <formula>3</formula>
    </cfRule>
    <cfRule type="cellIs" dxfId="7068" priority="7732" operator="between">
      <formula>0</formula>
      <formula>2</formula>
    </cfRule>
  </conditionalFormatting>
  <conditionalFormatting sqref="N664">
    <cfRule type="cellIs" dxfId="7067" priority="7728" operator="between">
      <formula>6</formula>
      <formula>4.5</formula>
    </cfRule>
  </conditionalFormatting>
  <conditionalFormatting sqref="N664">
    <cfRule type="cellIs" dxfId="7066" priority="7727" operator="between">
      <formula>6</formula>
      <formula>4.495</formula>
    </cfRule>
  </conditionalFormatting>
  <conditionalFormatting sqref="N664">
    <cfRule type="cellIs" dxfId="7065" priority="7726" operator="between">
      <formula>4.5</formula>
      <formula>3.495</formula>
    </cfRule>
  </conditionalFormatting>
  <conditionalFormatting sqref="N664">
    <cfRule type="cellIs" dxfId="7064" priority="7724" operator="between">
      <formula>3.5</formula>
      <formula>2.495</formula>
    </cfRule>
    <cfRule type="cellIs" dxfId="7063" priority="7725" operator="between">
      <formula>3.5</formula>
      <formula>2.495</formula>
    </cfRule>
  </conditionalFormatting>
  <conditionalFormatting sqref="N664">
    <cfRule type="cellIs" dxfId="7062" priority="7723" operator="between">
      <formula>3.5</formula>
      <formula>2.495</formula>
    </cfRule>
  </conditionalFormatting>
  <conditionalFormatting sqref="N664">
    <cfRule type="cellIs" dxfId="7061" priority="7722" operator="between">
      <formula>3.5</formula>
      <formula>2.494</formula>
    </cfRule>
  </conditionalFormatting>
  <conditionalFormatting sqref="N664">
    <cfRule type="cellIs" dxfId="7060" priority="7721" operator="between">
      <formula>2.5</formula>
      <formula>0</formula>
    </cfRule>
  </conditionalFormatting>
  <conditionalFormatting sqref="N664">
    <cfRule type="cellIs" dxfId="7059" priority="7717" operator="between">
      <formula>4.501</formula>
      <formula>6</formula>
    </cfRule>
    <cfRule type="cellIs" dxfId="7058" priority="7718" operator="between">
      <formula>3.001</formula>
      <formula>4.5</formula>
    </cfRule>
    <cfRule type="cellIs" dxfId="7057" priority="7719" operator="between">
      <formula>2.001</formula>
      <formula>3</formula>
    </cfRule>
    <cfRule type="cellIs" dxfId="7056" priority="7720" operator="between">
      <formula>0</formula>
      <formula>2</formula>
    </cfRule>
  </conditionalFormatting>
  <conditionalFormatting sqref="N667">
    <cfRule type="cellIs" dxfId="7055" priority="7704" operator="between">
      <formula>6</formula>
      <formula>4.5</formula>
    </cfRule>
  </conditionalFormatting>
  <conditionalFormatting sqref="N667">
    <cfRule type="cellIs" dxfId="7054" priority="7703" operator="between">
      <formula>6</formula>
      <formula>4.495</formula>
    </cfRule>
  </conditionalFormatting>
  <conditionalFormatting sqref="N667">
    <cfRule type="cellIs" dxfId="7053" priority="7702" operator="between">
      <formula>4.5</formula>
      <formula>3.495</formula>
    </cfRule>
  </conditionalFormatting>
  <conditionalFormatting sqref="N667">
    <cfRule type="cellIs" dxfId="7052" priority="7700" operator="between">
      <formula>3.5</formula>
      <formula>2.495</formula>
    </cfRule>
    <cfRule type="cellIs" dxfId="7051" priority="7701" operator="between">
      <formula>3.5</formula>
      <formula>2.495</formula>
    </cfRule>
  </conditionalFormatting>
  <conditionalFormatting sqref="N667">
    <cfRule type="cellIs" dxfId="7050" priority="7699" operator="between">
      <formula>3.5</formula>
      <formula>2.495</formula>
    </cfRule>
  </conditionalFormatting>
  <conditionalFormatting sqref="N667">
    <cfRule type="cellIs" dxfId="7049" priority="7698" operator="between">
      <formula>3.5</formula>
      <formula>2.494</formula>
    </cfRule>
  </conditionalFormatting>
  <conditionalFormatting sqref="N667">
    <cfRule type="cellIs" dxfId="7048" priority="7697" operator="between">
      <formula>2.5</formula>
      <formula>0</formula>
    </cfRule>
  </conditionalFormatting>
  <conditionalFormatting sqref="N667">
    <cfRule type="cellIs" dxfId="7047" priority="7693" operator="between">
      <formula>4.501</formula>
      <formula>6</formula>
    </cfRule>
    <cfRule type="cellIs" dxfId="7046" priority="7694" operator="between">
      <formula>3.001</formula>
      <formula>4.5</formula>
    </cfRule>
    <cfRule type="cellIs" dxfId="7045" priority="7695" operator="between">
      <formula>2.001</formula>
      <formula>3</formula>
    </cfRule>
    <cfRule type="cellIs" dxfId="7044" priority="7696" operator="between">
      <formula>0</formula>
      <formula>2</formula>
    </cfRule>
  </conditionalFormatting>
  <conditionalFormatting sqref="N665">
    <cfRule type="cellIs" dxfId="7043" priority="7692" operator="between">
      <formula>6</formula>
      <formula>4.5</formula>
    </cfRule>
  </conditionalFormatting>
  <conditionalFormatting sqref="N665">
    <cfRule type="cellIs" dxfId="7042" priority="7691" operator="between">
      <formula>6</formula>
      <formula>4.495</formula>
    </cfRule>
  </conditionalFormatting>
  <conditionalFormatting sqref="N665">
    <cfRule type="cellIs" dxfId="7041" priority="7690" operator="between">
      <formula>4.5</formula>
      <formula>3.495</formula>
    </cfRule>
  </conditionalFormatting>
  <conditionalFormatting sqref="N665">
    <cfRule type="cellIs" dxfId="7040" priority="7688" operator="between">
      <formula>3.5</formula>
      <formula>2.495</formula>
    </cfRule>
    <cfRule type="cellIs" dxfId="7039" priority="7689" operator="between">
      <formula>3.5</formula>
      <formula>2.495</formula>
    </cfRule>
  </conditionalFormatting>
  <conditionalFormatting sqref="N665">
    <cfRule type="cellIs" dxfId="7038" priority="7687" operator="between">
      <formula>3.5</formula>
      <formula>2.495</formula>
    </cfRule>
  </conditionalFormatting>
  <conditionalFormatting sqref="N665">
    <cfRule type="cellIs" dxfId="7037" priority="7686" operator="between">
      <formula>3.5</formula>
      <formula>2.494</formula>
    </cfRule>
  </conditionalFormatting>
  <conditionalFormatting sqref="N665">
    <cfRule type="cellIs" dxfId="7036" priority="7685" operator="between">
      <formula>2.5</formula>
      <formula>0</formula>
    </cfRule>
  </conditionalFormatting>
  <conditionalFormatting sqref="N665">
    <cfRule type="cellIs" dxfId="7035" priority="7681" operator="between">
      <formula>4.501</formula>
      <formula>6</formula>
    </cfRule>
    <cfRule type="cellIs" dxfId="7034" priority="7682" operator="between">
      <formula>3.001</formula>
      <formula>4.5</formula>
    </cfRule>
    <cfRule type="cellIs" dxfId="7033" priority="7683" operator="between">
      <formula>2.001</formula>
      <formula>3</formula>
    </cfRule>
    <cfRule type="cellIs" dxfId="7032" priority="7684" operator="between">
      <formula>0</formula>
      <formula>2</formula>
    </cfRule>
  </conditionalFormatting>
  <conditionalFormatting sqref="N673">
    <cfRule type="cellIs" dxfId="7031" priority="7680" operator="between">
      <formula>6</formula>
      <formula>4.5</formula>
    </cfRule>
  </conditionalFormatting>
  <conditionalFormatting sqref="N673">
    <cfRule type="cellIs" dxfId="7030" priority="7679" operator="between">
      <formula>6</formula>
      <formula>4.495</formula>
    </cfRule>
  </conditionalFormatting>
  <conditionalFormatting sqref="N673">
    <cfRule type="cellIs" dxfId="7029" priority="7678" operator="between">
      <formula>4.5</formula>
      <formula>3.495</formula>
    </cfRule>
  </conditionalFormatting>
  <conditionalFormatting sqref="N673">
    <cfRule type="cellIs" dxfId="7028" priority="7676" operator="between">
      <formula>3.5</formula>
      <formula>2.495</formula>
    </cfRule>
    <cfRule type="cellIs" dxfId="7027" priority="7677" operator="between">
      <formula>3.5</formula>
      <formula>2.495</formula>
    </cfRule>
  </conditionalFormatting>
  <conditionalFormatting sqref="N673">
    <cfRule type="cellIs" dxfId="7026" priority="7675" operator="between">
      <formula>3.5</formula>
      <formula>2.495</formula>
    </cfRule>
  </conditionalFormatting>
  <conditionalFormatting sqref="N673">
    <cfRule type="cellIs" dxfId="7025" priority="7674" operator="between">
      <formula>3.5</formula>
      <formula>2.494</formula>
    </cfRule>
  </conditionalFormatting>
  <conditionalFormatting sqref="N673">
    <cfRule type="cellIs" dxfId="7024" priority="7673" operator="between">
      <formula>2.5</formula>
      <formula>0</formula>
    </cfRule>
  </conditionalFormatting>
  <conditionalFormatting sqref="N673">
    <cfRule type="cellIs" dxfId="7023" priority="7669" operator="between">
      <formula>4.501</formula>
      <formula>6</formula>
    </cfRule>
    <cfRule type="cellIs" dxfId="7022" priority="7670" operator="between">
      <formula>3.001</formula>
      <formula>4.5</formula>
    </cfRule>
    <cfRule type="cellIs" dxfId="7021" priority="7671" operator="between">
      <formula>2.001</formula>
      <formula>3</formula>
    </cfRule>
    <cfRule type="cellIs" dxfId="7020" priority="7672" operator="between">
      <formula>0</formula>
      <formula>2</formula>
    </cfRule>
  </conditionalFormatting>
  <conditionalFormatting sqref="N671">
    <cfRule type="cellIs" dxfId="7019" priority="7656" operator="between">
      <formula>6</formula>
      <formula>4.5</formula>
    </cfRule>
  </conditionalFormatting>
  <conditionalFormatting sqref="N671">
    <cfRule type="cellIs" dxfId="7018" priority="7655" operator="between">
      <formula>6</formula>
      <formula>4.495</formula>
    </cfRule>
  </conditionalFormatting>
  <conditionalFormatting sqref="N671">
    <cfRule type="cellIs" dxfId="7017" priority="7654" operator="between">
      <formula>4.5</formula>
      <formula>3.495</formula>
    </cfRule>
  </conditionalFormatting>
  <conditionalFormatting sqref="N671">
    <cfRule type="cellIs" dxfId="7016" priority="7652" operator="between">
      <formula>3.5</formula>
      <formula>2.495</formula>
    </cfRule>
    <cfRule type="cellIs" dxfId="7015" priority="7653" operator="between">
      <formula>3.5</formula>
      <formula>2.495</formula>
    </cfRule>
  </conditionalFormatting>
  <conditionalFormatting sqref="N671">
    <cfRule type="cellIs" dxfId="7014" priority="7651" operator="between">
      <formula>3.5</formula>
      <formula>2.495</formula>
    </cfRule>
  </conditionalFormatting>
  <conditionalFormatting sqref="N671">
    <cfRule type="cellIs" dxfId="7013" priority="7650" operator="between">
      <formula>3.5</formula>
      <formula>2.494</formula>
    </cfRule>
  </conditionalFormatting>
  <conditionalFormatting sqref="N671">
    <cfRule type="cellIs" dxfId="7012" priority="7649" operator="between">
      <formula>2.5</formula>
      <formula>0</formula>
    </cfRule>
  </conditionalFormatting>
  <conditionalFormatting sqref="N671">
    <cfRule type="cellIs" dxfId="7011" priority="7645" operator="between">
      <formula>4.501</formula>
      <formula>6</formula>
    </cfRule>
    <cfRule type="cellIs" dxfId="7010" priority="7646" operator="between">
      <formula>3.001</formula>
      <formula>4.5</formula>
    </cfRule>
    <cfRule type="cellIs" dxfId="7009" priority="7647" operator="between">
      <formula>2.001</formula>
      <formula>3</formula>
    </cfRule>
    <cfRule type="cellIs" dxfId="7008" priority="7648" operator="between">
      <formula>0</formula>
      <formula>2</formula>
    </cfRule>
  </conditionalFormatting>
  <conditionalFormatting sqref="N669">
    <cfRule type="cellIs" dxfId="7007" priority="7644" operator="between">
      <formula>6</formula>
      <formula>4.5</formula>
    </cfRule>
  </conditionalFormatting>
  <conditionalFormatting sqref="N669">
    <cfRule type="cellIs" dxfId="7006" priority="7643" operator="between">
      <formula>6</formula>
      <formula>4.495</formula>
    </cfRule>
  </conditionalFormatting>
  <conditionalFormatting sqref="N669">
    <cfRule type="cellIs" dxfId="7005" priority="7642" operator="between">
      <formula>4.5</formula>
      <formula>3.495</formula>
    </cfRule>
  </conditionalFormatting>
  <conditionalFormatting sqref="N669">
    <cfRule type="cellIs" dxfId="7004" priority="7640" operator="between">
      <formula>3.5</formula>
      <formula>2.495</formula>
    </cfRule>
    <cfRule type="cellIs" dxfId="7003" priority="7641" operator="between">
      <formula>3.5</formula>
      <formula>2.495</formula>
    </cfRule>
  </conditionalFormatting>
  <conditionalFormatting sqref="N669">
    <cfRule type="cellIs" dxfId="7002" priority="7639" operator="between">
      <formula>3.5</formula>
      <formula>2.495</formula>
    </cfRule>
  </conditionalFormatting>
  <conditionalFormatting sqref="N669">
    <cfRule type="cellIs" dxfId="7001" priority="7638" operator="between">
      <formula>3.5</formula>
      <formula>2.494</formula>
    </cfRule>
  </conditionalFormatting>
  <conditionalFormatting sqref="N669">
    <cfRule type="cellIs" dxfId="7000" priority="7637" operator="between">
      <formula>2.5</formula>
      <formula>0</formula>
    </cfRule>
  </conditionalFormatting>
  <conditionalFormatting sqref="N669">
    <cfRule type="cellIs" dxfId="6999" priority="7633" operator="between">
      <formula>4.501</formula>
      <formula>6</formula>
    </cfRule>
    <cfRule type="cellIs" dxfId="6998" priority="7634" operator="between">
      <formula>3.001</formula>
      <formula>4.5</formula>
    </cfRule>
    <cfRule type="cellIs" dxfId="6997" priority="7635" operator="between">
      <formula>2.001</formula>
      <formula>3</formula>
    </cfRule>
    <cfRule type="cellIs" dxfId="6996" priority="7636" operator="between">
      <formula>0</formula>
      <formula>2</formula>
    </cfRule>
  </conditionalFormatting>
  <conditionalFormatting sqref="N672">
    <cfRule type="cellIs" dxfId="6995" priority="7620" operator="between">
      <formula>6</formula>
      <formula>4.5</formula>
    </cfRule>
  </conditionalFormatting>
  <conditionalFormatting sqref="N672">
    <cfRule type="cellIs" dxfId="6994" priority="7619" operator="between">
      <formula>6</formula>
      <formula>4.495</formula>
    </cfRule>
  </conditionalFormatting>
  <conditionalFormatting sqref="N672">
    <cfRule type="cellIs" dxfId="6993" priority="7618" operator="between">
      <formula>4.5</formula>
      <formula>3.495</formula>
    </cfRule>
  </conditionalFormatting>
  <conditionalFormatting sqref="N672">
    <cfRule type="cellIs" dxfId="6992" priority="7616" operator="between">
      <formula>3.5</formula>
      <formula>2.495</formula>
    </cfRule>
    <cfRule type="cellIs" dxfId="6991" priority="7617" operator="between">
      <formula>3.5</formula>
      <formula>2.495</formula>
    </cfRule>
  </conditionalFormatting>
  <conditionalFormatting sqref="N672">
    <cfRule type="cellIs" dxfId="6990" priority="7615" operator="between">
      <formula>3.5</formula>
      <formula>2.495</formula>
    </cfRule>
  </conditionalFormatting>
  <conditionalFormatting sqref="N672">
    <cfRule type="cellIs" dxfId="6989" priority="7614" operator="between">
      <formula>3.5</formula>
      <formula>2.494</formula>
    </cfRule>
  </conditionalFormatting>
  <conditionalFormatting sqref="N672">
    <cfRule type="cellIs" dxfId="6988" priority="7613" operator="between">
      <formula>2.5</formula>
      <formula>0</formula>
    </cfRule>
  </conditionalFormatting>
  <conditionalFormatting sqref="N672">
    <cfRule type="cellIs" dxfId="6987" priority="7609" operator="between">
      <formula>4.501</formula>
      <formula>6</formula>
    </cfRule>
    <cfRule type="cellIs" dxfId="6986" priority="7610" operator="between">
      <formula>3.001</formula>
      <formula>4.5</formula>
    </cfRule>
    <cfRule type="cellIs" dxfId="6985" priority="7611" operator="between">
      <formula>2.001</formula>
      <formula>3</formula>
    </cfRule>
    <cfRule type="cellIs" dxfId="6984" priority="7612" operator="between">
      <formula>0</formula>
      <formula>2</formula>
    </cfRule>
  </conditionalFormatting>
  <conditionalFormatting sqref="N670">
    <cfRule type="cellIs" dxfId="6983" priority="7608" operator="between">
      <formula>6</formula>
      <formula>4.5</formula>
    </cfRule>
  </conditionalFormatting>
  <conditionalFormatting sqref="N670">
    <cfRule type="cellIs" dxfId="6982" priority="7607" operator="between">
      <formula>6</formula>
      <formula>4.495</formula>
    </cfRule>
  </conditionalFormatting>
  <conditionalFormatting sqref="N670">
    <cfRule type="cellIs" dxfId="6981" priority="7606" operator="between">
      <formula>4.5</formula>
      <formula>3.495</formula>
    </cfRule>
  </conditionalFormatting>
  <conditionalFormatting sqref="N670">
    <cfRule type="cellIs" dxfId="6980" priority="7604" operator="between">
      <formula>3.5</formula>
      <formula>2.495</formula>
    </cfRule>
    <cfRule type="cellIs" dxfId="6979" priority="7605" operator="between">
      <formula>3.5</formula>
      <formula>2.495</formula>
    </cfRule>
  </conditionalFormatting>
  <conditionalFormatting sqref="N670">
    <cfRule type="cellIs" dxfId="6978" priority="7603" operator="between">
      <formula>3.5</formula>
      <formula>2.495</formula>
    </cfRule>
  </conditionalFormatting>
  <conditionalFormatting sqref="N670">
    <cfRule type="cellIs" dxfId="6977" priority="7602" operator="between">
      <formula>3.5</formula>
      <formula>2.494</formula>
    </cfRule>
  </conditionalFormatting>
  <conditionalFormatting sqref="N670">
    <cfRule type="cellIs" dxfId="6976" priority="7601" operator="between">
      <formula>2.5</formula>
      <formula>0</formula>
    </cfRule>
  </conditionalFormatting>
  <conditionalFormatting sqref="N670">
    <cfRule type="cellIs" dxfId="6975" priority="7597" operator="between">
      <formula>4.501</formula>
      <formula>6</formula>
    </cfRule>
    <cfRule type="cellIs" dxfId="6974" priority="7598" operator="between">
      <formula>3.001</formula>
      <formula>4.5</formula>
    </cfRule>
    <cfRule type="cellIs" dxfId="6973" priority="7599" operator="between">
      <formula>2.001</formula>
      <formula>3</formula>
    </cfRule>
    <cfRule type="cellIs" dxfId="6972" priority="7600" operator="between">
      <formula>0</formula>
      <formula>2</formula>
    </cfRule>
  </conditionalFormatting>
  <conditionalFormatting sqref="N661">
    <cfRule type="cellIs" dxfId="6971" priority="7596" operator="between">
      <formula>6</formula>
      <formula>4.5</formula>
    </cfRule>
  </conditionalFormatting>
  <conditionalFormatting sqref="N661">
    <cfRule type="cellIs" dxfId="6970" priority="7595" operator="between">
      <formula>6</formula>
      <formula>4.495</formula>
    </cfRule>
  </conditionalFormatting>
  <conditionalFormatting sqref="N661">
    <cfRule type="cellIs" dxfId="6969" priority="7594" operator="between">
      <formula>4.5</formula>
      <formula>3.495</formula>
    </cfRule>
  </conditionalFormatting>
  <conditionalFormatting sqref="N661">
    <cfRule type="cellIs" dxfId="6968" priority="7592" operator="between">
      <formula>3.5</formula>
      <formula>2.495</formula>
    </cfRule>
    <cfRule type="cellIs" dxfId="6967" priority="7593" operator="between">
      <formula>3.5</formula>
      <formula>2.495</formula>
    </cfRule>
  </conditionalFormatting>
  <conditionalFormatting sqref="N661">
    <cfRule type="cellIs" dxfId="6966" priority="7591" operator="between">
      <formula>3.5</formula>
      <formula>2.495</formula>
    </cfRule>
  </conditionalFormatting>
  <conditionalFormatting sqref="N661">
    <cfRule type="cellIs" dxfId="6965" priority="7590" operator="between">
      <formula>3.5</formula>
      <formula>2.494</formula>
    </cfRule>
  </conditionalFormatting>
  <conditionalFormatting sqref="N661">
    <cfRule type="cellIs" dxfId="6964" priority="7589" operator="between">
      <formula>2.5</formula>
      <formula>0</formula>
    </cfRule>
  </conditionalFormatting>
  <conditionalFormatting sqref="N661">
    <cfRule type="cellIs" dxfId="6963" priority="7585" operator="between">
      <formula>4.501</formula>
      <formula>6</formula>
    </cfRule>
    <cfRule type="cellIs" dxfId="6962" priority="7586" operator="between">
      <formula>3.001</formula>
      <formula>4.5</formula>
    </cfRule>
    <cfRule type="cellIs" dxfId="6961" priority="7587" operator="between">
      <formula>2.001</formula>
      <formula>3</formula>
    </cfRule>
    <cfRule type="cellIs" dxfId="6960" priority="7588" operator="between">
      <formula>0</formula>
      <formula>2</formula>
    </cfRule>
  </conditionalFormatting>
  <conditionalFormatting sqref="N678">
    <cfRule type="cellIs" dxfId="6959" priority="7584" operator="between">
      <formula>6</formula>
      <formula>4.5</formula>
    </cfRule>
  </conditionalFormatting>
  <conditionalFormatting sqref="N678">
    <cfRule type="cellIs" dxfId="6958" priority="7583" operator="between">
      <formula>6</formula>
      <formula>4.495</formula>
    </cfRule>
  </conditionalFormatting>
  <conditionalFormatting sqref="N678">
    <cfRule type="cellIs" dxfId="6957" priority="7582" operator="between">
      <formula>4.5</formula>
      <formula>3.495</formula>
    </cfRule>
  </conditionalFormatting>
  <conditionalFormatting sqref="N678">
    <cfRule type="cellIs" dxfId="6956" priority="7580" operator="between">
      <formula>3.5</formula>
      <formula>2.495</formula>
    </cfRule>
    <cfRule type="cellIs" dxfId="6955" priority="7581" operator="between">
      <formula>3.5</formula>
      <formula>2.495</formula>
    </cfRule>
  </conditionalFormatting>
  <conditionalFormatting sqref="N678">
    <cfRule type="cellIs" dxfId="6954" priority="7579" operator="between">
      <formula>3.5</formula>
      <formula>2.495</formula>
    </cfRule>
  </conditionalFormatting>
  <conditionalFormatting sqref="N678">
    <cfRule type="cellIs" dxfId="6953" priority="7578" operator="between">
      <formula>3.5</formula>
      <formula>2.494</formula>
    </cfRule>
  </conditionalFormatting>
  <conditionalFormatting sqref="N678">
    <cfRule type="cellIs" dxfId="6952" priority="7577" operator="between">
      <formula>2.5</formula>
      <formula>0</formula>
    </cfRule>
  </conditionalFormatting>
  <conditionalFormatting sqref="N678">
    <cfRule type="cellIs" dxfId="6951" priority="7573" operator="between">
      <formula>4.501</formula>
      <formula>6</formula>
    </cfRule>
    <cfRule type="cellIs" dxfId="6950" priority="7574" operator="between">
      <formula>3.001</formula>
      <formula>4.5</formula>
    </cfRule>
    <cfRule type="cellIs" dxfId="6949" priority="7575" operator="between">
      <formula>2.001</formula>
      <formula>3</formula>
    </cfRule>
    <cfRule type="cellIs" dxfId="6948" priority="7576" operator="between">
      <formula>0</formula>
      <formula>2</formula>
    </cfRule>
  </conditionalFormatting>
  <conditionalFormatting sqref="N676">
    <cfRule type="cellIs" dxfId="6947" priority="7572" operator="between">
      <formula>6</formula>
      <formula>4.5</formula>
    </cfRule>
  </conditionalFormatting>
  <conditionalFormatting sqref="N676">
    <cfRule type="cellIs" dxfId="6946" priority="7571" operator="between">
      <formula>6</formula>
      <formula>4.495</formula>
    </cfRule>
  </conditionalFormatting>
  <conditionalFormatting sqref="N676">
    <cfRule type="cellIs" dxfId="6945" priority="7570" operator="between">
      <formula>4.5</formula>
      <formula>3.495</formula>
    </cfRule>
  </conditionalFormatting>
  <conditionalFormatting sqref="N676">
    <cfRule type="cellIs" dxfId="6944" priority="7568" operator="between">
      <formula>3.5</formula>
      <formula>2.495</formula>
    </cfRule>
    <cfRule type="cellIs" dxfId="6943" priority="7569" operator="between">
      <formula>3.5</formula>
      <formula>2.495</formula>
    </cfRule>
  </conditionalFormatting>
  <conditionalFormatting sqref="N676">
    <cfRule type="cellIs" dxfId="6942" priority="7567" operator="between">
      <formula>3.5</formula>
      <formula>2.495</formula>
    </cfRule>
  </conditionalFormatting>
  <conditionalFormatting sqref="N676">
    <cfRule type="cellIs" dxfId="6941" priority="7566" operator="between">
      <formula>3.5</formula>
      <formula>2.494</formula>
    </cfRule>
  </conditionalFormatting>
  <conditionalFormatting sqref="N676">
    <cfRule type="cellIs" dxfId="6940" priority="7565" operator="between">
      <formula>2.5</formula>
      <formula>0</formula>
    </cfRule>
  </conditionalFormatting>
  <conditionalFormatting sqref="N676">
    <cfRule type="cellIs" dxfId="6939" priority="7561" operator="between">
      <formula>4.501</formula>
      <formula>6</formula>
    </cfRule>
    <cfRule type="cellIs" dxfId="6938" priority="7562" operator="between">
      <formula>3.001</formula>
      <formula>4.5</formula>
    </cfRule>
    <cfRule type="cellIs" dxfId="6937" priority="7563" operator="between">
      <formula>2.001</formula>
      <formula>3</formula>
    </cfRule>
    <cfRule type="cellIs" dxfId="6936" priority="7564" operator="between">
      <formula>0</formula>
      <formula>2</formula>
    </cfRule>
  </conditionalFormatting>
  <conditionalFormatting sqref="N674">
    <cfRule type="cellIs" dxfId="6935" priority="7560" operator="between">
      <formula>6</formula>
      <formula>4.5</formula>
    </cfRule>
  </conditionalFormatting>
  <conditionalFormatting sqref="N674">
    <cfRule type="cellIs" dxfId="6934" priority="7559" operator="between">
      <formula>6</formula>
      <formula>4.495</formula>
    </cfRule>
  </conditionalFormatting>
  <conditionalFormatting sqref="N674">
    <cfRule type="cellIs" dxfId="6933" priority="7558" operator="between">
      <formula>4.5</formula>
      <formula>3.495</formula>
    </cfRule>
  </conditionalFormatting>
  <conditionalFormatting sqref="N674">
    <cfRule type="cellIs" dxfId="6932" priority="7556" operator="between">
      <formula>3.5</formula>
      <formula>2.495</formula>
    </cfRule>
    <cfRule type="cellIs" dxfId="6931" priority="7557" operator="between">
      <formula>3.5</formula>
      <formula>2.495</formula>
    </cfRule>
  </conditionalFormatting>
  <conditionalFormatting sqref="N674">
    <cfRule type="cellIs" dxfId="6930" priority="7555" operator="between">
      <formula>3.5</formula>
      <formula>2.495</formula>
    </cfRule>
  </conditionalFormatting>
  <conditionalFormatting sqref="N674">
    <cfRule type="cellIs" dxfId="6929" priority="7554" operator="between">
      <formula>3.5</formula>
      <formula>2.494</formula>
    </cfRule>
  </conditionalFormatting>
  <conditionalFormatting sqref="N674">
    <cfRule type="cellIs" dxfId="6928" priority="7553" operator="between">
      <formula>2.5</formula>
      <formula>0</formula>
    </cfRule>
  </conditionalFormatting>
  <conditionalFormatting sqref="N674">
    <cfRule type="cellIs" dxfId="6927" priority="7549" operator="between">
      <formula>4.501</formula>
      <formula>6</formula>
    </cfRule>
    <cfRule type="cellIs" dxfId="6926" priority="7550" operator="between">
      <formula>3.001</formula>
      <formula>4.5</formula>
    </cfRule>
    <cfRule type="cellIs" dxfId="6925" priority="7551" operator="between">
      <formula>2.001</formula>
      <formula>3</formula>
    </cfRule>
    <cfRule type="cellIs" dxfId="6924" priority="7552" operator="between">
      <formula>0</formula>
      <formula>2</formula>
    </cfRule>
  </conditionalFormatting>
  <conditionalFormatting sqref="N677">
    <cfRule type="cellIs" dxfId="6923" priority="7548" operator="between">
      <formula>6</formula>
      <formula>4.5</formula>
    </cfRule>
  </conditionalFormatting>
  <conditionalFormatting sqref="N677">
    <cfRule type="cellIs" dxfId="6922" priority="7547" operator="between">
      <formula>6</formula>
      <formula>4.495</formula>
    </cfRule>
  </conditionalFormatting>
  <conditionalFormatting sqref="N677">
    <cfRule type="cellIs" dxfId="6921" priority="7546" operator="between">
      <formula>4.5</formula>
      <formula>3.495</formula>
    </cfRule>
  </conditionalFormatting>
  <conditionalFormatting sqref="N677">
    <cfRule type="cellIs" dxfId="6920" priority="7544" operator="between">
      <formula>3.5</formula>
      <formula>2.495</formula>
    </cfRule>
    <cfRule type="cellIs" dxfId="6919" priority="7545" operator="between">
      <formula>3.5</formula>
      <formula>2.495</formula>
    </cfRule>
  </conditionalFormatting>
  <conditionalFormatting sqref="N677">
    <cfRule type="cellIs" dxfId="6918" priority="7543" operator="between">
      <formula>3.5</formula>
      <formula>2.495</formula>
    </cfRule>
  </conditionalFormatting>
  <conditionalFormatting sqref="N677">
    <cfRule type="cellIs" dxfId="6917" priority="7542" operator="between">
      <formula>3.5</formula>
      <formula>2.494</formula>
    </cfRule>
  </conditionalFormatting>
  <conditionalFormatting sqref="N677">
    <cfRule type="cellIs" dxfId="6916" priority="7541" operator="between">
      <formula>2.5</formula>
      <formula>0</formula>
    </cfRule>
  </conditionalFormatting>
  <conditionalFormatting sqref="N677">
    <cfRule type="cellIs" dxfId="6915" priority="7537" operator="between">
      <formula>4.501</formula>
      <formula>6</formula>
    </cfRule>
    <cfRule type="cellIs" dxfId="6914" priority="7538" operator="between">
      <formula>3.001</formula>
      <formula>4.5</formula>
    </cfRule>
    <cfRule type="cellIs" dxfId="6913" priority="7539" operator="between">
      <formula>2.001</formula>
      <formula>3</formula>
    </cfRule>
    <cfRule type="cellIs" dxfId="6912" priority="7540" operator="between">
      <formula>0</formula>
      <formula>2</formula>
    </cfRule>
  </conditionalFormatting>
  <conditionalFormatting sqref="N675">
    <cfRule type="cellIs" dxfId="6911" priority="7536" operator="between">
      <formula>6</formula>
      <formula>4.5</formula>
    </cfRule>
  </conditionalFormatting>
  <conditionalFormatting sqref="N675">
    <cfRule type="cellIs" dxfId="6910" priority="7535" operator="between">
      <formula>6</formula>
      <formula>4.495</formula>
    </cfRule>
  </conditionalFormatting>
  <conditionalFormatting sqref="N675">
    <cfRule type="cellIs" dxfId="6909" priority="7534" operator="between">
      <formula>4.5</formula>
      <formula>3.495</formula>
    </cfRule>
  </conditionalFormatting>
  <conditionalFormatting sqref="N675">
    <cfRule type="cellIs" dxfId="6908" priority="7532" operator="between">
      <formula>3.5</formula>
      <formula>2.495</formula>
    </cfRule>
    <cfRule type="cellIs" dxfId="6907" priority="7533" operator="between">
      <formula>3.5</formula>
      <formula>2.495</formula>
    </cfRule>
  </conditionalFormatting>
  <conditionalFormatting sqref="N675">
    <cfRule type="cellIs" dxfId="6906" priority="7531" operator="between">
      <formula>3.5</formula>
      <formula>2.495</formula>
    </cfRule>
  </conditionalFormatting>
  <conditionalFormatting sqref="N675">
    <cfRule type="cellIs" dxfId="6905" priority="7530" operator="between">
      <formula>3.5</formula>
      <formula>2.494</formula>
    </cfRule>
  </conditionalFormatting>
  <conditionalFormatting sqref="N675">
    <cfRule type="cellIs" dxfId="6904" priority="7529" operator="between">
      <formula>2.5</formula>
      <formula>0</formula>
    </cfRule>
  </conditionalFormatting>
  <conditionalFormatting sqref="N675">
    <cfRule type="cellIs" dxfId="6903" priority="7525" operator="between">
      <formula>4.501</formula>
      <formula>6</formula>
    </cfRule>
    <cfRule type="cellIs" dxfId="6902" priority="7526" operator="between">
      <formula>3.001</formula>
      <formula>4.5</formula>
    </cfRule>
    <cfRule type="cellIs" dxfId="6901" priority="7527" operator="between">
      <formula>2.001</formula>
      <formula>3</formula>
    </cfRule>
    <cfRule type="cellIs" dxfId="6900" priority="7528" operator="between">
      <formula>0</formula>
      <formula>2</formula>
    </cfRule>
  </conditionalFormatting>
  <conditionalFormatting sqref="N683">
    <cfRule type="cellIs" dxfId="6899" priority="7524" operator="between">
      <formula>6</formula>
      <formula>4.5</formula>
    </cfRule>
  </conditionalFormatting>
  <conditionalFormatting sqref="N683">
    <cfRule type="cellIs" dxfId="6898" priority="7523" operator="between">
      <formula>6</formula>
      <formula>4.495</formula>
    </cfRule>
  </conditionalFormatting>
  <conditionalFormatting sqref="N683">
    <cfRule type="cellIs" dxfId="6897" priority="7522" operator="between">
      <formula>4.5</formula>
      <formula>3.495</formula>
    </cfRule>
  </conditionalFormatting>
  <conditionalFormatting sqref="N683">
    <cfRule type="cellIs" dxfId="6896" priority="7520" operator="between">
      <formula>3.5</formula>
      <formula>2.495</formula>
    </cfRule>
    <cfRule type="cellIs" dxfId="6895" priority="7521" operator="between">
      <formula>3.5</formula>
      <formula>2.495</formula>
    </cfRule>
  </conditionalFormatting>
  <conditionalFormatting sqref="N683">
    <cfRule type="cellIs" dxfId="6894" priority="7519" operator="between">
      <formula>3.5</formula>
      <formula>2.495</formula>
    </cfRule>
  </conditionalFormatting>
  <conditionalFormatting sqref="N683">
    <cfRule type="cellIs" dxfId="6893" priority="7518" operator="between">
      <formula>3.5</formula>
      <formula>2.494</formula>
    </cfRule>
  </conditionalFormatting>
  <conditionalFormatting sqref="N683">
    <cfRule type="cellIs" dxfId="6892" priority="7517" operator="between">
      <formula>2.5</formula>
      <formula>0</formula>
    </cfRule>
  </conditionalFormatting>
  <conditionalFormatting sqref="N683">
    <cfRule type="cellIs" dxfId="6891" priority="7513" operator="between">
      <formula>4.501</formula>
      <formula>6</formula>
    </cfRule>
    <cfRule type="cellIs" dxfId="6890" priority="7514" operator="between">
      <formula>3.001</formula>
      <formula>4.5</formula>
    </cfRule>
    <cfRule type="cellIs" dxfId="6889" priority="7515" operator="between">
      <formula>2.001</formula>
      <formula>3</formula>
    </cfRule>
    <cfRule type="cellIs" dxfId="6888" priority="7516" operator="between">
      <formula>0</formula>
      <formula>2</formula>
    </cfRule>
  </conditionalFormatting>
  <conditionalFormatting sqref="N681">
    <cfRule type="cellIs" dxfId="6887" priority="7512" operator="between">
      <formula>6</formula>
      <formula>4.5</formula>
    </cfRule>
  </conditionalFormatting>
  <conditionalFormatting sqref="N681">
    <cfRule type="cellIs" dxfId="6886" priority="7511" operator="between">
      <formula>6</formula>
      <formula>4.495</formula>
    </cfRule>
  </conditionalFormatting>
  <conditionalFormatting sqref="N681">
    <cfRule type="cellIs" dxfId="6885" priority="7510" operator="between">
      <formula>4.5</formula>
      <formula>3.495</formula>
    </cfRule>
  </conditionalFormatting>
  <conditionalFormatting sqref="N681">
    <cfRule type="cellIs" dxfId="6884" priority="7508" operator="between">
      <formula>3.5</formula>
      <formula>2.495</formula>
    </cfRule>
    <cfRule type="cellIs" dxfId="6883" priority="7509" operator="between">
      <formula>3.5</formula>
      <formula>2.495</formula>
    </cfRule>
  </conditionalFormatting>
  <conditionalFormatting sqref="N681">
    <cfRule type="cellIs" dxfId="6882" priority="7507" operator="between">
      <formula>3.5</formula>
      <formula>2.495</formula>
    </cfRule>
  </conditionalFormatting>
  <conditionalFormatting sqref="N681">
    <cfRule type="cellIs" dxfId="6881" priority="7506" operator="between">
      <formula>3.5</formula>
      <formula>2.494</formula>
    </cfRule>
  </conditionalFormatting>
  <conditionalFormatting sqref="N681">
    <cfRule type="cellIs" dxfId="6880" priority="7505" operator="between">
      <formula>2.5</formula>
      <formula>0</formula>
    </cfRule>
  </conditionalFormatting>
  <conditionalFormatting sqref="N681">
    <cfRule type="cellIs" dxfId="6879" priority="7501" operator="between">
      <formula>4.501</formula>
      <formula>6</formula>
    </cfRule>
    <cfRule type="cellIs" dxfId="6878" priority="7502" operator="between">
      <formula>3.001</formula>
      <formula>4.5</formula>
    </cfRule>
    <cfRule type="cellIs" dxfId="6877" priority="7503" operator="between">
      <formula>2.001</formula>
      <formula>3</formula>
    </cfRule>
    <cfRule type="cellIs" dxfId="6876" priority="7504" operator="between">
      <formula>0</formula>
      <formula>2</formula>
    </cfRule>
  </conditionalFormatting>
  <conditionalFormatting sqref="N679">
    <cfRule type="cellIs" dxfId="6875" priority="7500" operator="between">
      <formula>6</formula>
      <formula>4.5</formula>
    </cfRule>
  </conditionalFormatting>
  <conditionalFormatting sqref="N679">
    <cfRule type="cellIs" dxfId="6874" priority="7499" operator="between">
      <formula>6</formula>
      <formula>4.495</formula>
    </cfRule>
  </conditionalFormatting>
  <conditionalFormatting sqref="N679">
    <cfRule type="cellIs" dxfId="6873" priority="7498" operator="between">
      <formula>4.5</formula>
      <formula>3.495</formula>
    </cfRule>
  </conditionalFormatting>
  <conditionalFormatting sqref="N679">
    <cfRule type="cellIs" dxfId="6872" priority="7496" operator="between">
      <formula>3.5</formula>
      <formula>2.495</formula>
    </cfRule>
    <cfRule type="cellIs" dxfId="6871" priority="7497" operator="between">
      <formula>3.5</formula>
      <formula>2.495</formula>
    </cfRule>
  </conditionalFormatting>
  <conditionalFormatting sqref="N679">
    <cfRule type="cellIs" dxfId="6870" priority="7495" operator="between">
      <formula>3.5</formula>
      <formula>2.495</formula>
    </cfRule>
  </conditionalFormatting>
  <conditionalFormatting sqref="N679">
    <cfRule type="cellIs" dxfId="6869" priority="7494" operator="between">
      <formula>3.5</formula>
      <formula>2.494</formula>
    </cfRule>
  </conditionalFormatting>
  <conditionalFormatting sqref="N679">
    <cfRule type="cellIs" dxfId="6868" priority="7493" operator="between">
      <formula>2.5</formula>
      <formula>0</formula>
    </cfRule>
  </conditionalFormatting>
  <conditionalFormatting sqref="N679">
    <cfRule type="cellIs" dxfId="6867" priority="7489" operator="between">
      <formula>4.501</formula>
      <formula>6</formula>
    </cfRule>
    <cfRule type="cellIs" dxfId="6866" priority="7490" operator="between">
      <formula>3.001</formula>
      <formula>4.5</formula>
    </cfRule>
    <cfRule type="cellIs" dxfId="6865" priority="7491" operator="between">
      <formula>2.001</formula>
      <formula>3</formula>
    </cfRule>
    <cfRule type="cellIs" dxfId="6864" priority="7492" operator="between">
      <formula>0</formula>
      <formula>2</formula>
    </cfRule>
  </conditionalFormatting>
  <conditionalFormatting sqref="N682">
    <cfRule type="cellIs" dxfId="6863" priority="7488" operator="between">
      <formula>6</formula>
      <formula>4.5</formula>
    </cfRule>
  </conditionalFormatting>
  <conditionalFormatting sqref="N682">
    <cfRule type="cellIs" dxfId="6862" priority="7487" operator="between">
      <formula>6</formula>
      <formula>4.495</formula>
    </cfRule>
  </conditionalFormatting>
  <conditionalFormatting sqref="N682">
    <cfRule type="cellIs" dxfId="6861" priority="7486" operator="between">
      <formula>4.5</formula>
      <formula>3.495</formula>
    </cfRule>
  </conditionalFormatting>
  <conditionalFormatting sqref="N682">
    <cfRule type="cellIs" dxfId="6860" priority="7484" operator="between">
      <formula>3.5</formula>
      <formula>2.495</formula>
    </cfRule>
    <cfRule type="cellIs" dxfId="6859" priority="7485" operator="between">
      <formula>3.5</formula>
      <formula>2.495</formula>
    </cfRule>
  </conditionalFormatting>
  <conditionalFormatting sqref="N682">
    <cfRule type="cellIs" dxfId="6858" priority="7483" operator="between">
      <formula>3.5</formula>
      <formula>2.495</formula>
    </cfRule>
  </conditionalFormatting>
  <conditionalFormatting sqref="N682">
    <cfRule type="cellIs" dxfId="6857" priority="7482" operator="between">
      <formula>3.5</formula>
      <formula>2.494</formula>
    </cfRule>
  </conditionalFormatting>
  <conditionalFormatting sqref="N682">
    <cfRule type="cellIs" dxfId="6856" priority="7481" operator="between">
      <formula>2.5</formula>
      <formula>0</formula>
    </cfRule>
  </conditionalFormatting>
  <conditionalFormatting sqref="N682">
    <cfRule type="cellIs" dxfId="6855" priority="7477" operator="between">
      <formula>4.501</formula>
      <formula>6</formula>
    </cfRule>
    <cfRule type="cellIs" dxfId="6854" priority="7478" operator="between">
      <formula>3.001</formula>
      <formula>4.5</formula>
    </cfRule>
    <cfRule type="cellIs" dxfId="6853" priority="7479" operator="between">
      <formula>2.001</formula>
      <formula>3</formula>
    </cfRule>
    <cfRule type="cellIs" dxfId="6852" priority="7480" operator="between">
      <formula>0</formula>
      <formula>2</formula>
    </cfRule>
  </conditionalFormatting>
  <conditionalFormatting sqref="N680">
    <cfRule type="cellIs" dxfId="6851" priority="7476" operator="between">
      <formula>6</formula>
      <formula>4.5</formula>
    </cfRule>
  </conditionalFormatting>
  <conditionalFormatting sqref="N680">
    <cfRule type="cellIs" dxfId="6850" priority="7475" operator="between">
      <formula>6</formula>
      <formula>4.495</formula>
    </cfRule>
  </conditionalFormatting>
  <conditionalFormatting sqref="N680">
    <cfRule type="cellIs" dxfId="6849" priority="7474" operator="between">
      <formula>4.5</formula>
      <formula>3.495</formula>
    </cfRule>
  </conditionalFormatting>
  <conditionalFormatting sqref="N680">
    <cfRule type="cellIs" dxfId="6848" priority="7472" operator="between">
      <formula>3.5</formula>
      <formula>2.495</formula>
    </cfRule>
    <cfRule type="cellIs" dxfId="6847" priority="7473" operator="between">
      <formula>3.5</formula>
      <formula>2.495</formula>
    </cfRule>
  </conditionalFormatting>
  <conditionalFormatting sqref="N680">
    <cfRule type="cellIs" dxfId="6846" priority="7471" operator="between">
      <formula>3.5</formula>
      <formula>2.495</formula>
    </cfRule>
  </conditionalFormatting>
  <conditionalFormatting sqref="N680">
    <cfRule type="cellIs" dxfId="6845" priority="7470" operator="between">
      <formula>3.5</formula>
      <formula>2.494</formula>
    </cfRule>
  </conditionalFormatting>
  <conditionalFormatting sqref="N680">
    <cfRule type="cellIs" dxfId="6844" priority="7469" operator="between">
      <formula>2.5</formula>
      <formula>0</formula>
    </cfRule>
  </conditionalFormatting>
  <conditionalFormatting sqref="N680">
    <cfRule type="cellIs" dxfId="6843" priority="7465" operator="between">
      <formula>4.501</formula>
      <formula>6</formula>
    </cfRule>
    <cfRule type="cellIs" dxfId="6842" priority="7466" operator="between">
      <formula>3.001</formula>
      <formula>4.5</formula>
    </cfRule>
    <cfRule type="cellIs" dxfId="6841" priority="7467" operator="between">
      <formula>2.001</formula>
      <formula>3</formula>
    </cfRule>
    <cfRule type="cellIs" dxfId="6840" priority="7468" operator="between">
      <formula>0</formula>
      <formula>2</formula>
    </cfRule>
  </conditionalFormatting>
  <conditionalFormatting sqref="N688">
    <cfRule type="cellIs" dxfId="6839" priority="7464" operator="between">
      <formula>6</formula>
      <formula>4.5</formula>
    </cfRule>
  </conditionalFormatting>
  <conditionalFormatting sqref="N688">
    <cfRule type="cellIs" dxfId="6838" priority="7463" operator="between">
      <formula>6</formula>
      <formula>4.495</formula>
    </cfRule>
  </conditionalFormatting>
  <conditionalFormatting sqref="N688">
    <cfRule type="cellIs" dxfId="6837" priority="7462" operator="between">
      <formula>4.5</formula>
      <formula>3.495</formula>
    </cfRule>
  </conditionalFormatting>
  <conditionalFormatting sqref="N688">
    <cfRule type="cellIs" dxfId="6836" priority="7460" operator="between">
      <formula>3.5</formula>
      <formula>2.495</formula>
    </cfRule>
    <cfRule type="cellIs" dxfId="6835" priority="7461" operator="between">
      <formula>3.5</formula>
      <formula>2.495</formula>
    </cfRule>
  </conditionalFormatting>
  <conditionalFormatting sqref="N688">
    <cfRule type="cellIs" dxfId="6834" priority="7459" operator="between">
      <formula>3.5</formula>
      <formula>2.495</formula>
    </cfRule>
  </conditionalFormatting>
  <conditionalFormatting sqref="N688">
    <cfRule type="cellIs" dxfId="6833" priority="7458" operator="between">
      <formula>3.5</formula>
      <formula>2.494</formula>
    </cfRule>
  </conditionalFormatting>
  <conditionalFormatting sqref="N688">
    <cfRule type="cellIs" dxfId="6832" priority="7457" operator="between">
      <formula>2.5</formula>
      <formula>0</formula>
    </cfRule>
  </conditionalFormatting>
  <conditionalFormatting sqref="N688">
    <cfRule type="cellIs" dxfId="6831" priority="7453" operator="between">
      <formula>4.501</formula>
      <formula>6</formula>
    </cfRule>
    <cfRule type="cellIs" dxfId="6830" priority="7454" operator="between">
      <formula>3.001</formula>
      <formula>4.5</formula>
    </cfRule>
    <cfRule type="cellIs" dxfId="6829" priority="7455" operator="between">
      <formula>2.001</formula>
      <formula>3</formula>
    </cfRule>
    <cfRule type="cellIs" dxfId="6828" priority="7456" operator="between">
      <formula>0</formula>
      <formula>2</formula>
    </cfRule>
  </conditionalFormatting>
  <conditionalFormatting sqref="N686">
    <cfRule type="cellIs" dxfId="6827" priority="7452" operator="between">
      <formula>6</formula>
      <formula>4.5</formula>
    </cfRule>
  </conditionalFormatting>
  <conditionalFormatting sqref="N686">
    <cfRule type="cellIs" dxfId="6826" priority="7451" operator="between">
      <formula>6</formula>
      <formula>4.495</formula>
    </cfRule>
  </conditionalFormatting>
  <conditionalFormatting sqref="N686">
    <cfRule type="cellIs" dxfId="6825" priority="7450" operator="between">
      <formula>4.5</formula>
      <formula>3.495</formula>
    </cfRule>
  </conditionalFormatting>
  <conditionalFormatting sqref="N686">
    <cfRule type="cellIs" dxfId="6824" priority="7448" operator="between">
      <formula>3.5</formula>
      <formula>2.495</formula>
    </cfRule>
    <cfRule type="cellIs" dxfId="6823" priority="7449" operator="between">
      <formula>3.5</formula>
      <formula>2.495</formula>
    </cfRule>
  </conditionalFormatting>
  <conditionalFormatting sqref="N686">
    <cfRule type="cellIs" dxfId="6822" priority="7447" operator="between">
      <formula>3.5</formula>
      <formula>2.495</formula>
    </cfRule>
  </conditionalFormatting>
  <conditionalFormatting sqref="N686">
    <cfRule type="cellIs" dxfId="6821" priority="7446" operator="between">
      <formula>3.5</formula>
      <formula>2.494</formula>
    </cfRule>
  </conditionalFormatting>
  <conditionalFormatting sqref="N686">
    <cfRule type="cellIs" dxfId="6820" priority="7445" operator="between">
      <formula>2.5</formula>
      <formula>0</formula>
    </cfRule>
  </conditionalFormatting>
  <conditionalFormatting sqref="N686">
    <cfRule type="cellIs" dxfId="6819" priority="7441" operator="between">
      <formula>4.501</formula>
      <formula>6</formula>
    </cfRule>
    <cfRule type="cellIs" dxfId="6818" priority="7442" operator="between">
      <formula>3.001</formula>
      <formula>4.5</formula>
    </cfRule>
    <cfRule type="cellIs" dxfId="6817" priority="7443" operator="between">
      <formula>2.001</formula>
      <formula>3</formula>
    </cfRule>
    <cfRule type="cellIs" dxfId="6816" priority="7444" operator="between">
      <formula>0</formula>
      <formula>2</formula>
    </cfRule>
  </conditionalFormatting>
  <conditionalFormatting sqref="N684">
    <cfRule type="cellIs" dxfId="6815" priority="7440" operator="between">
      <formula>6</formula>
      <formula>4.5</formula>
    </cfRule>
  </conditionalFormatting>
  <conditionalFormatting sqref="N684">
    <cfRule type="cellIs" dxfId="6814" priority="7439" operator="between">
      <formula>6</formula>
      <formula>4.495</formula>
    </cfRule>
  </conditionalFormatting>
  <conditionalFormatting sqref="N684">
    <cfRule type="cellIs" dxfId="6813" priority="7438" operator="between">
      <formula>4.5</formula>
      <formula>3.495</formula>
    </cfRule>
  </conditionalFormatting>
  <conditionalFormatting sqref="N684">
    <cfRule type="cellIs" dxfId="6812" priority="7436" operator="between">
      <formula>3.5</formula>
      <formula>2.495</formula>
    </cfRule>
    <cfRule type="cellIs" dxfId="6811" priority="7437" operator="between">
      <formula>3.5</formula>
      <formula>2.495</formula>
    </cfRule>
  </conditionalFormatting>
  <conditionalFormatting sqref="N684">
    <cfRule type="cellIs" dxfId="6810" priority="7435" operator="between">
      <formula>3.5</formula>
      <formula>2.495</formula>
    </cfRule>
  </conditionalFormatting>
  <conditionalFormatting sqref="N684">
    <cfRule type="cellIs" dxfId="6809" priority="7434" operator="between">
      <formula>3.5</formula>
      <formula>2.494</formula>
    </cfRule>
  </conditionalFormatting>
  <conditionalFormatting sqref="N684">
    <cfRule type="cellIs" dxfId="6808" priority="7433" operator="between">
      <formula>2.5</formula>
      <formula>0</formula>
    </cfRule>
  </conditionalFormatting>
  <conditionalFormatting sqref="N684">
    <cfRule type="cellIs" dxfId="6807" priority="7429" operator="between">
      <formula>4.501</formula>
      <formula>6</formula>
    </cfRule>
    <cfRule type="cellIs" dxfId="6806" priority="7430" operator="between">
      <formula>3.001</formula>
      <formula>4.5</formula>
    </cfRule>
    <cfRule type="cellIs" dxfId="6805" priority="7431" operator="between">
      <formula>2.001</formula>
      <formula>3</formula>
    </cfRule>
    <cfRule type="cellIs" dxfId="6804" priority="7432" operator="between">
      <formula>0</formula>
      <formula>2</formula>
    </cfRule>
  </conditionalFormatting>
  <conditionalFormatting sqref="N687">
    <cfRule type="cellIs" dxfId="6803" priority="7428" operator="between">
      <formula>6</formula>
      <formula>4.5</formula>
    </cfRule>
  </conditionalFormatting>
  <conditionalFormatting sqref="N687">
    <cfRule type="cellIs" dxfId="6802" priority="7427" operator="between">
      <formula>6</formula>
      <formula>4.495</formula>
    </cfRule>
  </conditionalFormatting>
  <conditionalFormatting sqref="N687">
    <cfRule type="cellIs" dxfId="6801" priority="7426" operator="between">
      <formula>4.5</formula>
      <formula>3.495</formula>
    </cfRule>
  </conditionalFormatting>
  <conditionalFormatting sqref="N687">
    <cfRule type="cellIs" dxfId="6800" priority="7424" operator="between">
      <formula>3.5</formula>
      <formula>2.495</formula>
    </cfRule>
    <cfRule type="cellIs" dxfId="6799" priority="7425" operator="between">
      <formula>3.5</formula>
      <formula>2.495</formula>
    </cfRule>
  </conditionalFormatting>
  <conditionalFormatting sqref="N687">
    <cfRule type="cellIs" dxfId="6798" priority="7423" operator="between">
      <formula>3.5</formula>
      <formula>2.495</formula>
    </cfRule>
  </conditionalFormatting>
  <conditionalFormatting sqref="N687">
    <cfRule type="cellIs" dxfId="6797" priority="7422" operator="between">
      <formula>3.5</formula>
      <formula>2.494</formula>
    </cfRule>
  </conditionalFormatting>
  <conditionalFormatting sqref="N687">
    <cfRule type="cellIs" dxfId="6796" priority="7421" operator="between">
      <formula>2.5</formula>
      <formula>0</formula>
    </cfRule>
  </conditionalFormatting>
  <conditionalFormatting sqref="N687">
    <cfRule type="cellIs" dxfId="6795" priority="7417" operator="between">
      <formula>4.501</formula>
      <formula>6</formula>
    </cfRule>
    <cfRule type="cellIs" dxfId="6794" priority="7418" operator="between">
      <formula>3.001</formula>
      <formula>4.5</formula>
    </cfRule>
    <cfRule type="cellIs" dxfId="6793" priority="7419" operator="between">
      <formula>2.001</formula>
      <formula>3</formula>
    </cfRule>
    <cfRule type="cellIs" dxfId="6792" priority="7420" operator="between">
      <formula>0</formula>
      <formula>2</formula>
    </cfRule>
  </conditionalFormatting>
  <conditionalFormatting sqref="N685">
    <cfRule type="cellIs" dxfId="6791" priority="7416" operator="between">
      <formula>6</formula>
      <formula>4.5</formula>
    </cfRule>
  </conditionalFormatting>
  <conditionalFormatting sqref="N685">
    <cfRule type="cellIs" dxfId="6790" priority="7415" operator="between">
      <formula>6</formula>
      <formula>4.495</formula>
    </cfRule>
  </conditionalFormatting>
  <conditionalFormatting sqref="N685">
    <cfRule type="cellIs" dxfId="6789" priority="7414" operator="between">
      <formula>4.5</formula>
      <formula>3.495</formula>
    </cfRule>
  </conditionalFormatting>
  <conditionalFormatting sqref="N685">
    <cfRule type="cellIs" dxfId="6788" priority="7412" operator="between">
      <formula>3.5</formula>
      <formula>2.495</formula>
    </cfRule>
    <cfRule type="cellIs" dxfId="6787" priority="7413" operator="between">
      <formula>3.5</formula>
      <formula>2.495</formula>
    </cfRule>
  </conditionalFormatting>
  <conditionalFormatting sqref="N685">
    <cfRule type="cellIs" dxfId="6786" priority="7411" operator="between">
      <formula>3.5</formula>
      <formula>2.495</formula>
    </cfRule>
  </conditionalFormatting>
  <conditionalFormatting sqref="N685">
    <cfRule type="cellIs" dxfId="6785" priority="7410" operator="between">
      <formula>3.5</formula>
      <formula>2.494</formula>
    </cfRule>
  </conditionalFormatting>
  <conditionalFormatting sqref="N685">
    <cfRule type="cellIs" dxfId="6784" priority="7409" operator="between">
      <formula>2.5</formula>
      <formula>0</formula>
    </cfRule>
  </conditionalFormatting>
  <conditionalFormatting sqref="N685">
    <cfRule type="cellIs" dxfId="6783" priority="7405" operator="between">
      <formula>4.501</formula>
      <formula>6</formula>
    </cfRule>
    <cfRule type="cellIs" dxfId="6782" priority="7406" operator="between">
      <formula>3.001</formula>
      <formula>4.5</formula>
    </cfRule>
    <cfRule type="cellIs" dxfId="6781" priority="7407" operator="between">
      <formula>2.001</formula>
      <formula>3</formula>
    </cfRule>
    <cfRule type="cellIs" dxfId="6780" priority="7408" operator="between">
      <formula>0</formula>
      <formula>2</formula>
    </cfRule>
  </conditionalFormatting>
  <conditionalFormatting sqref="N694">
    <cfRule type="cellIs" dxfId="6779" priority="7404" operator="between">
      <formula>6</formula>
      <formula>4.5</formula>
    </cfRule>
  </conditionalFormatting>
  <conditionalFormatting sqref="N694">
    <cfRule type="cellIs" dxfId="6778" priority="7403" operator="between">
      <formula>6</formula>
      <formula>4.495</formula>
    </cfRule>
  </conditionalFormatting>
  <conditionalFormatting sqref="N694">
    <cfRule type="cellIs" dxfId="6777" priority="7402" operator="between">
      <formula>4.5</formula>
      <formula>3.495</formula>
    </cfRule>
  </conditionalFormatting>
  <conditionalFormatting sqref="N694">
    <cfRule type="cellIs" dxfId="6776" priority="7400" operator="between">
      <formula>3.5</formula>
      <formula>2.495</formula>
    </cfRule>
    <cfRule type="cellIs" dxfId="6775" priority="7401" operator="between">
      <formula>3.5</formula>
      <formula>2.495</formula>
    </cfRule>
  </conditionalFormatting>
  <conditionalFormatting sqref="N694">
    <cfRule type="cellIs" dxfId="6774" priority="7399" operator="between">
      <formula>3.5</formula>
      <formula>2.495</formula>
    </cfRule>
  </conditionalFormatting>
  <conditionalFormatting sqref="N694">
    <cfRule type="cellIs" dxfId="6773" priority="7398" operator="between">
      <formula>3.5</formula>
      <formula>2.494</formula>
    </cfRule>
  </conditionalFormatting>
  <conditionalFormatting sqref="N694">
    <cfRule type="cellIs" dxfId="6772" priority="7397" operator="between">
      <formula>2.5</formula>
      <formula>0</formula>
    </cfRule>
  </conditionalFormatting>
  <conditionalFormatting sqref="N694">
    <cfRule type="cellIs" dxfId="6771" priority="7393" operator="between">
      <formula>4.501</formula>
      <formula>6</formula>
    </cfRule>
    <cfRule type="cellIs" dxfId="6770" priority="7394" operator="between">
      <formula>3.001</formula>
      <formula>4.5</formula>
    </cfRule>
    <cfRule type="cellIs" dxfId="6769" priority="7395" operator="between">
      <formula>2.001</formula>
      <formula>3</formula>
    </cfRule>
    <cfRule type="cellIs" dxfId="6768" priority="7396" operator="between">
      <formula>0</formula>
      <formula>2</formula>
    </cfRule>
  </conditionalFormatting>
  <conditionalFormatting sqref="N692">
    <cfRule type="cellIs" dxfId="6767" priority="7392" operator="between">
      <formula>6</formula>
      <formula>4.5</formula>
    </cfRule>
  </conditionalFormatting>
  <conditionalFormatting sqref="N692">
    <cfRule type="cellIs" dxfId="6766" priority="7391" operator="between">
      <formula>6</formula>
      <formula>4.495</formula>
    </cfRule>
  </conditionalFormatting>
  <conditionalFormatting sqref="N692">
    <cfRule type="cellIs" dxfId="6765" priority="7390" operator="between">
      <formula>4.5</formula>
      <formula>3.495</formula>
    </cfRule>
  </conditionalFormatting>
  <conditionalFormatting sqref="N692">
    <cfRule type="cellIs" dxfId="6764" priority="7388" operator="between">
      <formula>3.5</formula>
      <formula>2.495</formula>
    </cfRule>
    <cfRule type="cellIs" dxfId="6763" priority="7389" operator="between">
      <formula>3.5</formula>
      <formula>2.495</formula>
    </cfRule>
  </conditionalFormatting>
  <conditionalFormatting sqref="N692">
    <cfRule type="cellIs" dxfId="6762" priority="7387" operator="between">
      <formula>3.5</formula>
      <formula>2.495</formula>
    </cfRule>
  </conditionalFormatting>
  <conditionalFormatting sqref="N692">
    <cfRule type="cellIs" dxfId="6761" priority="7386" operator="between">
      <formula>3.5</formula>
      <formula>2.494</formula>
    </cfRule>
  </conditionalFormatting>
  <conditionalFormatting sqref="N692">
    <cfRule type="cellIs" dxfId="6760" priority="7385" operator="between">
      <formula>2.5</formula>
      <formula>0</formula>
    </cfRule>
  </conditionalFormatting>
  <conditionalFormatting sqref="N692">
    <cfRule type="cellIs" dxfId="6759" priority="7381" operator="between">
      <formula>4.501</formula>
      <formula>6</formula>
    </cfRule>
    <cfRule type="cellIs" dxfId="6758" priority="7382" operator="between">
      <formula>3.001</formula>
      <formula>4.5</formula>
    </cfRule>
    <cfRule type="cellIs" dxfId="6757" priority="7383" operator="between">
      <formula>2.001</formula>
      <formula>3</formula>
    </cfRule>
    <cfRule type="cellIs" dxfId="6756" priority="7384" operator="between">
      <formula>0</formula>
      <formula>2</formula>
    </cfRule>
  </conditionalFormatting>
  <conditionalFormatting sqref="N689">
    <cfRule type="cellIs" dxfId="6755" priority="7380" operator="between">
      <formula>6</formula>
      <formula>4.5</formula>
    </cfRule>
  </conditionalFormatting>
  <conditionalFormatting sqref="N689">
    <cfRule type="cellIs" dxfId="6754" priority="7379" operator="between">
      <formula>6</formula>
      <formula>4.495</formula>
    </cfRule>
  </conditionalFormatting>
  <conditionalFormatting sqref="N689">
    <cfRule type="cellIs" dxfId="6753" priority="7378" operator="between">
      <formula>4.5</formula>
      <formula>3.495</formula>
    </cfRule>
  </conditionalFormatting>
  <conditionalFormatting sqref="N689">
    <cfRule type="cellIs" dxfId="6752" priority="7376" operator="between">
      <formula>3.5</formula>
      <formula>2.495</formula>
    </cfRule>
    <cfRule type="cellIs" dxfId="6751" priority="7377" operator="between">
      <formula>3.5</formula>
      <formula>2.495</formula>
    </cfRule>
  </conditionalFormatting>
  <conditionalFormatting sqref="N689">
    <cfRule type="cellIs" dxfId="6750" priority="7375" operator="between">
      <formula>3.5</formula>
      <formula>2.495</formula>
    </cfRule>
  </conditionalFormatting>
  <conditionalFormatting sqref="N689">
    <cfRule type="cellIs" dxfId="6749" priority="7374" operator="between">
      <formula>3.5</formula>
      <formula>2.494</formula>
    </cfRule>
  </conditionalFormatting>
  <conditionalFormatting sqref="N689">
    <cfRule type="cellIs" dxfId="6748" priority="7373" operator="between">
      <formula>2.5</formula>
      <formula>0</formula>
    </cfRule>
  </conditionalFormatting>
  <conditionalFormatting sqref="N689">
    <cfRule type="cellIs" dxfId="6747" priority="7369" operator="between">
      <formula>4.501</formula>
      <formula>6</formula>
    </cfRule>
    <cfRule type="cellIs" dxfId="6746" priority="7370" operator="between">
      <formula>3.001</formula>
      <formula>4.5</formula>
    </cfRule>
    <cfRule type="cellIs" dxfId="6745" priority="7371" operator="between">
      <formula>2.001</formula>
      <formula>3</formula>
    </cfRule>
    <cfRule type="cellIs" dxfId="6744" priority="7372" operator="between">
      <formula>0</formula>
      <formula>2</formula>
    </cfRule>
  </conditionalFormatting>
  <conditionalFormatting sqref="N693">
    <cfRule type="cellIs" dxfId="6743" priority="7368" operator="between">
      <formula>6</formula>
      <formula>4.5</formula>
    </cfRule>
  </conditionalFormatting>
  <conditionalFormatting sqref="N693">
    <cfRule type="cellIs" dxfId="6742" priority="7367" operator="between">
      <formula>6</formula>
      <formula>4.495</formula>
    </cfRule>
  </conditionalFormatting>
  <conditionalFormatting sqref="N693">
    <cfRule type="cellIs" dxfId="6741" priority="7366" operator="between">
      <formula>4.5</formula>
      <formula>3.495</formula>
    </cfRule>
  </conditionalFormatting>
  <conditionalFormatting sqref="N693">
    <cfRule type="cellIs" dxfId="6740" priority="7364" operator="between">
      <formula>3.5</formula>
      <formula>2.495</formula>
    </cfRule>
    <cfRule type="cellIs" dxfId="6739" priority="7365" operator="between">
      <formula>3.5</formula>
      <formula>2.495</formula>
    </cfRule>
  </conditionalFormatting>
  <conditionalFormatting sqref="N693">
    <cfRule type="cellIs" dxfId="6738" priority="7363" operator="between">
      <formula>3.5</formula>
      <formula>2.495</formula>
    </cfRule>
  </conditionalFormatting>
  <conditionalFormatting sqref="N693">
    <cfRule type="cellIs" dxfId="6737" priority="7362" operator="between">
      <formula>3.5</formula>
      <formula>2.494</formula>
    </cfRule>
  </conditionalFormatting>
  <conditionalFormatting sqref="N693">
    <cfRule type="cellIs" dxfId="6736" priority="7361" operator="between">
      <formula>2.5</formula>
      <formula>0</formula>
    </cfRule>
  </conditionalFormatting>
  <conditionalFormatting sqref="N693">
    <cfRule type="cellIs" dxfId="6735" priority="7357" operator="between">
      <formula>4.501</formula>
      <formula>6</formula>
    </cfRule>
    <cfRule type="cellIs" dxfId="6734" priority="7358" operator="between">
      <formula>3.001</formula>
      <formula>4.5</formula>
    </cfRule>
    <cfRule type="cellIs" dxfId="6733" priority="7359" operator="between">
      <formula>2.001</formula>
      <formula>3</formula>
    </cfRule>
    <cfRule type="cellIs" dxfId="6732" priority="7360" operator="between">
      <formula>0</formula>
      <formula>2</formula>
    </cfRule>
  </conditionalFormatting>
  <conditionalFormatting sqref="N690">
    <cfRule type="cellIs" dxfId="6731" priority="7356" operator="between">
      <formula>6</formula>
      <formula>4.5</formula>
    </cfRule>
  </conditionalFormatting>
  <conditionalFormatting sqref="N690">
    <cfRule type="cellIs" dxfId="6730" priority="7355" operator="between">
      <formula>6</formula>
      <formula>4.495</formula>
    </cfRule>
  </conditionalFormatting>
  <conditionalFormatting sqref="N690">
    <cfRule type="cellIs" dxfId="6729" priority="7354" operator="between">
      <formula>4.5</formula>
      <formula>3.495</formula>
    </cfRule>
  </conditionalFormatting>
  <conditionalFormatting sqref="N690">
    <cfRule type="cellIs" dxfId="6728" priority="7352" operator="between">
      <formula>3.5</formula>
      <formula>2.495</formula>
    </cfRule>
    <cfRule type="cellIs" dxfId="6727" priority="7353" operator="between">
      <formula>3.5</formula>
      <formula>2.495</formula>
    </cfRule>
  </conditionalFormatting>
  <conditionalFormatting sqref="N690">
    <cfRule type="cellIs" dxfId="6726" priority="7351" operator="between">
      <formula>3.5</formula>
      <formula>2.495</formula>
    </cfRule>
  </conditionalFormatting>
  <conditionalFormatting sqref="N690">
    <cfRule type="cellIs" dxfId="6725" priority="7350" operator="between">
      <formula>3.5</formula>
      <formula>2.494</formula>
    </cfRule>
  </conditionalFormatting>
  <conditionalFormatting sqref="N690">
    <cfRule type="cellIs" dxfId="6724" priority="7349" operator="between">
      <formula>2.5</formula>
      <formula>0</formula>
    </cfRule>
  </conditionalFormatting>
  <conditionalFormatting sqref="N690">
    <cfRule type="cellIs" dxfId="6723" priority="7345" operator="between">
      <formula>4.501</formula>
      <formula>6</formula>
    </cfRule>
    <cfRule type="cellIs" dxfId="6722" priority="7346" operator="between">
      <formula>3.001</formula>
      <formula>4.5</formula>
    </cfRule>
    <cfRule type="cellIs" dxfId="6721" priority="7347" operator="between">
      <formula>2.001</formula>
      <formula>3</formula>
    </cfRule>
    <cfRule type="cellIs" dxfId="6720" priority="7348" operator="between">
      <formula>0</formula>
      <formula>2</formula>
    </cfRule>
  </conditionalFormatting>
  <conditionalFormatting sqref="N691">
    <cfRule type="cellIs" dxfId="6719" priority="7344" operator="between">
      <formula>6</formula>
      <formula>4.5</formula>
    </cfRule>
  </conditionalFormatting>
  <conditionalFormatting sqref="N691">
    <cfRule type="cellIs" dxfId="6718" priority="7343" operator="between">
      <formula>6</formula>
      <formula>4.495</formula>
    </cfRule>
  </conditionalFormatting>
  <conditionalFormatting sqref="N691">
    <cfRule type="cellIs" dxfId="6717" priority="7342" operator="between">
      <formula>4.5</formula>
      <formula>3.495</formula>
    </cfRule>
  </conditionalFormatting>
  <conditionalFormatting sqref="N691">
    <cfRule type="cellIs" dxfId="6716" priority="7340" operator="between">
      <formula>3.5</formula>
      <formula>2.495</formula>
    </cfRule>
    <cfRule type="cellIs" dxfId="6715" priority="7341" operator="between">
      <formula>3.5</formula>
      <formula>2.495</formula>
    </cfRule>
  </conditionalFormatting>
  <conditionalFormatting sqref="N691">
    <cfRule type="cellIs" dxfId="6714" priority="7339" operator="between">
      <formula>3.5</formula>
      <formula>2.495</formula>
    </cfRule>
  </conditionalFormatting>
  <conditionalFormatting sqref="N691">
    <cfRule type="cellIs" dxfId="6713" priority="7338" operator="between">
      <formula>3.5</formula>
      <formula>2.494</formula>
    </cfRule>
  </conditionalFormatting>
  <conditionalFormatting sqref="N691">
    <cfRule type="cellIs" dxfId="6712" priority="7337" operator="between">
      <formula>2.5</formula>
      <formula>0</formula>
    </cfRule>
  </conditionalFormatting>
  <conditionalFormatting sqref="N691">
    <cfRule type="cellIs" dxfId="6711" priority="7333" operator="between">
      <formula>4.501</formula>
      <formula>6</formula>
    </cfRule>
    <cfRule type="cellIs" dxfId="6710" priority="7334" operator="between">
      <formula>3.001</formula>
      <formula>4.5</formula>
    </cfRule>
    <cfRule type="cellIs" dxfId="6709" priority="7335" operator="between">
      <formula>2.001</formula>
      <formula>3</formula>
    </cfRule>
    <cfRule type="cellIs" dxfId="6708" priority="7336" operator="between">
      <formula>0</formula>
      <formula>2</formula>
    </cfRule>
  </conditionalFormatting>
  <conditionalFormatting sqref="N700">
    <cfRule type="cellIs" dxfId="6707" priority="7332" operator="between">
      <formula>6</formula>
      <formula>4.5</formula>
    </cfRule>
  </conditionalFormatting>
  <conditionalFormatting sqref="N700">
    <cfRule type="cellIs" dxfId="6706" priority="7331" operator="between">
      <formula>6</formula>
      <formula>4.495</formula>
    </cfRule>
  </conditionalFormatting>
  <conditionalFormatting sqref="N700">
    <cfRule type="cellIs" dxfId="6705" priority="7330" operator="between">
      <formula>4.5</formula>
      <formula>3.495</formula>
    </cfRule>
  </conditionalFormatting>
  <conditionalFormatting sqref="N700">
    <cfRule type="cellIs" dxfId="6704" priority="7328" operator="between">
      <formula>3.5</formula>
      <formula>2.495</formula>
    </cfRule>
    <cfRule type="cellIs" dxfId="6703" priority="7329" operator="between">
      <formula>3.5</formula>
      <formula>2.495</formula>
    </cfRule>
  </conditionalFormatting>
  <conditionalFormatting sqref="N700">
    <cfRule type="cellIs" dxfId="6702" priority="7327" operator="between">
      <formula>3.5</formula>
      <formula>2.495</formula>
    </cfRule>
  </conditionalFormatting>
  <conditionalFormatting sqref="N700">
    <cfRule type="cellIs" dxfId="6701" priority="7326" operator="between">
      <formula>3.5</formula>
      <formula>2.494</formula>
    </cfRule>
  </conditionalFormatting>
  <conditionalFormatting sqref="N700">
    <cfRule type="cellIs" dxfId="6700" priority="7325" operator="between">
      <formula>2.5</formula>
      <formula>0</formula>
    </cfRule>
  </conditionalFormatting>
  <conditionalFormatting sqref="N700">
    <cfRule type="cellIs" dxfId="6699" priority="7321" operator="between">
      <formula>4.501</formula>
      <formula>6</formula>
    </cfRule>
    <cfRule type="cellIs" dxfId="6698" priority="7322" operator="between">
      <formula>3.001</formula>
      <formula>4.5</formula>
    </cfRule>
    <cfRule type="cellIs" dxfId="6697" priority="7323" operator="between">
      <formula>2.001</formula>
      <formula>3</formula>
    </cfRule>
    <cfRule type="cellIs" dxfId="6696" priority="7324" operator="between">
      <formula>0</formula>
      <formula>2</formula>
    </cfRule>
  </conditionalFormatting>
  <conditionalFormatting sqref="N698">
    <cfRule type="cellIs" dxfId="6695" priority="7320" operator="between">
      <formula>6</formula>
      <formula>4.5</formula>
    </cfRule>
  </conditionalFormatting>
  <conditionalFormatting sqref="N698">
    <cfRule type="cellIs" dxfId="6694" priority="7319" operator="between">
      <formula>6</formula>
      <formula>4.495</formula>
    </cfRule>
  </conditionalFormatting>
  <conditionalFormatting sqref="N698">
    <cfRule type="cellIs" dxfId="6693" priority="7318" operator="between">
      <formula>4.5</formula>
      <formula>3.495</formula>
    </cfRule>
  </conditionalFormatting>
  <conditionalFormatting sqref="N698">
    <cfRule type="cellIs" dxfId="6692" priority="7316" operator="between">
      <formula>3.5</formula>
      <formula>2.495</formula>
    </cfRule>
    <cfRule type="cellIs" dxfId="6691" priority="7317" operator="between">
      <formula>3.5</formula>
      <formula>2.495</formula>
    </cfRule>
  </conditionalFormatting>
  <conditionalFormatting sqref="N698">
    <cfRule type="cellIs" dxfId="6690" priority="7315" operator="between">
      <formula>3.5</formula>
      <formula>2.495</formula>
    </cfRule>
  </conditionalFormatting>
  <conditionalFormatting sqref="N698">
    <cfRule type="cellIs" dxfId="6689" priority="7314" operator="between">
      <formula>3.5</formula>
      <formula>2.494</formula>
    </cfRule>
  </conditionalFormatting>
  <conditionalFormatting sqref="N698">
    <cfRule type="cellIs" dxfId="6688" priority="7313" operator="between">
      <formula>2.5</formula>
      <formula>0</formula>
    </cfRule>
  </conditionalFormatting>
  <conditionalFormatting sqref="N698">
    <cfRule type="cellIs" dxfId="6687" priority="7309" operator="between">
      <formula>4.501</formula>
      <formula>6</formula>
    </cfRule>
    <cfRule type="cellIs" dxfId="6686" priority="7310" operator="between">
      <formula>3.001</formula>
      <formula>4.5</formula>
    </cfRule>
    <cfRule type="cellIs" dxfId="6685" priority="7311" operator="between">
      <formula>2.001</formula>
      <formula>3</formula>
    </cfRule>
    <cfRule type="cellIs" dxfId="6684" priority="7312" operator="between">
      <formula>0</formula>
      <formula>2</formula>
    </cfRule>
  </conditionalFormatting>
  <conditionalFormatting sqref="N695">
    <cfRule type="cellIs" dxfId="6683" priority="7308" operator="between">
      <formula>6</formula>
      <formula>4.5</formula>
    </cfRule>
  </conditionalFormatting>
  <conditionalFormatting sqref="N695">
    <cfRule type="cellIs" dxfId="6682" priority="7307" operator="between">
      <formula>6</formula>
      <formula>4.495</formula>
    </cfRule>
  </conditionalFormatting>
  <conditionalFormatting sqref="N695">
    <cfRule type="cellIs" dxfId="6681" priority="7306" operator="between">
      <formula>4.5</formula>
      <formula>3.495</formula>
    </cfRule>
  </conditionalFormatting>
  <conditionalFormatting sqref="N695">
    <cfRule type="cellIs" dxfId="6680" priority="7304" operator="between">
      <formula>3.5</formula>
      <formula>2.495</formula>
    </cfRule>
    <cfRule type="cellIs" dxfId="6679" priority="7305" operator="between">
      <formula>3.5</formula>
      <formula>2.495</formula>
    </cfRule>
  </conditionalFormatting>
  <conditionalFormatting sqref="N695">
    <cfRule type="cellIs" dxfId="6678" priority="7303" operator="between">
      <formula>3.5</formula>
      <formula>2.495</formula>
    </cfRule>
  </conditionalFormatting>
  <conditionalFormatting sqref="N695">
    <cfRule type="cellIs" dxfId="6677" priority="7302" operator="between">
      <formula>3.5</formula>
      <formula>2.494</formula>
    </cfRule>
  </conditionalFormatting>
  <conditionalFormatting sqref="N695">
    <cfRule type="cellIs" dxfId="6676" priority="7301" operator="between">
      <formula>2.5</formula>
      <formula>0</formula>
    </cfRule>
  </conditionalFormatting>
  <conditionalFormatting sqref="N695">
    <cfRule type="cellIs" dxfId="6675" priority="7297" operator="between">
      <formula>4.501</formula>
      <formula>6</formula>
    </cfRule>
    <cfRule type="cellIs" dxfId="6674" priority="7298" operator="between">
      <formula>3.001</formula>
      <formula>4.5</formula>
    </cfRule>
    <cfRule type="cellIs" dxfId="6673" priority="7299" operator="between">
      <formula>2.001</formula>
      <formula>3</formula>
    </cfRule>
    <cfRule type="cellIs" dxfId="6672" priority="7300" operator="between">
      <formula>0</formula>
      <formula>2</formula>
    </cfRule>
  </conditionalFormatting>
  <conditionalFormatting sqref="N699">
    <cfRule type="cellIs" dxfId="6671" priority="7296" operator="between">
      <formula>6</formula>
      <formula>4.5</formula>
    </cfRule>
  </conditionalFormatting>
  <conditionalFormatting sqref="N699">
    <cfRule type="cellIs" dxfId="6670" priority="7295" operator="between">
      <formula>6</formula>
      <formula>4.495</formula>
    </cfRule>
  </conditionalFormatting>
  <conditionalFormatting sqref="N699">
    <cfRule type="cellIs" dxfId="6669" priority="7294" operator="between">
      <formula>4.5</formula>
      <formula>3.495</formula>
    </cfRule>
  </conditionalFormatting>
  <conditionalFormatting sqref="N699">
    <cfRule type="cellIs" dxfId="6668" priority="7292" operator="between">
      <formula>3.5</formula>
      <formula>2.495</formula>
    </cfRule>
    <cfRule type="cellIs" dxfId="6667" priority="7293" operator="between">
      <formula>3.5</formula>
      <formula>2.495</formula>
    </cfRule>
  </conditionalFormatting>
  <conditionalFormatting sqref="N699">
    <cfRule type="cellIs" dxfId="6666" priority="7291" operator="between">
      <formula>3.5</formula>
      <formula>2.495</formula>
    </cfRule>
  </conditionalFormatting>
  <conditionalFormatting sqref="N699">
    <cfRule type="cellIs" dxfId="6665" priority="7290" operator="between">
      <formula>3.5</formula>
      <formula>2.494</formula>
    </cfRule>
  </conditionalFormatting>
  <conditionalFormatting sqref="N699">
    <cfRule type="cellIs" dxfId="6664" priority="7289" operator="between">
      <formula>2.5</formula>
      <formula>0</formula>
    </cfRule>
  </conditionalFormatting>
  <conditionalFormatting sqref="N699">
    <cfRule type="cellIs" dxfId="6663" priority="7285" operator="between">
      <formula>4.501</formula>
      <formula>6</formula>
    </cfRule>
    <cfRule type="cellIs" dxfId="6662" priority="7286" operator="between">
      <formula>3.001</formula>
      <formula>4.5</formula>
    </cfRule>
    <cfRule type="cellIs" dxfId="6661" priority="7287" operator="between">
      <formula>2.001</formula>
      <formula>3</formula>
    </cfRule>
    <cfRule type="cellIs" dxfId="6660" priority="7288" operator="between">
      <formula>0</formula>
      <formula>2</formula>
    </cfRule>
  </conditionalFormatting>
  <conditionalFormatting sqref="N696">
    <cfRule type="cellIs" dxfId="6659" priority="7272" operator="between">
      <formula>6</formula>
      <formula>4.5</formula>
    </cfRule>
  </conditionalFormatting>
  <conditionalFormatting sqref="N696">
    <cfRule type="cellIs" dxfId="6658" priority="7271" operator="between">
      <formula>6</formula>
      <formula>4.495</formula>
    </cfRule>
  </conditionalFormatting>
  <conditionalFormatting sqref="N696">
    <cfRule type="cellIs" dxfId="6657" priority="7270" operator="between">
      <formula>4.5</formula>
      <formula>3.495</formula>
    </cfRule>
  </conditionalFormatting>
  <conditionalFormatting sqref="N696">
    <cfRule type="cellIs" dxfId="6656" priority="7268" operator="between">
      <formula>3.5</formula>
      <formula>2.495</formula>
    </cfRule>
    <cfRule type="cellIs" dxfId="6655" priority="7269" operator="between">
      <formula>3.5</formula>
      <formula>2.495</formula>
    </cfRule>
  </conditionalFormatting>
  <conditionalFormatting sqref="N696">
    <cfRule type="cellIs" dxfId="6654" priority="7267" operator="between">
      <formula>3.5</formula>
      <formula>2.495</formula>
    </cfRule>
  </conditionalFormatting>
  <conditionalFormatting sqref="N696">
    <cfRule type="cellIs" dxfId="6653" priority="7266" operator="between">
      <formula>3.5</formula>
      <formula>2.494</formula>
    </cfRule>
  </conditionalFormatting>
  <conditionalFormatting sqref="N696">
    <cfRule type="cellIs" dxfId="6652" priority="7265" operator="between">
      <formula>2.5</formula>
      <formula>0</formula>
    </cfRule>
  </conditionalFormatting>
  <conditionalFormatting sqref="N696">
    <cfRule type="cellIs" dxfId="6651" priority="7261" operator="between">
      <formula>4.501</formula>
      <formula>6</formula>
    </cfRule>
    <cfRule type="cellIs" dxfId="6650" priority="7262" operator="between">
      <formula>3.001</formula>
      <formula>4.5</formula>
    </cfRule>
    <cfRule type="cellIs" dxfId="6649" priority="7263" operator="between">
      <formula>2.001</formula>
      <formula>3</formula>
    </cfRule>
    <cfRule type="cellIs" dxfId="6648" priority="7264" operator="between">
      <formula>0</formula>
      <formula>2</formula>
    </cfRule>
  </conditionalFormatting>
  <conditionalFormatting sqref="N706">
    <cfRule type="cellIs" dxfId="6647" priority="7260" operator="between">
      <formula>6</formula>
      <formula>4.5</formula>
    </cfRule>
  </conditionalFormatting>
  <conditionalFormatting sqref="N706">
    <cfRule type="cellIs" dxfId="6646" priority="7259" operator="between">
      <formula>6</formula>
      <formula>4.495</formula>
    </cfRule>
  </conditionalFormatting>
  <conditionalFormatting sqref="N706">
    <cfRule type="cellIs" dxfId="6645" priority="7258" operator="between">
      <formula>4.5</formula>
      <formula>3.495</formula>
    </cfRule>
  </conditionalFormatting>
  <conditionalFormatting sqref="N706">
    <cfRule type="cellIs" dxfId="6644" priority="7256" operator="between">
      <formula>3.5</formula>
      <formula>2.495</formula>
    </cfRule>
    <cfRule type="cellIs" dxfId="6643" priority="7257" operator="between">
      <formula>3.5</formula>
      <formula>2.495</formula>
    </cfRule>
  </conditionalFormatting>
  <conditionalFormatting sqref="N706">
    <cfRule type="cellIs" dxfId="6642" priority="7255" operator="between">
      <formula>3.5</formula>
      <formula>2.495</formula>
    </cfRule>
  </conditionalFormatting>
  <conditionalFormatting sqref="N706">
    <cfRule type="cellIs" dxfId="6641" priority="7254" operator="between">
      <formula>3.5</formula>
      <formula>2.494</formula>
    </cfRule>
  </conditionalFormatting>
  <conditionalFormatting sqref="N706">
    <cfRule type="cellIs" dxfId="6640" priority="7253" operator="between">
      <formula>2.5</formula>
      <formula>0</formula>
    </cfRule>
  </conditionalFormatting>
  <conditionalFormatting sqref="N706">
    <cfRule type="cellIs" dxfId="6639" priority="7249" operator="between">
      <formula>4.501</formula>
      <formula>6</formula>
    </cfRule>
    <cfRule type="cellIs" dxfId="6638" priority="7250" operator="between">
      <formula>3.001</formula>
      <formula>4.5</formula>
    </cfRule>
    <cfRule type="cellIs" dxfId="6637" priority="7251" operator="between">
      <formula>2.001</formula>
      <formula>3</formula>
    </cfRule>
    <cfRule type="cellIs" dxfId="6636" priority="7252" operator="between">
      <formula>0</formula>
      <formula>2</formula>
    </cfRule>
  </conditionalFormatting>
  <conditionalFormatting sqref="N704">
    <cfRule type="cellIs" dxfId="6635" priority="7248" operator="between">
      <formula>6</formula>
      <formula>4.5</formula>
    </cfRule>
  </conditionalFormatting>
  <conditionalFormatting sqref="N704">
    <cfRule type="cellIs" dxfId="6634" priority="7247" operator="between">
      <formula>6</formula>
      <formula>4.495</formula>
    </cfRule>
  </conditionalFormatting>
  <conditionalFormatting sqref="N704">
    <cfRule type="cellIs" dxfId="6633" priority="7246" operator="between">
      <formula>4.5</formula>
      <formula>3.495</formula>
    </cfRule>
  </conditionalFormatting>
  <conditionalFormatting sqref="N704">
    <cfRule type="cellIs" dxfId="6632" priority="7244" operator="between">
      <formula>3.5</formula>
      <formula>2.495</formula>
    </cfRule>
    <cfRule type="cellIs" dxfId="6631" priority="7245" operator="between">
      <formula>3.5</formula>
      <formula>2.495</formula>
    </cfRule>
  </conditionalFormatting>
  <conditionalFormatting sqref="N704">
    <cfRule type="cellIs" dxfId="6630" priority="7243" operator="between">
      <formula>3.5</formula>
      <formula>2.495</formula>
    </cfRule>
  </conditionalFormatting>
  <conditionalFormatting sqref="N704">
    <cfRule type="cellIs" dxfId="6629" priority="7242" operator="between">
      <formula>3.5</formula>
      <formula>2.494</formula>
    </cfRule>
  </conditionalFormatting>
  <conditionalFormatting sqref="N704">
    <cfRule type="cellIs" dxfId="6628" priority="7241" operator="between">
      <formula>2.5</formula>
      <formula>0</formula>
    </cfRule>
  </conditionalFormatting>
  <conditionalFormatting sqref="N704">
    <cfRule type="cellIs" dxfId="6627" priority="7237" operator="between">
      <formula>4.501</formula>
      <formula>6</formula>
    </cfRule>
    <cfRule type="cellIs" dxfId="6626" priority="7238" operator="between">
      <formula>3.001</formula>
      <formula>4.5</formula>
    </cfRule>
    <cfRule type="cellIs" dxfId="6625" priority="7239" operator="between">
      <formula>2.001</formula>
      <formula>3</formula>
    </cfRule>
    <cfRule type="cellIs" dxfId="6624" priority="7240" operator="between">
      <formula>0</formula>
      <formula>2</formula>
    </cfRule>
  </conditionalFormatting>
  <conditionalFormatting sqref="N701">
    <cfRule type="cellIs" dxfId="6623" priority="7236" operator="between">
      <formula>6</formula>
      <formula>4.5</formula>
    </cfRule>
  </conditionalFormatting>
  <conditionalFormatting sqref="N701">
    <cfRule type="cellIs" dxfId="6622" priority="7235" operator="between">
      <formula>6</formula>
      <formula>4.495</formula>
    </cfRule>
  </conditionalFormatting>
  <conditionalFormatting sqref="N701">
    <cfRule type="cellIs" dxfId="6621" priority="7234" operator="between">
      <formula>4.5</formula>
      <formula>3.495</formula>
    </cfRule>
  </conditionalFormatting>
  <conditionalFormatting sqref="N701">
    <cfRule type="cellIs" dxfId="6620" priority="7232" operator="between">
      <formula>3.5</formula>
      <formula>2.495</formula>
    </cfRule>
    <cfRule type="cellIs" dxfId="6619" priority="7233" operator="between">
      <formula>3.5</formula>
      <formula>2.495</formula>
    </cfRule>
  </conditionalFormatting>
  <conditionalFormatting sqref="N701">
    <cfRule type="cellIs" dxfId="6618" priority="7231" operator="between">
      <formula>3.5</formula>
      <formula>2.495</formula>
    </cfRule>
  </conditionalFormatting>
  <conditionalFormatting sqref="N701">
    <cfRule type="cellIs" dxfId="6617" priority="7230" operator="between">
      <formula>3.5</formula>
      <formula>2.494</formula>
    </cfRule>
  </conditionalFormatting>
  <conditionalFormatting sqref="N701">
    <cfRule type="cellIs" dxfId="6616" priority="7229" operator="between">
      <formula>2.5</formula>
      <formula>0</formula>
    </cfRule>
  </conditionalFormatting>
  <conditionalFormatting sqref="N701">
    <cfRule type="cellIs" dxfId="6615" priority="7225" operator="between">
      <formula>4.501</formula>
      <formula>6</formula>
    </cfRule>
    <cfRule type="cellIs" dxfId="6614" priority="7226" operator="between">
      <formula>3.001</formula>
      <formula>4.5</formula>
    </cfRule>
    <cfRule type="cellIs" dxfId="6613" priority="7227" operator="between">
      <formula>2.001</formula>
      <formula>3</formula>
    </cfRule>
    <cfRule type="cellIs" dxfId="6612" priority="7228" operator="between">
      <formula>0</formula>
      <formula>2</formula>
    </cfRule>
  </conditionalFormatting>
  <conditionalFormatting sqref="N705">
    <cfRule type="cellIs" dxfId="6611" priority="7224" operator="between">
      <formula>6</formula>
      <formula>4.5</formula>
    </cfRule>
  </conditionalFormatting>
  <conditionalFormatting sqref="N705">
    <cfRule type="cellIs" dxfId="6610" priority="7223" operator="between">
      <formula>6</formula>
      <formula>4.495</formula>
    </cfRule>
  </conditionalFormatting>
  <conditionalFormatting sqref="N705">
    <cfRule type="cellIs" dxfId="6609" priority="7222" operator="between">
      <formula>4.5</formula>
      <formula>3.495</formula>
    </cfRule>
  </conditionalFormatting>
  <conditionalFormatting sqref="N705">
    <cfRule type="cellIs" dxfId="6608" priority="7220" operator="between">
      <formula>3.5</formula>
      <formula>2.495</formula>
    </cfRule>
    <cfRule type="cellIs" dxfId="6607" priority="7221" operator="between">
      <formula>3.5</formula>
      <formula>2.495</formula>
    </cfRule>
  </conditionalFormatting>
  <conditionalFormatting sqref="N705">
    <cfRule type="cellIs" dxfId="6606" priority="7219" operator="between">
      <formula>3.5</formula>
      <formula>2.495</formula>
    </cfRule>
  </conditionalFormatting>
  <conditionalFormatting sqref="N705">
    <cfRule type="cellIs" dxfId="6605" priority="7218" operator="between">
      <formula>3.5</formula>
      <formula>2.494</formula>
    </cfRule>
  </conditionalFormatting>
  <conditionalFormatting sqref="N705">
    <cfRule type="cellIs" dxfId="6604" priority="7217" operator="between">
      <formula>2.5</formula>
      <formula>0</formula>
    </cfRule>
  </conditionalFormatting>
  <conditionalFormatting sqref="N705">
    <cfRule type="cellIs" dxfId="6603" priority="7213" operator="between">
      <formula>4.501</formula>
      <formula>6</formula>
    </cfRule>
    <cfRule type="cellIs" dxfId="6602" priority="7214" operator="between">
      <formula>3.001</formula>
      <formula>4.5</formula>
    </cfRule>
    <cfRule type="cellIs" dxfId="6601" priority="7215" operator="between">
      <formula>2.001</formula>
      <formula>3</formula>
    </cfRule>
    <cfRule type="cellIs" dxfId="6600" priority="7216" operator="between">
      <formula>0</formula>
      <formula>2</formula>
    </cfRule>
  </conditionalFormatting>
  <conditionalFormatting sqref="N702">
    <cfRule type="cellIs" dxfId="6599" priority="7200" operator="between">
      <formula>6</formula>
      <formula>4.5</formula>
    </cfRule>
  </conditionalFormatting>
  <conditionalFormatting sqref="N702">
    <cfRule type="cellIs" dxfId="6598" priority="7199" operator="between">
      <formula>6</formula>
      <formula>4.495</formula>
    </cfRule>
  </conditionalFormatting>
  <conditionalFormatting sqref="N702">
    <cfRule type="cellIs" dxfId="6597" priority="7198" operator="between">
      <formula>4.5</formula>
      <formula>3.495</formula>
    </cfRule>
  </conditionalFormatting>
  <conditionalFormatting sqref="N702">
    <cfRule type="cellIs" dxfId="6596" priority="7196" operator="between">
      <formula>3.5</formula>
      <formula>2.495</formula>
    </cfRule>
    <cfRule type="cellIs" dxfId="6595" priority="7197" operator="between">
      <formula>3.5</formula>
      <formula>2.495</formula>
    </cfRule>
  </conditionalFormatting>
  <conditionalFormatting sqref="N702">
    <cfRule type="cellIs" dxfId="6594" priority="7195" operator="between">
      <formula>3.5</formula>
      <formula>2.495</formula>
    </cfRule>
  </conditionalFormatting>
  <conditionalFormatting sqref="N702">
    <cfRule type="cellIs" dxfId="6593" priority="7194" operator="between">
      <formula>3.5</formula>
      <formula>2.494</formula>
    </cfRule>
  </conditionalFormatting>
  <conditionalFormatting sqref="N702">
    <cfRule type="cellIs" dxfId="6592" priority="7193" operator="between">
      <formula>2.5</formula>
      <formula>0</formula>
    </cfRule>
  </conditionalFormatting>
  <conditionalFormatting sqref="N702">
    <cfRule type="cellIs" dxfId="6591" priority="7189" operator="between">
      <formula>4.501</formula>
      <formula>6</formula>
    </cfRule>
    <cfRule type="cellIs" dxfId="6590" priority="7190" operator="between">
      <formula>3.001</formula>
      <formula>4.5</formula>
    </cfRule>
    <cfRule type="cellIs" dxfId="6589" priority="7191" operator="between">
      <formula>2.001</formula>
      <formula>3</formula>
    </cfRule>
    <cfRule type="cellIs" dxfId="6588" priority="7192" operator="between">
      <formula>0</formula>
      <formula>2</formula>
    </cfRule>
  </conditionalFormatting>
  <conditionalFormatting sqref="N703">
    <cfRule type="cellIs" dxfId="6587" priority="7188" operator="between">
      <formula>6</formula>
      <formula>4.5</formula>
    </cfRule>
  </conditionalFormatting>
  <conditionalFormatting sqref="N703">
    <cfRule type="cellIs" dxfId="6586" priority="7187" operator="between">
      <formula>6</formula>
      <formula>4.495</formula>
    </cfRule>
  </conditionalFormatting>
  <conditionalFormatting sqref="N703">
    <cfRule type="cellIs" dxfId="6585" priority="7186" operator="between">
      <formula>4.5</formula>
      <formula>3.495</formula>
    </cfRule>
  </conditionalFormatting>
  <conditionalFormatting sqref="N703">
    <cfRule type="cellIs" dxfId="6584" priority="7184" operator="between">
      <formula>3.5</formula>
      <formula>2.495</formula>
    </cfRule>
    <cfRule type="cellIs" dxfId="6583" priority="7185" operator="between">
      <formula>3.5</formula>
      <formula>2.495</formula>
    </cfRule>
  </conditionalFormatting>
  <conditionalFormatting sqref="N703">
    <cfRule type="cellIs" dxfId="6582" priority="7183" operator="between">
      <formula>3.5</formula>
      <formula>2.495</formula>
    </cfRule>
  </conditionalFormatting>
  <conditionalFormatting sqref="N703">
    <cfRule type="cellIs" dxfId="6581" priority="7182" operator="between">
      <formula>3.5</formula>
      <formula>2.494</formula>
    </cfRule>
  </conditionalFormatting>
  <conditionalFormatting sqref="N703">
    <cfRule type="cellIs" dxfId="6580" priority="7181" operator="between">
      <formula>2.5</formula>
      <formula>0</formula>
    </cfRule>
  </conditionalFormatting>
  <conditionalFormatting sqref="N703">
    <cfRule type="cellIs" dxfId="6579" priority="7177" operator="between">
      <formula>4.501</formula>
      <formula>6</formula>
    </cfRule>
    <cfRule type="cellIs" dxfId="6578" priority="7178" operator="between">
      <formula>3.001</formula>
      <formula>4.5</formula>
    </cfRule>
    <cfRule type="cellIs" dxfId="6577" priority="7179" operator="between">
      <formula>2.001</formula>
      <formula>3</formula>
    </cfRule>
    <cfRule type="cellIs" dxfId="6576" priority="7180" operator="between">
      <formula>0</formula>
      <formula>2</formula>
    </cfRule>
  </conditionalFormatting>
  <conditionalFormatting sqref="N697">
    <cfRule type="cellIs" dxfId="6575" priority="7176" operator="between">
      <formula>6</formula>
      <formula>4.5</formula>
    </cfRule>
  </conditionalFormatting>
  <conditionalFormatting sqref="N697">
    <cfRule type="cellIs" dxfId="6574" priority="7175" operator="between">
      <formula>6</formula>
      <formula>4.495</formula>
    </cfRule>
  </conditionalFormatting>
  <conditionalFormatting sqref="N697">
    <cfRule type="cellIs" dxfId="6573" priority="7174" operator="between">
      <formula>4.5</formula>
      <formula>3.495</formula>
    </cfRule>
  </conditionalFormatting>
  <conditionalFormatting sqref="N697">
    <cfRule type="cellIs" dxfId="6572" priority="7172" operator="between">
      <formula>3.5</formula>
      <formula>2.495</formula>
    </cfRule>
    <cfRule type="cellIs" dxfId="6571" priority="7173" operator="between">
      <formula>3.5</formula>
      <formula>2.495</formula>
    </cfRule>
  </conditionalFormatting>
  <conditionalFormatting sqref="N697">
    <cfRule type="cellIs" dxfId="6570" priority="7171" operator="between">
      <formula>3.5</formula>
      <formula>2.495</formula>
    </cfRule>
  </conditionalFormatting>
  <conditionalFormatting sqref="N697">
    <cfRule type="cellIs" dxfId="6569" priority="7170" operator="between">
      <formula>3.5</formula>
      <formula>2.494</formula>
    </cfRule>
  </conditionalFormatting>
  <conditionalFormatting sqref="N697">
    <cfRule type="cellIs" dxfId="6568" priority="7169" operator="between">
      <formula>2.5</formula>
      <formula>0</formula>
    </cfRule>
  </conditionalFormatting>
  <conditionalFormatting sqref="N697">
    <cfRule type="cellIs" dxfId="6567" priority="7165" operator="between">
      <formula>4.501</formula>
      <formula>6</formula>
    </cfRule>
    <cfRule type="cellIs" dxfId="6566" priority="7166" operator="between">
      <formula>3.001</formula>
      <formula>4.5</formula>
    </cfRule>
    <cfRule type="cellIs" dxfId="6565" priority="7167" operator="between">
      <formula>2.001</formula>
      <formula>3</formula>
    </cfRule>
    <cfRule type="cellIs" dxfId="6564" priority="7168" operator="between">
      <formula>0</formula>
      <formula>2</formula>
    </cfRule>
  </conditionalFormatting>
  <conditionalFormatting sqref="N712">
    <cfRule type="cellIs" dxfId="6563" priority="7164" operator="between">
      <formula>6</formula>
      <formula>4.5</formula>
    </cfRule>
  </conditionalFormatting>
  <conditionalFormatting sqref="N712">
    <cfRule type="cellIs" dxfId="6562" priority="7163" operator="between">
      <formula>6</formula>
      <formula>4.495</formula>
    </cfRule>
  </conditionalFormatting>
  <conditionalFormatting sqref="N712">
    <cfRule type="cellIs" dxfId="6561" priority="7162" operator="between">
      <formula>4.5</formula>
      <formula>3.495</formula>
    </cfRule>
  </conditionalFormatting>
  <conditionalFormatting sqref="N712">
    <cfRule type="cellIs" dxfId="6560" priority="7160" operator="between">
      <formula>3.5</formula>
      <formula>2.495</formula>
    </cfRule>
    <cfRule type="cellIs" dxfId="6559" priority="7161" operator="between">
      <formula>3.5</formula>
      <formula>2.495</formula>
    </cfRule>
  </conditionalFormatting>
  <conditionalFormatting sqref="N712">
    <cfRule type="cellIs" dxfId="6558" priority="7159" operator="between">
      <formula>3.5</formula>
      <formula>2.495</formula>
    </cfRule>
  </conditionalFormatting>
  <conditionalFormatting sqref="N712">
    <cfRule type="cellIs" dxfId="6557" priority="7158" operator="between">
      <formula>3.5</formula>
      <formula>2.494</formula>
    </cfRule>
  </conditionalFormatting>
  <conditionalFormatting sqref="N712">
    <cfRule type="cellIs" dxfId="6556" priority="7157" operator="between">
      <formula>2.5</formula>
      <formula>0</formula>
    </cfRule>
  </conditionalFormatting>
  <conditionalFormatting sqref="N712">
    <cfRule type="cellIs" dxfId="6555" priority="7153" operator="between">
      <formula>4.501</formula>
      <formula>6</formula>
    </cfRule>
    <cfRule type="cellIs" dxfId="6554" priority="7154" operator="between">
      <formula>3.001</formula>
      <formula>4.5</formula>
    </cfRule>
    <cfRule type="cellIs" dxfId="6553" priority="7155" operator="between">
      <formula>2.001</formula>
      <formula>3</formula>
    </cfRule>
    <cfRule type="cellIs" dxfId="6552" priority="7156" operator="between">
      <formula>0</formula>
      <formula>2</formula>
    </cfRule>
  </conditionalFormatting>
  <conditionalFormatting sqref="N710">
    <cfRule type="cellIs" dxfId="6551" priority="7152" operator="between">
      <formula>6</formula>
      <formula>4.5</formula>
    </cfRule>
  </conditionalFormatting>
  <conditionalFormatting sqref="N710">
    <cfRule type="cellIs" dxfId="6550" priority="7151" operator="between">
      <formula>6</formula>
      <formula>4.495</formula>
    </cfRule>
  </conditionalFormatting>
  <conditionalFormatting sqref="N710">
    <cfRule type="cellIs" dxfId="6549" priority="7150" operator="between">
      <formula>4.5</formula>
      <formula>3.495</formula>
    </cfRule>
  </conditionalFormatting>
  <conditionalFormatting sqref="N710">
    <cfRule type="cellIs" dxfId="6548" priority="7148" operator="between">
      <formula>3.5</formula>
      <formula>2.495</formula>
    </cfRule>
    <cfRule type="cellIs" dxfId="6547" priority="7149" operator="between">
      <formula>3.5</formula>
      <formula>2.495</formula>
    </cfRule>
  </conditionalFormatting>
  <conditionalFormatting sqref="N710">
    <cfRule type="cellIs" dxfId="6546" priority="7147" operator="between">
      <formula>3.5</formula>
      <formula>2.495</formula>
    </cfRule>
  </conditionalFormatting>
  <conditionalFormatting sqref="N710">
    <cfRule type="cellIs" dxfId="6545" priority="7146" operator="between">
      <formula>3.5</formula>
      <formula>2.494</formula>
    </cfRule>
  </conditionalFormatting>
  <conditionalFormatting sqref="N710">
    <cfRule type="cellIs" dxfId="6544" priority="7145" operator="between">
      <formula>2.5</formula>
      <formula>0</formula>
    </cfRule>
  </conditionalFormatting>
  <conditionalFormatting sqref="N710">
    <cfRule type="cellIs" dxfId="6543" priority="7141" operator="between">
      <formula>4.501</formula>
      <formula>6</formula>
    </cfRule>
    <cfRule type="cellIs" dxfId="6542" priority="7142" operator="between">
      <formula>3.001</formula>
      <formula>4.5</formula>
    </cfRule>
    <cfRule type="cellIs" dxfId="6541" priority="7143" operator="between">
      <formula>2.001</formula>
      <formula>3</formula>
    </cfRule>
    <cfRule type="cellIs" dxfId="6540" priority="7144" operator="between">
      <formula>0</formula>
      <formula>2</formula>
    </cfRule>
  </conditionalFormatting>
  <conditionalFormatting sqref="N711">
    <cfRule type="cellIs" dxfId="6539" priority="7128" operator="between">
      <formula>6</formula>
      <formula>4.5</formula>
    </cfRule>
  </conditionalFormatting>
  <conditionalFormatting sqref="N711">
    <cfRule type="cellIs" dxfId="6538" priority="7127" operator="between">
      <formula>6</formula>
      <formula>4.495</formula>
    </cfRule>
  </conditionalFormatting>
  <conditionalFormatting sqref="N711">
    <cfRule type="cellIs" dxfId="6537" priority="7126" operator="between">
      <formula>4.5</formula>
      <formula>3.495</formula>
    </cfRule>
  </conditionalFormatting>
  <conditionalFormatting sqref="N711">
    <cfRule type="cellIs" dxfId="6536" priority="7124" operator="between">
      <formula>3.5</formula>
      <formula>2.495</formula>
    </cfRule>
    <cfRule type="cellIs" dxfId="6535" priority="7125" operator="between">
      <formula>3.5</formula>
      <formula>2.495</formula>
    </cfRule>
  </conditionalFormatting>
  <conditionalFormatting sqref="N711">
    <cfRule type="cellIs" dxfId="6534" priority="7123" operator="between">
      <formula>3.5</formula>
      <formula>2.495</formula>
    </cfRule>
  </conditionalFormatting>
  <conditionalFormatting sqref="N711">
    <cfRule type="cellIs" dxfId="6533" priority="7122" operator="between">
      <formula>3.5</formula>
      <formula>2.494</formula>
    </cfRule>
  </conditionalFormatting>
  <conditionalFormatting sqref="N711">
    <cfRule type="cellIs" dxfId="6532" priority="7121" operator="between">
      <formula>2.5</formula>
      <formula>0</formula>
    </cfRule>
  </conditionalFormatting>
  <conditionalFormatting sqref="N711">
    <cfRule type="cellIs" dxfId="6531" priority="7117" operator="between">
      <formula>4.501</formula>
      <formula>6</formula>
    </cfRule>
    <cfRule type="cellIs" dxfId="6530" priority="7118" operator="between">
      <formula>3.001</formula>
      <formula>4.5</formula>
    </cfRule>
    <cfRule type="cellIs" dxfId="6529" priority="7119" operator="between">
      <formula>2.001</formula>
      <formula>3</formula>
    </cfRule>
    <cfRule type="cellIs" dxfId="6528" priority="7120" operator="between">
      <formula>0</formula>
      <formula>2</formula>
    </cfRule>
  </conditionalFormatting>
  <conditionalFormatting sqref="N707">
    <cfRule type="cellIs" dxfId="6527" priority="7116" operator="between">
      <formula>6</formula>
      <formula>4.5</formula>
    </cfRule>
  </conditionalFormatting>
  <conditionalFormatting sqref="N707">
    <cfRule type="cellIs" dxfId="6526" priority="7115" operator="between">
      <formula>6</formula>
      <formula>4.495</formula>
    </cfRule>
  </conditionalFormatting>
  <conditionalFormatting sqref="N707">
    <cfRule type="cellIs" dxfId="6525" priority="7114" operator="between">
      <formula>4.5</formula>
      <formula>3.495</formula>
    </cfRule>
  </conditionalFormatting>
  <conditionalFormatting sqref="N707">
    <cfRule type="cellIs" dxfId="6524" priority="7112" operator="between">
      <formula>3.5</formula>
      <formula>2.495</formula>
    </cfRule>
    <cfRule type="cellIs" dxfId="6523" priority="7113" operator="between">
      <formula>3.5</formula>
      <formula>2.495</formula>
    </cfRule>
  </conditionalFormatting>
  <conditionalFormatting sqref="N707">
    <cfRule type="cellIs" dxfId="6522" priority="7111" operator="between">
      <formula>3.5</formula>
      <formula>2.495</formula>
    </cfRule>
  </conditionalFormatting>
  <conditionalFormatting sqref="N707">
    <cfRule type="cellIs" dxfId="6521" priority="7110" operator="between">
      <formula>3.5</formula>
      <formula>2.494</formula>
    </cfRule>
  </conditionalFormatting>
  <conditionalFormatting sqref="N707">
    <cfRule type="cellIs" dxfId="6520" priority="7109" operator="between">
      <formula>2.5</formula>
      <formula>0</formula>
    </cfRule>
  </conditionalFormatting>
  <conditionalFormatting sqref="N707">
    <cfRule type="cellIs" dxfId="6519" priority="7105" operator="between">
      <formula>4.501</formula>
      <formula>6</formula>
    </cfRule>
    <cfRule type="cellIs" dxfId="6518" priority="7106" operator="between">
      <formula>3.001</formula>
      <formula>4.5</formula>
    </cfRule>
    <cfRule type="cellIs" dxfId="6517" priority="7107" operator="between">
      <formula>2.001</formula>
      <formula>3</formula>
    </cfRule>
    <cfRule type="cellIs" dxfId="6516" priority="7108" operator="between">
      <formula>0</formula>
      <formula>2</formula>
    </cfRule>
  </conditionalFormatting>
  <conditionalFormatting sqref="N708">
    <cfRule type="cellIs" dxfId="6515" priority="7104" operator="between">
      <formula>6</formula>
      <formula>4.5</formula>
    </cfRule>
  </conditionalFormatting>
  <conditionalFormatting sqref="N708">
    <cfRule type="cellIs" dxfId="6514" priority="7103" operator="between">
      <formula>6</formula>
      <formula>4.495</formula>
    </cfRule>
  </conditionalFormatting>
  <conditionalFormatting sqref="N708">
    <cfRule type="cellIs" dxfId="6513" priority="7102" operator="between">
      <formula>4.5</formula>
      <formula>3.495</formula>
    </cfRule>
  </conditionalFormatting>
  <conditionalFormatting sqref="N708">
    <cfRule type="cellIs" dxfId="6512" priority="7100" operator="between">
      <formula>3.5</formula>
      <formula>2.495</formula>
    </cfRule>
    <cfRule type="cellIs" dxfId="6511" priority="7101" operator="between">
      <formula>3.5</formula>
      <formula>2.495</formula>
    </cfRule>
  </conditionalFormatting>
  <conditionalFormatting sqref="N708">
    <cfRule type="cellIs" dxfId="6510" priority="7099" operator="between">
      <formula>3.5</formula>
      <formula>2.495</formula>
    </cfRule>
  </conditionalFormatting>
  <conditionalFormatting sqref="N708">
    <cfRule type="cellIs" dxfId="6509" priority="7098" operator="between">
      <formula>3.5</formula>
      <formula>2.494</formula>
    </cfRule>
  </conditionalFormatting>
  <conditionalFormatting sqref="N708">
    <cfRule type="cellIs" dxfId="6508" priority="7097" operator="between">
      <formula>2.5</formula>
      <formula>0</formula>
    </cfRule>
  </conditionalFormatting>
  <conditionalFormatting sqref="N708">
    <cfRule type="cellIs" dxfId="6507" priority="7093" operator="between">
      <formula>4.501</formula>
      <formula>6</formula>
    </cfRule>
    <cfRule type="cellIs" dxfId="6506" priority="7094" operator="between">
      <formula>3.001</formula>
      <formula>4.5</formula>
    </cfRule>
    <cfRule type="cellIs" dxfId="6505" priority="7095" operator="between">
      <formula>2.001</formula>
      <formula>3</formula>
    </cfRule>
    <cfRule type="cellIs" dxfId="6504" priority="7096" operator="between">
      <formula>0</formula>
      <formula>2</formula>
    </cfRule>
  </conditionalFormatting>
  <conditionalFormatting sqref="N709">
    <cfRule type="cellIs" dxfId="6503" priority="7092" operator="between">
      <formula>6</formula>
      <formula>4.5</formula>
    </cfRule>
  </conditionalFormatting>
  <conditionalFormatting sqref="N709">
    <cfRule type="cellIs" dxfId="6502" priority="7091" operator="between">
      <formula>6</formula>
      <formula>4.495</formula>
    </cfRule>
  </conditionalFormatting>
  <conditionalFormatting sqref="N709">
    <cfRule type="cellIs" dxfId="6501" priority="7090" operator="between">
      <formula>4.5</formula>
      <formula>3.495</formula>
    </cfRule>
  </conditionalFormatting>
  <conditionalFormatting sqref="N709">
    <cfRule type="cellIs" dxfId="6500" priority="7088" operator="between">
      <formula>3.5</formula>
      <formula>2.495</formula>
    </cfRule>
    <cfRule type="cellIs" dxfId="6499" priority="7089" operator="between">
      <formula>3.5</formula>
      <formula>2.495</formula>
    </cfRule>
  </conditionalFormatting>
  <conditionalFormatting sqref="N709">
    <cfRule type="cellIs" dxfId="6498" priority="7087" operator="between">
      <formula>3.5</formula>
      <formula>2.495</formula>
    </cfRule>
  </conditionalFormatting>
  <conditionalFormatting sqref="N709">
    <cfRule type="cellIs" dxfId="6497" priority="7086" operator="between">
      <formula>3.5</formula>
      <formula>2.494</formula>
    </cfRule>
  </conditionalFormatting>
  <conditionalFormatting sqref="N709">
    <cfRule type="cellIs" dxfId="6496" priority="7085" operator="between">
      <formula>2.5</formula>
      <formula>0</formula>
    </cfRule>
  </conditionalFormatting>
  <conditionalFormatting sqref="N709">
    <cfRule type="cellIs" dxfId="6495" priority="7081" operator="between">
      <formula>4.501</formula>
      <formula>6</formula>
    </cfRule>
    <cfRule type="cellIs" dxfId="6494" priority="7082" operator="between">
      <formula>3.001</formula>
      <formula>4.5</formula>
    </cfRule>
    <cfRule type="cellIs" dxfId="6493" priority="7083" operator="between">
      <formula>2.001</formula>
      <formula>3</formula>
    </cfRule>
    <cfRule type="cellIs" dxfId="6492" priority="7084" operator="between">
      <formula>0</formula>
      <formula>2</formula>
    </cfRule>
  </conditionalFormatting>
  <conditionalFormatting sqref="N718">
    <cfRule type="cellIs" dxfId="6491" priority="7080" operator="between">
      <formula>6</formula>
      <formula>4.5</formula>
    </cfRule>
  </conditionalFormatting>
  <conditionalFormatting sqref="N718">
    <cfRule type="cellIs" dxfId="6490" priority="7079" operator="between">
      <formula>6</formula>
      <formula>4.495</formula>
    </cfRule>
  </conditionalFormatting>
  <conditionalFormatting sqref="N718">
    <cfRule type="cellIs" dxfId="6489" priority="7078" operator="between">
      <formula>4.5</formula>
      <formula>3.495</formula>
    </cfRule>
  </conditionalFormatting>
  <conditionalFormatting sqref="N718">
    <cfRule type="cellIs" dxfId="6488" priority="7076" operator="between">
      <formula>3.5</formula>
      <formula>2.495</formula>
    </cfRule>
    <cfRule type="cellIs" dxfId="6487" priority="7077" operator="between">
      <formula>3.5</formula>
      <formula>2.495</formula>
    </cfRule>
  </conditionalFormatting>
  <conditionalFormatting sqref="N718">
    <cfRule type="cellIs" dxfId="6486" priority="7075" operator="between">
      <formula>3.5</formula>
      <formula>2.495</formula>
    </cfRule>
  </conditionalFormatting>
  <conditionalFormatting sqref="N718">
    <cfRule type="cellIs" dxfId="6485" priority="7074" operator="between">
      <formula>3.5</formula>
      <formula>2.494</formula>
    </cfRule>
  </conditionalFormatting>
  <conditionalFormatting sqref="N718">
    <cfRule type="cellIs" dxfId="6484" priority="7073" operator="between">
      <formula>2.5</formula>
      <formula>0</formula>
    </cfRule>
  </conditionalFormatting>
  <conditionalFormatting sqref="N718">
    <cfRule type="cellIs" dxfId="6483" priority="7069" operator="between">
      <formula>4.501</formula>
      <formula>6</formula>
    </cfRule>
    <cfRule type="cellIs" dxfId="6482" priority="7070" operator="between">
      <formula>3.001</formula>
      <formula>4.5</formula>
    </cfRule>
    <cfRule type="cellIs" dxfId="6481" priority="7071" operator="between">
      <formula>2.001</formula>
      <formula>3</formula>
    </cfRule>
    <cfRule type="cellIs" dxfId="6480" priority="7072" operator="between">
      <formula>0</formula>
      <formula>2</formula>
    </cfRule>
  </conditionalFormatting>
  <conditionalFormatting sqref="N716">
    <cfRule type="cellIs" dxfId="6479" priority="7068" operator="between">
      <formula>6</formula>
      <formula>4.5</formula>
    </cfRule>
  </conditionalFormatting>
  <conditionalFormatting sqref="N716">
    <cfRule type="cellIs" dxfId="6478" priority="7067" operator="between">
      <formula>6</formula>
      <formula>4.495</formula>
    </cfRule>
  </conditionalFormatting>
  <conditionalFormatting sqref="N716">
    <cfRule type="cellIs" dxfId="6477" priority="7066" operator="between">
      <formula>4.5</formula>
      <formula>3.495</formula>
    </cfRule>
  </conditionalFormatting>
  <conditionalFormatting sqref="N716">
    <cfRule type="cellIs" dxfId="6476" priority="7064" operator="between">
      <formula>3.5</formula>
      <formula>2.495</formula>
    </cfRule>
    <cfRule type="cellIs" dxfId="6475" priority="7065" operator="between">
      <formula>3.5</formula>
      <formula>2.495</formula>
    </cfRule>
  </conditionalFormatting>
  <conditionalFormatting sqref="N716">
    <cfRule type="cellIs" dxfId="6474" priority="7063" operator="between">
      <formula>3.5</formula>
      <formula>2.495</formula>
    </cfRule>
  </conditionalFormatting>
  <conditionalFormatting sqref="N716">
    <cfRule type="cellIs" dxfId="6473" priority="7062" operator="between">
      <formula>3.5</formula>
      <formula>2.494</formula>
    </cfRule>
  </conditionalFormatting>
  <conditionalFormatting sqref="N716">
    <cfRule type="cellIs" dxfId="6472" priority="7061" operator="between">
      <formula>2.5</formula>
      <formula>0</formula>
    </cfRule>
  </conditionalFormatting>
  <conditionalFormatting sqref="N716">
    <cfRule type="cellIs" dxfId="6471" priority="7057" operator="between">
      <formula>4.501</formula>
      <formula>6</formula>
    </cfRule>
    <cfRule type="cellIs" dxfId="6470" priority="7058" operator="between">
      <formula>3.001</formula>
      <formula>4.5</formula>
    </cfRule>
    <cfRule type="cellIs" dxfId="6469" priority="7059" operator="between">
      <formula>2.001</formula>
      <formula>3</formula>
    </cfRule>
    <cfRule type="cellIs" dxfId="6468" priority="7060" operator="between">
      <formula>0</formula>
      <formula>2</formula>
    </cfRule>
  </conditionalFormatting>
  <conditionalFormatting sqref="N717">
    <cfRule type="cellIs" dxfId="6467" priority="7056" operator="between">
      <formula>6</formula>
      <formula>4.5</formula>
    </cfRule>
  </conditionalFormatting>
  <conditionalFormatting sqref="N717">
    <cfRule type="cellIs" dxfId="6466" priority="7055" operator="between">
      <formula>6</formula>
      <formula>4.495</formula>
    </cfRule>
  </conditionalFormatting>
  <conditionalFormatting sqref="N717">
    <cfRule type="cellIs" dxfId="6465" priority="7054" operator="between">
      <formula>4.5</formula>
      <formula>3.495</formula>
    </cfRule>
  </conditionalFormatting>
  <conditionalFormatting sqref="N717">
    <cfRule type="cellIs" dxfId="6464" priority="7052" operator="between">
      <formula>3.5</formula>
      <formula>2.495</formula>
    </cfRule>
    <cfRule type="cellIs" dxfId="6463" priority="7053" operator="between">
      <formula>3.5</formula>
      <formula>2.495</formula>
    </cfRule>
  </conditionalFormatting>
  <conditionalFormatting sqref="N717">
    <cfRule type="cellIs" dxfId="6462" priority="7051" operator="between">
      <formula>3.5</formula>
      <formula>2.495</formula>
    </cfRule>
  </conditionalFormatting>
  <conditionalFormatting sqref="N717">
    <cfRule type="cellIs" dxfId="6461" priority="7050" operator="between">
      <formula>3.5</formula>
      <formula>2.494</formula>
    </cfRule>
  </conditionalFormatting>
  <conditionalFormatting sqref="N717">
    <cfRule type="cellIs" dxfId="6460" priority="7049" operator="between">
      <formula>2.5</formula>
      <formula>0</formula>
    </cfRule>
  </conditionalFormatting>
  <conditionalFormatting sqref="N717">
    <cfRule type="cellIs" dxfId="6459" priority="7045" operator="between">
      <formula>4.501</formula>
      <formula>6</formula>
    </cfRule>
    <cfRule type="cellIs" dxfId="6458" priority="7046" operator="between">
      <formula>3.001</formula>
      <formula>4.5</formula>
    </cfRule>
    <cfRule type="cellIs" dxfId="6457" priority="7047" operator="between">
      <formula>2.001</formula>
      <formula>3</formula>
    </cfRule>
    <cfRule type="cellIs" dxfId="6456" priority="7048" operator="between">
      <formula>0</formula>
      <formula>2</formula>
    </cfRule>
  </conditionalFormatting>
  <conditionalFormatting sqref="N713">
    <cfRule type="cellIs" dxfId="6455" priority="7044" operator="between">
      <formula>6</formula>
      <formula>4.5</formula>
    </cfRule>
  </conditionalFormatting>
  <conditionalFormatting sqref="N713">
    <cfRule type="cellIs" dxfId="6454" priority="7043" operator="between">
      <formula>6</formula>
      <formula>4.495</formula>
    </cfRule>
  </conditionalFormatting>
  <conditionalFormatting sqref="N713">
    <cfRule type="cellIs" dxfId="6453" priority="7042" operator="between">
      <formula>4.5</formula>
      <formula>3.495</formula>
    </cfRule>
  </conditionalFormatting>
  <conditionalFormatting sqref="N713">
    <cfRule type="cellIs" dxfId="6452" priority="7040" operator="between">
      <formula>3.5</formula>
      <formula>2.495</formula>
    </cfRule>
    <cfRule type="cellIs" dxfId="6451" priority="7041" operator="between">
      <formula>3.5</formula>
      <formula>2.495</formula>
    </cfRule>
  </conditionalFormatting>
  <conditionalFormatting sqref="N713">
    <cfRule type="cellIs" dxfId="6450" priority="7039" operator="between">
      <formula>3.5</formula>
      <formula>2.495</formula>
    </cfRule>
  </conditionalFormatting>
  <conditionalFormatting sqref="N713">
    <cfRule type="cellIs" dxfId="6449" priority="7038" operator="between">
      <formula>3.5</formula>
      <formula>2.494</formula>
    </cfRule>
  </conditionalFormatting>
  <conditionalFormatting sqref="N713">
    <cfRule type="cellIs" dxfId="6448" priority="7037" operator="between">
      <formula>2.5</formula>
      <formula>0</formula>
    </cfRule>
  </conditionalFormatting>
  <conditionalFormatting sqref="N713">
    <cfRule type="cellIs" dxfId="6447" priority="7033" operator="between">
      <formula>4.501</formula>
      <formula>6</formula>
    </cfRule>
    <cfRule type="cellIs" dxfId="6446" priority="7034" operator="between">
      <formula>3.001</formula>
      <formula>4.5</formula>
    </cfRule>
    <cfRule type="cellIs" dxfId="6445" priority="7035" operator="between">
      <formula>2.001</formula>
      <formula>3</formula>
    </cfRule>
    <cfRule type="cellIs" dxfId="6444" priority="7036" operator="between">
      <formula>0</formula>
      <formula>2</formula>
    </cfRule>
  </conditionalFormatting>
  <conditionalFormatting sqref="N714">
    <cfRule type="cellIs" dxfId="6443" priority="7032" operator="between">
      <formula>6</formula>
      <formula>4.5</formula>
    </cfRule>
  </conditionalFormatting>
  <conditionalFormatting sqref="N714">
    <cfRule type="cellIs" dxfId="6442" priority="7031" operator="between">
      <formula>6</formula>
      <formula>4.495</formula>
    </cfRule>
  </conditionalFormatting>
  <conditionalFormatting sqref="N714">
    <cfRule type="cellIs" dxfId="6441" priority="7030" operator="between">
      <formula>4.5</formula>
      <formula>3.495</formula>
    </cfRule>
  </conditionalFormatting>
  <conditionalFormatting sqref="N714">
    <cfRule type="cellIs" dxfId="6440" priority="7028" operator="between">
      <formula>3.5</formula>
      <formula>2.495</formula>
    </cfRule>
    <cfRule type="cellIs" dxfId="6439" priority="7029" operator="between">
      <formula>3.5</formula>
      <formula>2.495</formula>
    </cfRule>
  </conditionalFormatting>
  <conditionalFormatting sqref="N714">
    <cfRule type="cellIs" dxfId="6438" priority="7027" operator="between">
      <formula>3.5</formula>
      <formula>2.495</formula>
    </cfRule>
  </conditionalFormatting>
  <conditionalFormatting sqref="N714">
    <cfRule type="cellIs" dxfId="6437" priority="7026" operator="between">
      <formula>3.5</formula>
      <formula>2.494</formula>
    </cfRule>
  </conditionalFormatting>
  <conditionalFormatting sqref="N714">
    <cfRule type="cellIs" dxfId="6436" priority="7025" operator="between">
      <formula>2.5</formula>
      <formula>0</formula>
    </cfRule>
  </conditionalFormatting>
  <conditionalFormatting sqref="N714">
    <cfRule type="cellIs" dxfId="6435" priority="7021" operator="between">
      <formula>4.501</formula>
      <formula>6</formula>
    </cfRule>
    <cfRule type="cellIs" dxfId="6434" priority="7022" operator="between">
      <formula>3.001</formula>
      <formula>4.5</formula>
    </cfRule>
    <cfRule type="cellIs" dxfId="6433" priority="7023" operator="between">
      <formula>2.001</formula>
      <formula>3</formula>
    </cfRule>
    <cfRule type="cellIs" dxfId="6432" priority="7024" operator="between">
      <formula>0</formula>
      <formula>2</formula>
    </cfRule>
  </conditionalFormatting>
  <conditionalFormatting sqref="N715">
    <cfRule type="cellIs" dxfId="6431" priority="7020" operator="between">
      <formula>6</formula>
      <formula>4.5</formula>
    </cfRule>
  </conditionalFormatting>
  <conditionalFormatting sqref="N715">
    <cfRule type="cellIs" dxfId="6430" priority="7019" operator="between">
      <formula>6</formula>
      <formula>4.495</formula>
    </cfRule>
  </conditionalFormatting>
  <conditionalFormatting sqref="N715">
    <cfRule type="cellIs" dxfId="6429" priority="7018" operator="between">
      <formula>4.5</formula>
      <formula>3.495</formula>
    </cfRule>
  </conditionalFormatting>
  <conditionalFormatting sqref="N715">
    <cfRule type="cellIs" dxfId="6428" priority="7016" operator="between">
      <formula>3.5</formula>
      <formula>2.495</formula>
    </cfRule>
    <cfRule type="cellIs" dxfId="6427" priority="7017" operator="between">
      <formula>3.5</formula>
      <formula>2.495</formula>
    </cfRule>
  </conditionalFormatting>
  <conditionalFormatting sqref="N715">
    <cfRule type="cellIs" dxfId="6426" priority="7015" operator="between">
      <formula>3.5</formula>
      <formula>2.495</formula>
    </cfRule>
  </conditionalFormatting>
  <conditionalFormatting sqref="N715">
    <cfRule type="cellIs" dxfId="6425" priority="7014" operator="between">
      <formula>3.5</formula>
      <formula>2.494</formula>
    </cfRule>
  </conditionalFormatting>
  <conditionalFormatting sqref="N715">
    <cfRule type="cellIs" dxfId="6424" priority="7013" operator="between">
      <formula>2.5</formula>
      <formula>0</formula>
    </cfRule>
  </conditionalFormatting>
  <conditionalFormatting sqref="N715">
    <cfRule type="cellIs" dxfId="6423" priority="7009" operator="between">
      <formula>4.501</formula>
      <formula>6</formula>
    </cfRule>
    <cfRule type="cellIs" dxfId="6422" priority="7010" operator="between">
      <formula>3.001</formula>
      <formula>4.5</formula>
    </cfRule>
    <cfRule type="cellIs" dxfId="6421" priority="7011" operator="between">
      <formula>2.001</formula>
      <formula>3</formula>
    </cfRule>
    <cfRule type="cellIs" dxfId="6420" priority="7012" operator="between">
      <formula>0</formula>
      <formula>2</formula>
    </cfRule>
  </conditionalFormatting>
  <conditionalFormatting sqref="N724">
    <cfRule type="cellIs" dxfId="6419" priority="7008" operator="between">
      <formula>6</formula>
      <formula>4.5</formula>
    </cfRule>
  </conditionalFormatting>
  <conditionalFormatting sqref="N724">
    <cfRule type="cellIs" dxfId="6418" priority="7007" operator="between">
      <formula>6</formula>
      <formula>4.495</formula>
    </cfRule>
  </conditionalFormatting>
  <conditionalFormatting sqref="N724">
    <cfRule type="cellIs" dxfId="6417" priority="7006" operator="between">
      <formula>4.5</formula>
      <formula>3.495</formula>
    </cfRule>
  </conditionalFormatting>
  <conditionalFormatting sqref="N724">
    <cfRule type="cellIs" dxfId="6416" priority="7004" operator="between">
      <formula>3.5</formula>
      <formula>2.495</formula>
    </cfRule>
    <cfRule type="cellIs" dxfId="6415" priority="7005" operator="between">
      <formula>3.5</formula>
      <formula>2.495</formula>
    </cfRule>
  </conditionalFormatting>
  <conditionalFormatting sqref="N724">
    <cfRule type="cellIs" dxfId="6414" priority="7003" operator="between">
      <formula>3.5</formula>
      <formula>2.495</formula>
    </cfRule>
  </conditionalFormatting>
  <conditionalFormatting sqref="N724">
    <cfRule type="cellIs" dxfId="6413" priority="7002" operator="between">
      <formula>3.5</formula>
      <formula>2.494</formula>
    </cfRule>
  </conditionalFormatting>
  <conditionalFormatting sqref="N724">
    <cfRule type="cellIs" dxfId="6412" priority="7001" operator="between">
      <formula>2.5</formula>
      <formula>0</formula>
    </cfRule>
  </conditionalFormatting>
  <conditionalFormatting sqref="N724">
    <cfRule type="cellIs" dxfId="6411" priority="6997" operator="between">
      <formula>4.501</formula>
      <formula>6</formula>
    </cfRule>
    <cfRule type="cellIs" dxfId="6410" priority="6998" operator="between">
      <formula>3.001</formula>
      <formula>4.5</formula>
    </cfRule>
    <cfRule type="cellIs" dxfId="6409" priority="6999" operator="between">
      <formula>2.001</formula>
      <formula>3</formula>
    </cfRule>
    <cfRule type="cellIs" dxfId="6408" priority="7000" operator="between">
      <formula>0</formula>
      <formula>2</formula>
    </cfRule>
  </conditionalFormatting>
  <conditionalFormatting sqref="N722">
    <cfRule type="cellIs" dxfId="6407" priority="6996" operator="between">
      <formula>6</formula>
      <formula>4.5</formula>
    </cfRule>
  </conditionalFormatting>
  <conditionalFormatting sqref="N722">
    <cfRule type="cellIs" dxfId="6406" priority="6995" operator="between">
      <formula>6</formula>
      <formula>4.495</formula>
    </cfRule>
  </conditionalFormatting>
  <conditionalFormatting sqref="N722">
    <cfRule type="cellIs" dxfId="6405" priority="6994" operator="between">
      <formula>4.5</formula>
      <formula>3.495</formula>
    </cfRule>
  </conditionalFormatting>
  <conditionalFormatting sqref="N722">
    <cfRule type="cellIs" dxfId="6404" priority="6992" operator="between">
      <formula>3.5</formula>
      <formula>2.495</formula>
    </cfRule>
    <cfRule type="cellIs" dxfId="6403" priority="6993" operator="between">
      <formula>3.5</formula>
      <formula>2.495</formula>
    </cfRule>
  </conditionalFormatting>
  <conditionalFormatting sqref="N722">
    <cfRule type="cellIs" dxfId="6402" priority="6991" operator="between">
      <formula>3.5</formula>
      <formula>2.495</formula>
    </cfRule>
  </conditionalFormatting>
  <conditionalFormatting sqref="N722">
    <cfRule type="cellIs" dxfId="6401" priority="6990" operator="between">
      <formula>3.5</formula>
      <formula>2.494</formula>
    </cfRule>
  </conditionalFormatting>
  <conditionalFormatting sqref="N722">
    <cfRule type="cellIs" dxfId="6400" priority="6989" operator="between">
      <formula>2.5</formula>
      <formula>0</formula>
    </cfRule>
  </conditionalFormatting>
  <conditionalFormatting sqref="N722">
    <cfRule type="cellIs" dxfId="6399" priority="6985" operator="between">
      <formula>4.501</formula>
      <formula>6</formula>
    </cfRule>
    <cfRule type="cellIs" dxfId="6398" priority="6986" operator="between">
      <formula>3.001</formula>
      <formula>4.5</formula>
    </cfRule>
    <cfRule type="cellIs" dxfId="6397" priority="6987" operator="between">
      <formula>2.001</formula>
      <formula>3</formula>
    </cfRule>
    <cfRule type="cellIs" dxfId="6396" priority="6988" operator="between">
      <formula>0</formula>
      <formula>2</formula>
    </cfRule>
  </conditionalFormatting>
  <conditionalFormatting sqref="N723">
    <cfRule type="cellIs" dxfId="6395" priority="6984" operator="between">
      <formula>6</formula>
      <formula>4.5</formula>
    </cfRule>
  </conditionalFormatting>
  <conditionalFormatting sqref="N723">
    <cfRule type="cellIs" dxfId="6394" priority="6983" operator="between">
      <formula>6</formula>
      <formula>4.495</formula>
    </cfRule>
  </conditionalFormatting>
  <conditionalFormatting sqref="N723">
    <cfRule type="cellIs" dxfId="6393" priority="6982" operator="between">
      <formula>4.5</formula>
      <formula>3.495</formula>
    </cfRule>
  </conditionalFormatting>
  <conditionalFormatting sqref="N723">
    <cfRule type="cellIs" dxfId="6392" priority="6980" operator="between">
      <formula>3.5</formula>
      <formula>2.495</formula>
    </cfRule>
    <cfRule type="cellIs" dxfId="6391" priority="6981" operator="between">
      <formula>3.5</formula>
      <formula>2.495</formula>
    </cfRule>
  </conditionalFormatting>
  <conditionalFormatting sqref="N723">
    <cfRule type="cellIs" dxfId="6390" priority="6979" operator="between">
      <formula>3.5</formula>
      <formula>2.495</formula>
    </cfRule>
  </conditionalFormatting>
  <conditionalFormatting sqref="N723">
    <cfRule type="cellIs" dxfId="6389" priority="6978" operator="between">
      <formula>3.5</formula>
      <formula>2.494</formula>
    </cfRule>
  </conditionalFormatting>
  <conditionalFormatting sqref="N723">
    <cfRule type="cellIs" dxfId="6388" priority="6977" operator="between">
      <formula>2.5</formula>
      <formula>0</formula>
    </cfRule>
  </conditionalFormatting>
  <conditionalFormatting sqref="N723">
    <cfRule type="cellIs" dxfId="6387" priority="6973" operator="between">
      <formula>4.501</formula>
      <formula>6</formula>
    </cfRule>
    <cfRule type="cellIs" dxfId="6386" priority="6974" operator="between">
      <formula>3.001</formula>
      <formula>4.5</formula>
    </cfRule>
    <cfRule type="cellIs" dxfId="6385" priority="6975" operator="between">
      <formula>2.001</formula>
      <formula>3</formula>
    </cfRule>
    <cfRule type="cellIs" dxfId="6384" priority="6976" operator="between">
      <formula>0</formula>
      <formula>2</formula>
    </cfRule>
  </conditionalFormatting>
  <conditionalFormatting sqref="N719">
    <cfRule type="cellIs" dxfId="6383" priority="6972" operator="between">
      <formula>6</formula>
      <formula>4.5</formula>
    </cfRule>
  </conditionalFormatting>
  <conditionalFormatting sqref="N719">
    <cfRule type="cellIs" dxfId="6382" priority="6971" operator="between">
      <formula>6</formula>
      <formula>4.495</formula>
    </cfRule>
  </conditionalFormatting>
  <conditionalFormatting sqref="N719">
    <cfRule type="cellIs" dxfId="6381" priority="6970" operator="between">
      <formula>4.5</formula>
      <formula>3.495</formula>
    </cfRule>
  </conditionalFormatting>
  <conditionalFormatting sqref="N719">
    <cfRule type="cellIs" dxfId="6380" priority="6968" operator="between">
      <formula>3.5</formula>
      <formula>2.495</formula>
    </cfRule>
    <cfRule type="cellIs" dxfId="6379" priority="6969" operator="between">
      <formula>3.5</formula>
      <formula>2.495</formula>
    </cfRule>
  </conditionalFormatting>
  <conditionalFormatting sqref="N719">
    <cfRule type="cellIs" dxfId="6378" priority="6967" operator="between">
      <formula>3.5</formula>
      <formula>2.495</formula>
    </cfRule>
  </conditionalFormatting>
  <conditionalFormatting sqref="N719">
    <cfRule type="cellIs" dxfId="6377" priority="6966" operator="between">
      <formula>3.5</formula>
      <formula>2.494</formula>
    </cfRule>
  </conditionalFormatting>
  <conditionalFormatting sqref="N719">
    <cfRule type="cellIs" dxfId="6376" priority="6965" operator="between">
      <formula>2.5</formula>
      <formula>0</formula>
    </cfRule>
  </conditionalFormatting>
  <conditionalFormatting sqref="N719">
    <cfRule type="cellIs" dxfId="6375" priority="6961" operator="between">
      <formula>4.501</formula>
      <formula>6</formula>
    </cfRule>
    <cfRule type="cellIs" dxfId="6374" priority="6962" operator="between">
      <formula>3.001</formula>
      <formula>4.5</formula>
    </cfRule>
    <cfRule type="cellIs" dxfId="6373" priority="6963" operator="between">
      <formula>2.001</formula>
      <formula>3</formula>
    </cfRule>
    <cfRule type="cellIs" dxfId="6372" priority="6964" operator="between">
      <formula>0</formula>
      <formula>2</formula>
    </cfRule>
  </conditionalFormatting>
  <conditionalFormatting sqref="N720">
    <cfRule type="cellIs" dxfId="6371" priority="6960" operator="between">
      <formula>6</formula>
      <formula>4.5</formula>
    </cfRule>
  </conditionalFormatting>
  <conditionalFormatting sqref="N720">
    <cfRule type="cellIs" dxfId="6370" priority="6959" operator="between">
      <formula>6</formula>
      <formula>4.495</formula>
    </cfRule>
  </conditionalFormatting>
  <conditionalFormatting sqref="N720">
    <cfRule type="cellIs" dxfId="6369" priority="6958" operator="between">
      <formula>4.5</formula>
      <formula>3.495</formula>
    </cfRule>
  </conditionalFormatting>
  <conditionalFormatting sqref="N720">
    <cfRule type="cellIs" dxfId="6368" priority="6956" operator="between">
      <formula>3.5</formula>
      <formula>2.495</formula>
    </cfRule>
    <cfRule type="cellIs" dxfId="6367" priority="6957" operator="between">
      <formula>3.5</formula>
      <formula>2.495</formula>
    </cfRule>
  </conditionalFormatting>
  <conditionalFormatting sqref="N720">
    <cfRule type="cellIs" dxfId="6366" priority="6955" operator="between">
      <formula>3.5</formula>
      <formula>2.495</formula>
    </cfRule>
  </conditionalFormatting>
  <conditionalFormatting sqref="N720">
    <cfRule type="cellIs" dxfId="6365" priority="6954" operator="between">
      <formula>3.5</formula>
      <formula>2.494</formula>
    </cfRule>
  </conditionalFormatting>
  <conditionalFormatting sqref="N720">
    <cfRule type="cellIs" dxfId="6364" priority="6953" operator="between">
      <formula>2.5</formula>
      <formula>0</formula>
    </cfRule>
  </conditionalFormatting>
  <conditionalFormatting sqref="N720">
    <cfRule type="cellIs" dxfId="6363" priority="6949" operator="between">
      <formula>4.501</formula>
      <formula>6</formula>
    </cfRule>
    <cfRule type="cellIs" dxfId="6362" priority="6950" operator="between">
      <formula>3.001</formula>
      <formula>4.5</formula>
    </cfRule>
    <cfRule type="cellIs" dxfId="6361" priority="6951" operator="between">
      <formula>2.001</formula>
      <formula>3</formula>
    </cfRule>
    <cfRule type="cellIs" dxfId="6360" priority="6952" operator="between">
      <formula>0</formula>
      <formula>2</formula>
    </cfRule>
  </conditionalFormatting>
  <conditionalFormatting sqref="N721">
    <cfRule type="cellIs" dxfId="6359" priority="6948" operator="between">
      <formula>6</formula>
      <formula>4.5</formula>
    </cfRule>
  </conditionalFormatting>
  <conditionalFormatting sqref="N721">
    <cfRule type="cellIs" dxfId="6358" priority="6947" operator="between">
      <formula>6</formula>
      <formula>4.495</formula>
    </cfRule>
  </conditionalFormatting>
  <conditionalFormatting sqref="N721">
    <cfRule type="cellIs" dxfId="6357" priority="6946" operator="between">
      <formula>4.5</formula>
      <formula>3.495</formula>
    </cfRule>
  </conditionalFormatting>
  <conditionalFormatting sqref="N721">
    <cfRule type="cellIs" dxfId="6356" priority="6944" operator="between">
      <formula>3.5</formula>
      <formula>2.495</formula>
    </cfRule>
    <cfRule type="cellIs" dxfId="6355" priority="6945" operator="between">
      <formula>3.5</formula>
      <formula>2.495</formula>
    </cfRule>
  </conditionalFormatting>
  <conditionalFormatting sqref="N721">
    <cfRule type="cellIs" dxfId="6354" priority="6943" operator="between">
      <formula>3.5</formula>
      <formula>2.495</formula>
    </cfRule>
  </conditionalFormatting>
  <conditionalFormatting sqref="N721">
    <cfRule type="cellIs" dxfId="6353" priority="6942" operator="between">
      <formula>3.5</formula>
      <formula>2.494</formula>
    </cfRule>
  </conditionalFormatting>
  <conditionalFormatting sqref="N721">
    <cfRule type="cellIs" dxfId="6352" priority="6941" operator="between">
      <formula>2.5</formula>
      <formula>0</formula>
    </cfRule>
  </conditionalFormatting>
  <conditionalFormatting sqref="N721">
    <cfRule type="cellIs" dxfId="6351" priority="6937" operator="between">
      <formula>4.501</formula>
      <formula>6</formula>
    </cfRule>
    <cfRule type="cellIs" dxfId="6350" priority="6938" operator="between">
      <formula>3.001</formula>
      <formula>4.5</formula>
    </cfRule>
    <cfRule type="cellIs" dxfId="6349" priority="6939" operator="between">
      <formula>2.001</formula>
      <formula>3</formula>
    </cfRule>
    <cfRule type="cellIs" dxfId="6348" priority="6940" operator="between">
      <formula>0</formula>
      <formula>2</formula>
    </cfRule>
  </conditionalFormatting>
  <conditionalFormatting sqref="N729">
    <cfRule type="cellIs" dxfId="6347" priority="6936" operator="between">
      <formula>6</formula>
      <formula>4.5</formula>
    </cfRule>
  </conditionalFormatting>
  <conditionalFormatting sqref="N729">
    <cfRule type="cellIs" dxfId="6346" priority="6935" operator="between">
      <formula>6</formula>
      <formula>4.495</formula>
    </cfRule>
  </conditionalFormatting>
  <conditionalFormatting sqref="N729">
    <cfRule type="cellIs" dxfId="6345" priority="6934" operator="between">
      <formula>4.5</formula>
      <formula>3.495</formula>
    </cfRule>
  </conditionalFormatting>
  <conditionalFormatting sqref="N729">
    <cfRule type="cellIs" dxfId="6344" priority="6932" operator="between">
      <formula>3.5</formula>
      <formula>2.495</formula>
    </cfRule>
    <cfRule type="cellIs" dxfId="6343" priority="6933" operator="between">
      <formula>3.5</formula>
      <formula>2.495</formula>
    </cfRule>
  </conditionalFormatting>
  <conditionalFormatting sqref="N729">
    <cfRule type="cellIs" dxfId="6342" priority="6931" operator="between">
      <formula>3.5</formula>
      <formula>2.495</formula>
    </cfRule>
  </conditionalFormatting>
  <conditionalFormatting sqref="N729">
    <cfRule type="cellIs" dxfId="6341" priority="6930" operator="between">
      <formula>3.5</formula>
      <formula>2.494</formula>
    </cfRule>
  </conditionalFormatting>
  <conditionalFormatting sqref="N729">
    <cfRule type="cellIs" dxfId="6340" priority="6929" operator="between">
      <formula>2.5</formula>
      <formula>0</formula>
    </cfRule>
  </conditionalFormatting>
  <conditionalFormatting sqref="N729">
    <cfRule type="cellIs" dxfId="6339" priority="6925" operator="between">
      <formula>4.501</formula>
      <formula>6</formula>
    </cfRule>
    <cfRule type="cellIs" dxfId="6338" priority="6926" operator="between">
      <formula>3.001</formula>
      <formula>4.5</formula>
    </cfRule>
    <cfRule type="cellIs" dxfId="6337" priority="6927" operator="between">
      <formula>2.001</formula>
      <formula>3</formula>
    </cfRule>
    <cfRule type="cellIs" dxfId="6336" priority="6928" operator="between">
      <formula>0</formula>
      <formula>2</formula>
    </cfRule>
  </conditionalFormatting>
  <conditionalFormatting sqref="N727">
    <cfRule type="cellIs" dxfId="6335" priority="6924" operator="between">
      <formula>6</formula>
      <formula>4.5</formula>
    </cfRule>
  </conditionalFormatting>
  <conditionalFormatting sqref="N727">
    <cfRule type="cellIs" dxfId="6334" priority="6923" operator="between">
      <formula>6</formula>
      <formula>4.495</formula>
    </cfRule>
  </conditionalFormatting>
  <conditionalFormatting sqref="N727">
    <cfRule type="cellIs" dxfId="6333" priority="6922" operator="between">
      <formula>4.5</formula>
      <formula>3.495</formula>
    </cfRule>
  </conditionalFormatting>
  <conditionalFormatting sqref="N727">
    <cfRule type="cellIs" dxfId="6332" priority="6920" operator="between">
      <formula>3.5</formula>
      <formula>2.495</formula>
    </cfRule>
    <cfRule type="cellIs" dxfId="6331" priority="6921" operator="between">
      <formula>3.5</formula>
      <formula>2.495</formula>
    </cfRule>
  </conditionalFormatting>
  <conditionalFormatting sqref="N727">
    <cfRule type="cellIs" dxfId="6330" priority="6919" operator="between">
      <formula>3.5</formula>
      <formula>2.495</formula>
    </cfRule>
  </conditionalFormatting>
  <conditionalFormatting sqref="N727">
    <cfRule type="cellIs" dxfId="6329" priority="6918" operator="between">
      <formula>3.5</formula>
      <formula>2.494</formula>
    </cfRule>
  </conditionalFormatting>
  <conditionalFormatting sqref="N727">
    <cfRule type="cellIs" dxfId="6328" priority="6917" operator="between">
      <formula>2.5</formula>
      <formula>0</formula>
    </cfRule>
  </conditionalFormatting>
  <conditionalFormatting sqref="N727">
    <cfRule type="cellIs" dxfId="6327" priority="6913" operator="between">
      <formula>4.501</formula>
      <formula>6</formula>
    </cfRule>
    <cfRule type="cellIs" dxfId="6326" priority="6914" operator="between">
      <formula>3.001</formula>
      <formula>4.5</formula>
    </cfRule>
    <cfRule type="cellIs" dxfId="6325" priority="6915" operator="between">
      <formula>2.001</formula>
      <formula>3</formula>
    </cfRule>
    <cfRule type="cellIs" dxfId="6324" priority="6916" operator="between">
      <formula>0</formula>
      <formula>2</formula>
    </cfRule>
  </conditionalFormatting>
  <conditionalFormatting sqref="N728">
    <cfRule type="cellIs" dxfId="6323" priority="6912" operator="between">
      <formula>6</formula>
      <formula>4.5</formula>
    </cfRule>
  </conditionalFormatting>
  <conditionalFormatting sqref="N728">
    <cfRule type="cellIs" dxfId="6322" priority="6911" operator="between">
      <formula>6</formula>
      <formula>4.495</formula>
    </cfRule>
  </conditionalFormatting>
  <conditionalFormatting sqref="N728">
    <cfRule type="cellIs" dxfId="6321" priority="6910" operator="between">
      <formula>4.5</formula>
      <formula>3.495</formula>
    </cfRule>
  </conditionalFormatting>
  <conditionalFormatting sqref="N728">
    <cfRule type="cellIs" dxfId="6320" priority="6908" operator="between">
      <formula>3.5</formula>
      <formula>2.495</formula>
    </cfRule>
    <cfRule type="cellIs" dxfId="6319" priority="6909" operator="between">
      <formula>3.5</formula>
      <formula>2.495</formula>
    </cfRule>
  </conditionalFormatting>
  <conditionalFormatting sqref="N728">
    <cfRule type="cellIs" dxfId="6318" priority="6907" operator="between">
      <formula>3.5</formula>
      <formula>2.495</formula>
    </cfRule>
  </conditionalFormatting>
  <conditionalFormatting sqref="N728">
    <cfRule type="cellIs" dxfId="6317" priority="6906" operator="between">
      <formula>3.5</formula>
      <formula>2.494</formula>
    </cfRule>
  </conditionalFormatting>
  <conditionalFormatting sqref="N728">
    <cfRule type="cellIs" dxfId="6316" priority="6905" operator="between">
      <formula>2.5</formula>
      <formula>0</formula>
    </cfRule>
  </conditionalFormatting>
  <conditionalFormatting sqref="N728">
    <cfRule type="cellIs" dxfId="6315" priority="6901" operator="between">
      <formula>4.501</formula>
      <formula>6</formula>
    </cfRule>
    <cfRule type="cellIs" dxfId="6314" priority="6902" operator="between">
      <formula>3.001</formula>
      <formula>4.5</formula>
    </cfRule>
    <cfRule type="cellIs" dxfId="6313" priority="6903" operator="between">
      <formula>2.001</formula>
      <formula>3</formula>
    </cfRule>
    <cfRule type="cellIs" dxfId="6312" priority="6904" operator="between">
      <formula>0</formula>
      <formula>2</formula>
    </cfRule>
  </conditionalFormatting>
  <conditionalFormatting sqref="N725">
    <cfRule type="cellIs" dxfId="6311" priority="6900" operator="between">
      <formula>6</formula>
      <formula>4.5</formula>
    </cfRule>
  </conditionalFormatting>
  <conditionalFormatting sqref="N725">
    <cfRule type="cellIs" dxfId="6310" priority="6899" operator="between">
      <formula>6</formula>
      <formula>4.495</formula>
    </cfRule>
  </conditionalFormatting>
  <conditionalFormatting sqref="N725">
    <cfRule type="cellIs" dxfId="6309" priority="6898" operator="between">
      <formula>4.5</formula>
      <formula>3.495</formula>
    </cfRule>
  </conditionalFormatting>
  <conditionalFormatting sqref="N725">
    <cfRule type="cellIs" dxfId="6308" priority="6896" operator="between">
      <formula>3.5</formula>
      <formula>2.495</formula>
    </cfRule>
    <cfRule type="cellIs" dxfId="6307" priority="6897" operator="between">
      <formula>3.5</formula>
      <formula>2.495</formula>
    </cfRule>
  </conditionalFormatting>
  <conditionalFormatting sqref="N725">
    <cfRule type="cellIs" dxfId="6306" priority="6895" operator="between">
      <formula>3.5</formula>
      <formula>2.495</formula>
    </cfRule>
  </conditionalFormatting>
  <conditionalFormatting sqref="N725">
    <cfRule type="cellIs" dxfId="6305" priority="6894" operator="between">
      <formula>3.5</formula>
      <formula>2.494</formula>
    </cfRule>
  </conditionalFormatting>
  <conditionalFormatting sqref="N725">
    <cfRule type="cellIs" dxfId="6304" priority="6893" operator="between">
      <formula>2.5</formula>
      <formula>0</formula>
    </cfRule>
  </conditionalFormatting>
  <conditionalFormatting sqref="N725">
    <cfRule type="cellIs" dxfId="6303" priority="6889" operator="between">
      <formula>4.501</formula>
      <formula>6</formula>
    </cfRule>
    <cfRule type="cellIs" dxfId="6302" priority="6890" operator="between">
      <formula>3.001</formula>
      <formula>4.5</formula>
    </cfRule>
    <cfRule type="cellIs" dxfId="6301" priority="6891" operator="between">
      <formula>2.001</formula>
      <formula>3</formula>
    </cfRule>
    <cfRule type="cellIs" dxfId="6300" priority="6892" operator="between">
      <formula>0</formula>
      <formula>2</formula>
    </cfRule>
  </conditionalFormatting>
  <conditionalFormatting sqref="N726">
    <cfRule type="cellIs" dxfId="6299" priority="6876" operator="between">
      <formula>6</formula>
      <formula>4.5</formula>
    </cfRule>
  </conditionalFormatting>
  <conditionalFormatting sqref="N726">
    <cfRule type="cellIs" dxfId="6298" priority="6875" operator="between">
      <formula>6</formula>
      <formula>4.495</formula>
    </cfRule>
  </conditionalFormatting>
  <conditionalFormatting sqref="N726">
    <cfRule type="cellIs" dxfId="6297" priority="6874" operator="between">
      <formula>4.5</formula>
      <formula>3.495</formula>
    </cfRule>
  </conditionalFormatting>
  <conditionalFormatting sqref="N726">
    <cfRule type="cellIs" dxfId="6296" priority="6872" operator="between">
      <formula>3.5</formula>
      <formula>2.495</formula>
    </cfRule>
    <cfRule type="cellIs" dxfId="6295" priority="6873" operator="between">
      <formula>3.5</formula>
      <formula>2.495</formula>
    </cfRule>
  </conditionalFormatting>
  <conditionalFormatting sqref="N726">
    <cfRule type="cellIs" dxfId="6294" priority="6871" operator="between">
      <formula>3.5</formula>
      <formula>2.495</formula>
    </cfRule>
  </conditionalFormatting>
  <conditionalFormatting sqref="N726">
    <cfRule type="cellIs" dxfId="6293" priority="6870" operator="between">
      <formula>3.5</formula>
      <formula>2.494</formula>
    </cfRule>
  </conditionalFormatting>
  <conditionalFormatting sqref="N726">
    <cfRule type="cellIs" dxfId="6292" priority="6869" operator="between">
      <formula>2.5</formula>
      <formula>0</formula>
    </cfRule>
  </conditionalFormatting>
  <conditionalFormatting sqref="N726">
    <cfRule type="cellIs" dxfId="6291" priority="6865" operator="between">
      <formula>4.501</formula>
      <formula>6</formula>
    </cfRule>
    <cfRule type="cellIs" dxfId="6290" priority="6866" operator="between">
      <formula>3.001</formula>
      <formula>4.5</formula>
    </cfRule>
    <cfRule type="cellIs" dxfId="6289" priority="6867" operator="between">
      <formula>2.001</formula>
      <formula>3</formula>
    </cfRule>
    <cfRule type="cellIs" dxfId="6288" priority="6868" operator="between">
      <formula>0</formula>
      <formula>2</formula>
    </cfRule>
  </conditionalFormatting>
  <conditionalFormatting sqref="N734">
    <cfRule type="cellIs" dxfId="6287" priority="6864" operator="between">
      <formula>6</formula>
      <formula>4.5</formula>
    </cfRule>
  </conditionalFormatting>
  <conditionalFormatting sqref="N734">
    <cfRule type="cellIs" dxfId="6286" priority="6863" operator="between">
      <formula>6</formula>
      <formula>4.495</formula>
    </cfRule>
  </conditionalFormatting>
  <conditionalFormatting sqref="N734">
    <cfRule type="cellIs" dxfId="6285" priority="6862" operator="between">
      <formula>4.5</formula>
      <formula>3.495</formula>
    </cfRule>
  </conditionalFormatting>
  <conditionalFormatting sqref="N734">
    <cfRule type="cellIs" dxfId="6284" priority="6860" operator="between">
      <formula>3.5</formula>
      <formula>2.495</formula>
    </cfRule>
    <cfRule type="cellIs" dxfId="6283" priority="6861" operator="between">
      <formula>3.5</formula>
      <formula>2.495</formula>
    </cfRule>
  </conditionalFormatting>
  <conditionalFormatting sqref="N734">
    <cfRule type="cellIs" dxfId="6282" priority="6859" operator="between">
      <formula>3.5</formula>
      <formula>2.495</formula>
    </cfRule>
  </conditionalFormatting>
  <conditionalFormatting sqref="N734">
    <cfRule type="cellIs" dxfId="6281" priority="6858" operator="between">
      <formula>3.5</formula>
      <formula>2.494</formula>
    </cfRule>
  </conditionalFormatting>
  <conditionalFormatting sqref="N734">
    <cfRule type="cellIs" dxfId="6280" priority="6857" operator="between">
      <formula>2.5</formula>
      <formula>0</formula>
    </cfRule>
  </conditionalFormatting>
  <conditionalFormatting sqref="N734">
    <cfRule type="cellIs" dxfId="6279" priority="6853" operator="between">
      <formula>4.501</formula>
      <formula>6</formula>
    </cfRule>
    <cfRule type="cellIs" dxfId="6278" priority="6854" operator="between">
      <formula>3.001</formula>
      <formula>4.5</formula>
    </cfRule>
    <cfRule type="cellIs" dxfId="6277" priority="6855" operator="between">
      <formula>2.001</formula>
      <formula>3</formula>
    </cfRule>
    <cfRule type="cellIs" dxfId="6276" priority="6856" operator="between">
      <formula>0</formula>
      <formula>2</formula>
    </cfRule>
  </conditionalFormatting>
  <conditionalFormatting sqref="N730">
    <cfRule type="cellIs" dxfId="6275" priority="6852" operator="between">
      <formula>6</formula>
      <formula>4.5</formula>
    </cfRule>
  </conditionalFormatting>
  <conditionalFormatting sqref="N730">
    <cfRule type="cellIs" dxfId="6274" priority="6851" operator="between">
      <formula>6</formula>
      <formula>4.495</formula>
    </cfRule>
  </conditionalFormatting>
  <conditionalFormatting sqref="N730">
    <cfRule type="cellIs" dxfId="6273" priority="6850" operator="between">
      <formula>4.5</formula>
      <formula>3.495</formula>
    </cfRule>
  </conditionalFormatting>
  <conditionalFormatting sqref="N730">
    <cfRule type="cellIs" dxfId="6272" priority="6848" operator="between">
      <formula>3.5</formula>
      <formula>2.495</formula>
    </cfRule>
    <cfRule type="cellIs" dxfId="6271" priority="6849" operator="between">
      <formula>3.5</formula>
      <formula>2.495</formula>
    </cfRule>
  </conditionalFormatting>
  <conditionalFormatting sqref="N730">
    <cfRule type="cellIs" dxfId="6270" priority="6847" operator="between">
      <formula>3.5</formula>
      <formula>2.495</formula>
    </cfRule>
  </conditionalFormatting>
  <conditionalFormatting sqref="N730">
    <cfRule type="cellIs" dxfId="6269" priority="6846" operator="between">
      <formula>3.5</formula>
      <formula>2.494</formula>
    </cfRule>
  </conditionalFormatting>
  <conditionalFormatting sqref="N730">
    <cfRule type="cellIs" dxfId="6268" priority="6845" operator="between">
      <formula>2.5</formula>
      <formula>0</formula>
    </cfRule>
  </conditionalFormatting>
  <conditionalFormatting sqref="N730">
    <cfRule type="cellIs" dxfId="6267" priority="6841" operator="between">
      <formula>4.501</formula>
      <formula>6</formula>
    </cfRule>
    <cfRule type="cellIs" dxfId="6266" priority="6842" operator="between">
      <formula>3.001</formula>
      <formula>4.5</formula>
    </cfRule>
    <cfRule type="cellIs" dxfId="6265" priority="6843" operator="between">
      <formula>2.001</formula>
      <formula>3</formula>
    </cfRule>
    <cfRule type="cellIs" dxfId="6264" priority="6844" operator="between">
      <formula>0</formula>
      <formula>2</formula>
    </cfRule>
  </conditionalFormatting>
  <conditionalFormatting sqref="N733">
    <cfRule type="cellIs" dxfId="6263" priority="6840" operator="between">
      <formula>6</formula>
      <formula>4.5</formula>
    </cfRule>
  </conditionalFormatting>
  <conditionalFormatting sqref="N733">
    <cfRule type="cellIs" dxfId="6262" priority="6839" operator="between">
      <formula>6</formula>
      <formula>4.495</formula>
    </cfRule>
  </conditionalFormatting>
  <conditionalFormatting sqref="N733">
    <cfRule type="cellIs" dxfId="6261" priority="6838" operator="between">
      <formula>4.5</formula>
      <formula>3.495</formula>
    </cfRule>
  </conditionalFormatting>
  <conditionalFormatting sqref="N733">
    <cfRule type="cellIs" dxfId="6260" priority="6836" operator="between">
      <formula>3.5</formula>
      <formula>2.495</formula>
    </cfRule>
    <cfRule type="cellIs" dxfId="6259" priority="6837" operator="between">
      <formula>3.5</formula>
      <formula>2.495</formula>
    </cfRule>
  </conditionalFormatting>
  <conditionalFormatting sqref="N733">
    <cfRule type="cellIs" dxfId="6258" priority="6835" operator="between">
      <formula>3.5</formula>
      <formula>2.495</formula>
    </cfRule>
  </conditionalFormatting>
  <conditionalFormatting sqref="N733">
    <cfRule type="cellIs" dxfId="6257" priority="6834" operator="between">
      <formula>3.5</formula>
      <formula>2.494</formula>
    </cfRule>
  </conditionalFormatting>
  <conditionalFormatting sqref="N733">
    <cfRule type="cellIs" dxfId="6256" priority="6833" operator="between">
      <formula>2.5</formula>
      <formula>0</formula>
    </cfRule>
  </conditionalFormatting>
  <conditionalFormatting sqref="N733">
    <cfRule type="cellIs" dxfId="6255" priority="6829" operator="between">
      <formula>4.501</formula>
      <formula>6</formula>
    </cfRule>
    <cfRule type="cellIs" dxfId="6254" priority="6830" operator="between">
      <formula>3.001</formula>
      <formula>4.5</formula>
    </cfRule>
    <cfRule type="cellIs" dxfId="6253" priority="6831" operator="between">
      <formula>2.001</formula>
      <formula>3</formula>
    </cfRule>
    <cfRule type="cellIs" dxfId="6252" priority="6832" operator="between">
      <formula>0</formula>
      <formula>2</formula>
    </cfRule>
  </conditionalFormatting>
  <conditionalFormatting sqref="N739">
    <cfRule type="cellIs" dxfId="6251" priority="6804" operator="between">
      <formula>6</formula>
      <formula>4.5</formula>
    </cfRule>
  </conditionalFormatting>
  <conditionalFormatting sqref="N739">
    <cfRule type="cellIs" dxfId="6250" priority="6803" operator="between">
      <formula>6</formula>
      <formula>4.495</formula>
    </cfRule>
  </conditionalFormatting>
  <conditionalFormatting sqref="N739">
    <cfRule type="cellIs" dxfId="6249" priority="6802" operator="between">
      <formula>4.5</formula>
      <formula>3.495</formula>
    </cfRule>
  </conditionalFormatting>
  <conditionalFormatting sqref="N739">
    <cfRule type="cellIs" dxfId="6248" priority="6800" operator="between">
      <formula>3.5</formula>
      <formula>2.495</formula>
    </cfRule>
    <cfRule type="cellIs" dxfId="6247" priority="6801" operator="between">
      <formula>3.5</formula>
      <formula>2.495</formula>
    </cfRule>
  </conditionalFormatting>
  <conditionalFormatting sqref="N739">
    <cfRule type="cellIs" dxfId="6246" priority="6799" operator="between">
      <formula>3.5</formula>
      <formula>2.495</formula>
    </cfRule>
  </conditionalFormatting>
  <conditionalFormatting sqref="N739">
    <cfRule type="cellIs" dxfId="6245" priority="6798" operator="between">
      <formula>3.5</formula>
      <formula>2.494</formula>
    </cfRule>
  </conditionalFormatting>
  <conditionalFormatting sqref="N739">
    <cfRule type="cellIs" dxfId="6244" priority="6797" operator="between">
      <formula>2.5</formula>
      <formula>0</formula>
    </cfRule>
  </conditionalFormatting>
  <conditionalFormatting sqref="N739">
    <cfRule type="cellIs" dxfId="6243" priority="6793" operator="between">
      <formula>4.501</formula>
      <formula>6</formula>
    </cfRule>
    <cfRule type="cellIs" dxfId="6242" priority="6794" operator="between">
      <formula>3.001</formula>
      <formula>4.5</formula>
    </cfRule>
    <cfRule type="cellIs" dxfId="6241" priority="6795" operator="between">
      <formula>2.001</formula>
      <formula>3</formula>
    </cfRule>
    <cfRule type="cellIs" dxfId="6240" priority="6796" operator="between">
      <formula>0</formula>
      <formula>2</formula>
    </cfRule>
  </conditionalFormatting>
  <conditionalFormatting sqref="N735">
    <cfRule type="cellIs" dxfId="6239" priority="6792" operator="between">
      <formula>6</formula>
      <formula>4.5</formula>
    </cfRule>
  </conditionalFormatting>
  <conditionalFormatting sqref="N735">
    <cfRule type="cellIs" dxfId="6238" priority="6791" operator="between">
      <formula>6</formula>
      <formula>4.495</formula>
    </cfRule>
  </conditionalFormatting>
  <conditionalFormatting sqref="N735">
    <cfRule type="cellIs" dxfId="6237" priority="6790" operator="between">
      <formula>4.5</formula>
      <formula>3.495</formula>
    </cfRule>
  </conditionalFormatting>
  <conditionalFormatting sqref="N735">
    <cfRule type="cellIs" dxfId="6236" priority="6788" operator="between">
      <formula>3.5</formula>
      <formula>2.495</formula>
    </cfRule>
    <cfRule type="cellIs" dxfId="6235" priority="6789" operator="between">
      <formula>3.5</formula>
      <formula>2.495</formula>
    </cfRule>
  </conditionalFormatting>
  <conditionalFormatting sqref="N735">
    <cfRule type="cellIs" dxfId="6234" priority="6787" operator="between">
      <formula>3.5</formula>
      <formula>2.495</formula>
    </cfRule>
  </conditionalFormatting>
  <conditionalFormatting sqref="N735">
    <cfRule type="cellIs" dxfId="6233" priority="6786" operator="between">
      <formula>3.5</formula>
      <formula>2.494</formula>
    </cfRule>
  </conditionalFormatting>
  <conditionalFormatting sqref="N735">
    <cfRule type="cellIs" dxfId="6232" priority="6785" operator="between">
      <formula>2.5</formula>
      <formula>0</formula>
    </cfRule>
  </conditionalFormatting>
  <conditionalFormatting sqref="N735">
    <cfRule type="cellIs" dxfId="6231" priority="6781" operator="between">
      <formula>4.501</formula>
      <formula>6</formula>
    </cfRule>
    <cfRule type="cellIs" dxfId="6230" priority="6782" operator="between">
      <formula>3.001</formula>
      <formula>4.5</formula>
    </cfRule>
    <cfRule type="cellIs" dxfId="6229" priority="6783" operator="between">
      <formula>2.001</formula>
      <formula>3</formula>
    </cfRule>
    <cfRule type="cellIs" dxfId="6228" priority="6784" operator="between">
      <formula>0</formula>
      <formula>2</formula>
    </cfRule>
  </conditionalFormatting>
  <conditionalFormatting sqref="N738">
    <cfRule type="cellIs" dxfId="6227" priority="6780" operator="between">
      <formula>6</formula>
      <formula>4.5</formula>
    </cfRule>
  </conditionalFormatting>
  <conditionalFormatting sqref="N738">
    <cfRule type="cellIs" dxfId="6226" priority="6779" operator="between">
      <formula>6</formula>
      <formula>4.495</formula>
    </cfRule>
  </conditionalFormatting>
  <conditionalFormatting sqref="N738">
    <cfRule type="cellIs" dxfId="6225" priority="6778" operator="between">
      <formula>4.5</formula>
      <formula>3.495</formula>
    </cfRule>
  </conditionalFormatting>
  <conditionalFormatting sqref="N738">
    <cfRule type="cellIs" dxfId="6224" priority="6776" operator="between">
      <formula>3.5</formula>
      <formula>2.495</formula>
    </cfRule>
    <cfRule type="cellIs" dxfId="6223" priority="6777" operator="between">
      <formula>3.5</formula>
      <formula>2.495</formula>
    </cfRule>
  </conditionalFormatting>
  <conditionalFormatting sqref="N738">
    <cfRule type="cellIs" dxfId="6222" priority="6775" operator="between">
      <formula>3.5</formula>
      <formula>2.495</formula>
    </cfRule>
  </conditionalFormatting>
  <conditionalFormatting sqref="N738">
    <cfRule type="cellIs" dxfId="6221" priority="6774" operator="between">
      <formula>3.5</formula>
      <formula>2.494</formula>
    </cfRule>
  </conditionalFormatting>
  <conditionalFormatting sqref="N738">
    <cfRule type="cellIs" dxfId="6220" priority="6773" operator="between">
      <formula>2.5</formula>
      <formula>0</formula>
    </cfRule>
  </conditionalFormatting>
  <conditionalFormatting sqref="N738">
    <cfRule type="cellIs" dxfId="6219" priority="6769" operator="between">
      <formula>4.501</formula>
      <formula>6</formula>
    </cfRule>
    <cfRule type="cellIs" dxfId="6218" priority="6770" operator="between">
      <formula>3.001</formula>
      <formula>4.5</formula>
    </cfRule>
    <cfRule type="cellIs" dxfId="6217" priority="6771" operator="between">
      <formula>2.001</formula>
      <formula>3</formula>
    </cfRule>
    <cfRule type="cellIs" dxfId="6216" priority="6772" operator="between">
      <formula>0</formula>
      <formula>2</formula>
    </cfRule>
  </conditionalFormatting>
  <conditionalFormatting sqref="N736">
    <cfRule type="cellIs" dxfId="6215" priority="6744" operator="between">
      <formula>6</formula>
      <formula>4.5</formula>
    </cfRule>
  </conditionalFormatting>
  <conditionalFormatting sqref="N736">
    <cfRule type="cellIs" dxfId="6214" priority="6743" operator="between">
      <formula>6</formula>
      <formula>4.495</formula>
    </cfRule>
  </conditionalFormatting>
  <conditionalFormatting sqref="N736">
    <cfRule type="cellIs" dxfId="6213" priority="6742" operator="between">
      <formula>4.5</formula>
      <formula>3.495</formula>
    </cfRule>
  </conditionalFormatting>
  <conditionalFormatting sqref="N736">
    <cfRule type="cellIs" dxfId="6212" priority="6740" operator="between">
      <formula>3.5</formula>
      <formula>2.495</formula>
    </cfRule>
    <cfRule type="cellIs" dxfId="6211" priority="6741" operator="between">
      <formula>3.5</formula>
      <formula>2.495</formula>
    </cfRule>
  </conditionalFormatting>
  <conditionalFormatting sqref="N736">
    <cfRule type="cellIs" dxfId="6210" priority="6739" operator="between">
      <formula>3.5</formula>
      <formula>2.495</formula>
    </cfRule>
  </conditionalFormatting>
  <conditionalFormatting sqref="N736">
    <cfRule type="cellIs" dxfId="6209" priority="6738" operator="between">
      <formula>3.5</formula>
      <formula>2.494</formula>
    </cfRule>
  </conditionalFormatting>
  <conditionalFormatting sqref="N736">
    <cfRule type="cellIs" dxfId="6208" priority="6737" operator="between">
      <formula>2.5</formula>
      <formula>0</formula>
    </cfRule>
  </conditionalFormatting>
  <conditionalFormatting sqref="N736">
    <cfRule type="cellIs" dxfId="6207" priority="6733" operator="between">
      <formula>4.501</formula>
      <formula>6</formula>
    </cfRule>
    <cfRule type="cellIs" dxfId="6206" priority="6734" operator="between">
      <formula>3.001</formula>
      <formula>4.5</formula>
    </cfRule>
    <cfRule type="cellIs" dxfId="6205" priority="6735" operator="between">
      <formula>2.001</formula>
      <formula>3</formula>
    </cfRule>
    <cfRule type="cellIs" dxfId="6204" priority="6736" operator="between">
      <formula>0</formula>
      <formula>2</formula>
    </cfRule>
  </conditionalFormatting>
  <conditionalFormatting sqref="N737">
    <cfRule type="cellIs" dxfId="6203" priority="6732" operator="between">
      <formula>6</formula>
      <formula>4.5</formula>
    </cfRule>
  </conditionalFormatting>
  <conditionalFormatting sqref="N737">
    <cfRule type="cellIs" dxfId="6202" priority="6731" operator="between">
      <formula>6</formula>
      <formula>4.495</formula>
    </cfRule>
  </conditionalFormatting>
  <conditionalFormatting sqref="N737">
    <cfRule type="cellIs" dxfId="6201" priority="6730" operator="between">
      <formula>4.5</formula>
      <formula>3.495</formula>
    </cfRule>
  </conditionalFormatting>
  <conditionalFormatting sqref="N737">
    <cfRule type="cellIs" dxfId="6200" priority="6728" operator="between">
      <formula>3.5</formula>
      <formula>2.495</formula>
    </cfRule>
    <cfRule type="cellIs" dxfId="6199" priority="6729" operator="between">
      <formula>3.5</formula>
      <formula>2.495</formula>
    </cfRule>
  </conditionalFormatting>
  <conditionalFormatting sqref="N737">
    <cfRule type="cellIs" dxfId="6198" priority="6727" operator="between">
      <formula>3.5</formula>
      <formula>2.495</formula>
    </cfRule>
  </conditionalFormatting>
  <conditionalFormatting sqref="N737">
    <cfRule type="cellIs" dxfId="6197" priority="6726" operator="between">
      <formula>3.5</formula>
      <formula>2.494</formula>
    </cfRule>
  </conditionalFormatting>
  <conditionalFormatting sqref="N737">
    <cfRule type="cellIs" dxfId="6196" priority="6725" operator="between">
      <formula>2.5</formula>
      <formula>0</formula>
    </cfRule>
  </conditionalFormatting>
  <conditionalFormatting sqref="N737">
    <cfRule type="cellIs" dxfId="6195" priority="6721" operator="between">
      <formula>4.501</formula>
      <formula>6</formula>
    </cfRule>
    <cfRule type="cellIs" dxfId="6194" priority="6722" operator="between">
      <formula>3.001</formula>
      <formula>4.5</formula>
    </cfRule>
    <cfRule type="cellIs" dxfId="6193" priority="6723" operator="between">
      <formula>2.001</formula>
      <formula>3</formula>
    </cfRule>
    <cfRule type="cellIs" dxfId="6192" priority="6724" operator="between">
      <formula>0</formula>
      <formula>2</formula>
    </cfRule>
  </conditionalFormatting>
  <conditionalFormatting sqref="N732">
    <cfRule type="cellIs" dxfId="6191" priority="6720" operator="between">
      <formula>6</formula>
      <formula>4.5</formula>
    </cfRule>
  </conditionalFormatting>
  <conditionalFormatting sqref="N732">
    <cfRule type="cellIs" dxfId="6190" priority="6719" operator="between">
      <formula>6</formula>
      <formula>4.495</formula>
    </cfRule>
  </conditionalFormatting>
  <conditionalFormatting sqref="N732">
    <cfRule type="cellIs" dxfId="6189" priority="6718" operator="between">
      <formula>4.5</formula>
      <formula>3.495</formula>
    </cfRule>
  </conditionalFormatting>
  <conditionalFormatting sqref="N732">
    <cfRule type="cellIs" dxfId="6188" priority="6716" operator="between">
      <formula>3.5</formula>
      <formula>2.495</formula>
    </cfRule>
    <cfRule type="cellIs" dxfId="6187" priority="6717" operator="between">
      <formula>3.5</formula>
      <formula>2.495</formula>
    </cfRule>
  </conditionalFormatting>
  <conditionalFormatting sqref="N732">
    <cfRule type="cellIs" dxfId="6186" priority="6715" operator="between">
      <formula>3.5</formula>
      <formula>2.495</formula>
    </cfRule>
  </conditionalFormatting>
  <conditionalFormatting sqref="N732">
    <cfRule type="cellIs" dxfId="6185" priority="6714" operator="between">
      <formula>3.5</formula>
      <formula>2.494</formula>
    </cfRule>
  </conditionalFormatting>
  <conditionalFormatting sqref="N732">
    <cfRule type="cellIs" dxfId="6184" priority="6713" operator="between">
      <formula>2.5</formula>
      <formula>0</formula>
    </cfRule>
  </conditionalFormatting>
  <conditionalFormatting sqref="N732">
    <cfRule type="cellIs" dxfId="6183" priority="6709" operator="between">
      <formula>4.501</formula>
      <formula>6</formula>
    </cfRule>
    <cfRule type="cellIs" dxfId="6182" priority="6710" operator="between">
      <formula>3.001</formula>
      <formula>4.5</formula>
    </cfRule>
    <cfRule type="cellIs" dxfId="6181" priority="6711" operator="between">
      <formula>2.001</formula>
      <formula>3</formula>
    </cfRule>
    <cfRule type="cellIs" dxfId="6180" priority="6712" operator="between">
      <formula>0</formula>
      <formula>2</formula>
    </cfRule>
  </conditionalFormatting>
  <conditionalFormatting sqref="N731">
    <cfRule type="cellIs" dxfId="6179" priority="6708" operator="between">
      <formula>6</formula>
      <formula>4.5</formula>
    </cfRule>
  </conditionalFormatting>
  <conditionalFormatting sqref="N731">
    <cfRule type="cellIs" dxfId="6178" priority="6707" operator="between">
      <formula>6</formula>
      <formula>4.495</formula>
    </cfRule>
  </conditionalFormatting>
  <conditionalFormatting sqref="N731">
    <cfRule type="cellIs" dxfId="6177" priority="6706" operator="between">
      <formula>4.5</formula>
      <formula>3.495</formula>
    </cfRule>
  </conditionalFormatting>
  <conditionalFormatting sqref="N731">
    <cfRule type="cellIs" dxfId="6176" priority="6704" operator="between">
      <formula>3.5</formula>
      <formula>2.495</formula>
    </cfRule>
    <cfRule type="cellIs" dxfId="6175" priority="6705" operator="between">
      <formula>3.5</formula>
      <formula>2.495</formula>
    </cfRule>
  </conditionalFormatting>
  <conditionalFormatting sqref="N731">
    <cfRule type="cellIs" dxfId="6174" priority="6703" operator="between">
      <formula>3.5</formula>
      <formula>2.495</formula>
    </cfRule>
  </conditionalFormatting>
  <conditionalFormatting sqref="N731">
    <cfRule type="cellIs" dxfId="6173" priority="6702" operator="between">
      <formula>3.5</formula>
      <formula>2.494</formula>
    </cfRule>
  </conditionalFormatting>
  <conditionalFormatting sqref="N731">
    <cfRule type="cellIs" dxfId="6172" priority="6701" operator="between">
      <formula>2.5</formula>
      <formula>0</formula>
    </cfRule>
  </conditionalFormatting>
  <conditionalFormatting sqref="N731">
    <cfRule type="cellIs" dxfId="6171" priority="6697" operator="between">
      <formula>4.501</formula>
      <formula>6</formula>
    </cfRule>
    <cfRule type="cellIs" dxfId="6170" priority="6698" operator="between">
      <formula>3.001</formula>
      <formula>4.5</formula>
    </cfRule>
    <cfRule type="cellIs" dxfId="6169" priority="6699" operator="between">
      <formula>2.001</formula>
      <formula>3</formula>
    </cfRule>
    <cfRule type="cellIs" dxfId="6168" priority="6700" operator="between">
      <formula>0</formula>
      <formula>2</formula>
    </cfRule>
  </conditionalFormatting>
  <conditionalFormatting sqref="N743">
    <cfRule type="cellIs" dxfId="6167" priority="6696" operator="between">
      <formula>6</formula>
      <formula>4.5</formula>
    </cfRule>
  </conditionalFormatting>
  <conditionalFormatting sqref="N743">
    <cfRule type="cellIs" dxfId="6166" priority="6695" operator="between">
      <formula>6</formula>
      <formula>4.495</formula>
    </cfRule>
  </conditionalFormatting>
  <conditionalFormatting sqref="N743">
    <cfRule type="cellIs" dxfId="6165" priority="6694" operator="between">
      <formula>4.5</formula>
      <formula>3.495</formula>
    </cfRule>
  </conditionalFormatting>
  <conditionalFormatting sqref="N743">
    <cfRule type="cellIs" dxfId="6164" priority="6692" operator="between">
      <formula>3.5</formula>
      <formula>2.495</formula>
    </cfRule>
    <cfRule type="cellIs" dxfId="6163" priority="6693" operator="between">
      <formula>3.5</formula>
      <formula>2.495</formula>
    </cfRule>
  </conditionalFormatting>
  <conditionalFormatting sqref="N743">
    <cfRule type="cellIs" dxfId="6162" priority="6691" operator="between">
      <formula>3.5</formula>
      <formula>2.495</formula>
    </cfRule>
  </conditionalFormatting>
  <conditionalFormatting sqref="N743">
    <cfRule type="cellIs" dxfId="6161" priority="6690" operator="between">
      <formula>3.5</formula>
      <formula>2.494</formula>
    </cfRule>
  </conditionalFormatting>
  <conditionalFormatting sqref="N743">
    <cfRule type="cellIs" dxfId="6160" priority="6689" operator="between">
      <formula>2.5</formula>
      <formula>0</formula>
    </cfRule>
  </conditionalFormatting>
  <conditionalFormatting sqref="N743">
    <cfRule type="cellIs" dxfId="6159" priority="6685" operator="between">
      <formula>4.501</formula>
      <formula>6</formula>
    </cfRule>
    <cfRule type="cellIs" dxfId="6158" priority="6686" operator="between">
      <formula>3.001</formula>
      <formula>4.5</formula>
    </cfRule>
    <cfRule type="cellIs" dxfId="6157" priority="6687" operator="between">
      <formula>2.001</formula>
      <formula>3</formula>
    </cfRule>
    <cfRule type="cellIs" dxfId="6156" priority="6688" operator="between">
      <formula>0</formula>
      <formula>2</formula>
    </cfRule>
  </conditionalFormatting>
  <conditionalFormatting sqref="N740">
    <cfRule type="cellIs" dxfId="6155" priority="6684" operator="between">
      <formula>6</formula>
      <formula>4.5</formula>
    </cfRule>
  </conditionalFormatting>
  <conditionalFormatting sqref="N740">
    <cfRule type="cellIs" dxfId="6154" priority="6683" operator="between">
      <formula>6</formula>
      <formula>4.495</formula>
    </cfRule>
  </conditionalFormatting>
  <conditionalFormatting sqref="N740">
    <cfRule type="cellIs" dxfId="6153" priority="6682" operator="between">
      <formula>4.5</formula>
      <formula>3.495</formula>
    </cfRule>
  </conditionalFormatting>
  <conditionalFormatting sqref="N740">
    <cfRule type="cellIs" dxfId="6152" priority="6680" operator="between">
      <formula>3.5</formula>
      <formula>2.495</formula>
    </cfRule>
    <cfRule type="cellIs" dxfId="6151" priority="6681" operator="between">
      <formula>3.5</formula>
      <formula>2.495</formula>
    </cfRule>
  </conditionalFormatting>
  <conditionalFormatting sqref="N740">
    <cfRule type="cellIs" dxfId="6150" priority="6679" operator="between">
      <formula>3.5</formula>
      <formula>2.495</formula>
    </cfRule>
  </conditionalFormatting>
  <conditionalFormatting sqref="N740">
    <cfRule type="cellIs" dxfId="6149" priority="6678" operator="between">
      <formula>3.5</formula>
      <formula>2.494</formula>
    </cfRule>
  </conditionalFormatting>
  <conditionalFormatting sqref="N740">
    <cfRule type="cellIs" dxfId="6148" priority="6677" operator="between">
      <formula>2.5</formula>
      <formula>0</formula>
    </cfRule>
  </conditionalFormatting>
  <conditionalFormatting sqref="N740">
    <cfRule type="cellIs" dxfId="6147" priority="6673" operator="between">
      <formula>4.501</formula>
      <formula>6</formula>
    </cfRule>
    <cfRule type="cellIs" dxfId="6146" priority="6674" operator="between">
      <formula>3.001</formula>
      <formula>4.5</formula>
    </cfRule>
    <cfRule type="cellIs" dxfId="6145" priority="6675" operator="between">
      <formula>2.001</formula>
      <formula>3</formula>
    </cfRule>
    <cfRule type="cellIs" dxfId="6144" priority="6676" operator="between">
      <formula>0</formula>
      <formula>2</formula>
    </cfRule>
  </conditionalFormatting>
  <conditionalFormatting sqref="N742">
    <cfRule type="cellIs" dxfId="6143" priority="6672" operator="between">
      <formula>6</formula>
      <formula>4.5</formula>
    </cfRule>
  </conditionalFormatting>
  <conditionalFormatting sqref="N742">
    <cfRule type="cellIs" dxfId="6142" priority="6671" operator="between">
      <formula>6</formula>
      <formula>4.495</formula>
    </cfRule>
  </conditionalFormatting>
  <conditionalFormatting sqref="N742">
    <cfRule type="cellIs" dxfId="6141" priority="6670" operator="between">
      <formula>4.5</formula>
      <formula>3.495</formula>
    </cfRule>
  </conditionalFormatting>
  <conditionalFormatting sqref="N742">
    <cfRule type="cellIs" dxfId="6140" priority="6668" operator="between">
      <formula>3.5</formula>
      <formula>2.495</formula>
    </cfRule>
    <cfRule type="cellIs" dxfId="6139" priority="6669" operator="between">
      <formula>3.5</formula>
      <formula>2.495</formula>
    </cfRule>
  </conditionalFormatting>
  <conditionalFormatting sqref="N742">
    <cfRule type="cellIs" dxfId="6138" priority="6667" operator="between">
      <formula>3.5</formula>
      <formula>2.495</formula>
    </cfRule>
  </conditionalFormatting>
  <conditionalFormatting sqref="N742">
    <cfRule type="cellIs" dxfId="6137" priority="6666" operator="between">
      <formula>3.5</formula>
      <formula>2.494</formula>
    </cfRule>
  </conditionalFormatting>
  <conditionalFormatting sqref="N742">
    <cfRule type="cellIs" dxfId="6136" priority="6665" operator="between">
      <formula>2.5</formula>
      <formula>0</formula>
    </cfRule>
  </conditionalFormatting>
  <conditionalFormatting sqref="N742">
    <cfRule type="cellIs" dxfId="6135" priority="6661" operator="between">
      <formula>4.501</formula>
      <formula>6</formula>
    </cfRule>
    <cfRule type="cellIs" dxfId="6134" priority="6662" operator="between">
      <formula>3.001</formula>
      <formula>4.5</formula>
    </cfRule>
    <cfRule type="cellIs" dxfId="6133" priority="6663" operator="between">
      <formula>2.001</formula>
      <formula>3</formula>
    </cfRule>
    <cfRule type="cellIs" dxfId="6132" priority="6664" operator="between">
      <formula>0</formula>
      <formula>2</formula>
    </cfRule>
  </conditionalFormatting>
  <conditionalFormatting sqref="N741">
    <cfRule type="cellIs" dxfId="6131" priority="6660" operator="between">
      <formula>6</formula>
      <formula>4.5</formula>
    </cfRule>
  </conditionalFormatting>
  <conditionalFormatting sqref="N741">
    <cfRule type="cellIs" dxfId="6130" priority="6659" operator="between">
      <formula>6</formula>
      <formula>4.495</formula>
    </cfRule>
  </conditionalFormatting>
  <conditionalFormatting sqref="N741">
    <cfRule type="cellIs" dxfId="6129" priority="6658" operator="between">
      <formula>4.5</formula>
      <formula>3.495</formula>
    </cfRule>
  </conditionalFormatting>
  <conditionalFormatting sqref="N741">
    <cfRule type="cellIs" dxfId="6128" priority="6656" operator="between">
      <formula>3.5</formula>
      <formula>2.495</formula>
    </cfRule>
    <cfRule type="cellIs" dxfId="6127" priority="6657" operator="between">
      <formula>3.5</formula>
      <formula>2.495</formula>
    </cfRule>
  </conditionalFormatting>
  <conditionalFormatting sqref="N741">
    <cfRule type="cellIs" dxfId="6126" priority="6655" operator="between">
      <formula>3.5</formula>
      <formula>2.495</formula>
    </cfRule>
  </conditionalFormatting>
  <conditionalFormatting sqref="N741">
    <cfRule type="cellIs" dxfId="6125" priority="6654" operator="between">
      <formula>3.5</formula>
      <formula>2.494</formula>
    </cfRule>
  </conditionalFormatting>
  <conditionalFormatting sqref="N741">
    <cfRule type="cellIs" dxfId="6124" priority="6653" operator="between">
      <formula>2.5</formula>
      <formula>0</formula>
    </cfRule>
  </conditionalFormatting>
  <conditionalFormatting sqref="N741">
    <cfRule type="cellIs" dxfId="6123" priority="6649" operator="between">
      <formula>4.501</formula>
      <formula>6</formula>
    </cfRule>
    <cfRule type="cellIs" dxfId="6122" priority="6650" operator="between">
      <formula>3.001</formula>
      <formula>4.5</formula>
    </cfRule>
    <cfRule type="cellIs" dxfId="6121" priority="6651" operator="between">
      <formula>2.001</formula>
      <formula>3</formula>
    </cfRule>
    <cfRule type="cellIs" dxfId="6120" priority="6652" operator="between">
      <formula>0</formula>
      <formula>2</formula>
    </cfRule>
  </conditionalFormatting>
  <conditionalFormatting sqref="N748">
    <cfRule type="cellIs" dxfId="6119" priority="6636" operator="between">
      <formula>6</formula>
      <formula>4.5</formula>
    </cfRule>
  </conditionalFormatting>
  <conditionalFormatting sqref="N748">
    <cfRule type="cellIs" dxfId="6118" priority="6635" operator="between">
      <formula>6</formula>
      <formula>4.495</formula>
    </cfRule>
  </conditionalFormatting>
  <conditionalFormatting sqref="N748">
    <cfRule type="cellIs" dxfId="6117" priority="6634" operator="between">
      <formula>4.5</formula>
      <formula>3.495</formula>
    </cfRule>
  </conditionalFormatting>
  <conditionalFormatting sqref="N748">
    <cfRule type="cellIs" dxfId="6116" priority="6632" operator="between">
      <formula>3.5</formula>
      <formula>2.495</formula>
    </cfRule>
    <cfRule type="cellIs" dxfId="6115" priority="6633" operator="between">
      <formula>3.5</formula>
      <formula>2.495</formula>
    </cfRule>
  </conditionalFormatting>
  <conditionalFormatting sqref="N748">
    <cfRule type="cellIs" dxfId="6114" priority="6631" operator="between">
      <formula>3.5</formula>
      <formula>2.495</formula>
    </cfRule>
  </conditionalFormatting>
  <conditionalFormatting sqref="N748">
    <cfRule type="cellIs" dxfId="6113" priority="6630" operator="between">
      <formula>3.5</formula>
      <formula>2.494</formula>
    </cfRule>
  </conditionalFormatting>
  <conditionalFormatting sqref="N748">
    <cfRule type="cellIs" dxfId="6112" priority="6629" operator="between">
      <formula>2.5</formula>
      <formula>0</formula>
    </cfRule>
  </conditionalFormatting>
  <conditionalFormatting sqref="N748">
    <cfRule type="cellIs" dxfId="6111" priority="6625" operator="between">
      <formula>4.501</formula>
      <formula>6</formula>
    </cfRule>
    <cfRule type="cellIs" dxfId="6110" priority="6626" operator="between">
      <formula>3.001</formula>
      <formula>4.5</formula>
    </cfRule>
    <cfRule type="cellIs" dxfId="6109" priority="6627" operator="between">
      <formula>2.001</formula>
      <formula>3</formula>
    </cfRule>
    <cfRule type="cellIs" dxfId="6108" priority="6628" operator="between">
      <formula>0</formula>
      <formula>2</formula>
    </cfRule>
  </conditionalFormatting>
  <conditionalFormatting sqref="N744">
    <cfRule type="cellIs" dxfId="6107" priority="6624" operator="between">
      <formula>6</formula>
      <formula>4.5</formula>
    </cfRule>
  </conditionalFormatting>
  <conditionalFormatting sqref="N744">
    <cfRule type="cellIs" dxfId="6106" priority="6623" operator="between">
      <formula>6</formula>
      <formula>4.495</formula>
    </cfRule>
  </conditionalFormatting>
  <conditionalFormatting sqref="N744">
    <cfRule type="cellIs" dxfId="6105" priority="6622" operator="between">
      <formula>4.5</formula>
      <formula>3.495</formula>
    </cfRule>
  </conditionalFormatting>
  <conditionalFormatting sqref="N744">
    <cfRule type="cellIs" dxfId="6104" priority="6620" operator="between">
      <formula>3.5</formula>
      <formula>2.495</formula>
    </cfRule>
    <cfRule type="cellIs" dxfId="6103" priority="6621" operator="between">
      <formula>3.5</formula>
      <formula>2.495</formula>
    </cfRule>
  </conditionalFormatting>
  <conditionalFormatting sqref="N744">
    <cfRule type="cellIs" dxfId="6102" priority="6619" operator="between">
      <formula>3.5</formula>
      <formula>2.495</formula>
    </cfRule>
  </conditionalFormatting>
  <conditionalFormatting sqref="N744">
    <cfRule type="cellIs" dxfId="6101" priority="6618" operator="between">
      <formula>3.5</formula>
      <formula>2.494</formula>
    </cfRule>
  </conditionalFormatting>
  <conditionalFormatting sqref="N744">
    <cfRule type="cellIs" dxfId="6100" priority="6617" operator="between">
      <formula>2.5</formula>
      <formula>0</formula>
    </cfRule>
  </conditionalFormatting>
  <conditionalFormatting sqref="N744">
    <cfRule type="cellIs" dxfId="6099" priority="6613" operator="between">
      <formula>4.501</formula>
      <formula>6</formula>
    </cfRule>
    <cfRule type="cellIs" dxfId="6098" priority="6614" operator="between">
      <formula>3.001</formula>
      <formula>4.5</formula>
    </cfRule>
    <cfRule type="cellIs" dxfId="6097" priority="6615" operator="between">
      <formula>2.001</formula>
      <formula>3</formula>
    </cfRule>
    <cfRule type="cellIs" dxfId="6096" priority="6616" operator="between">
      <formula>0</formula>
      <formula>2</formula>
    </cfRule>
  </conditionalFormatting>
  <conditionalFormatting sqref="N747">
    <cfRule type="cellIs" dxfId="6095" priority="6612" operator="between">
      <formula>6</formula>
      <formula>4.5</formula>
    </cfRule>
  </conditionalFormatting>
  <conditionalFormatting sqref="N747">
    <cfRule type="cellIs" dxfId="6094" priority="6611" operator="between">
      <formula>6</formula>
      <formula>4.495</formula>
    </cfRule>
  </conditionalFormatting>
  <conditionalFormatting sqref="N747">
    <cfRule type="cellIs" dxfId="6093" priority="6610" operator="between">
      <formula>4.5</formula>
      <formula>3.495</formula>
    </cfRule>
  </conditionalFormatting>
  <conditionalFormatting sqref="N747">
    <cfRule type="cellIs" dxfId="6092" priority="6608" operator="between">
      <formula>3.5</formula>
      <formula>2.495</formula>
    </cfRule>
    <cfRule type="cellIs" dxfId="6091" priority="6609" operator="between">
      <formula>3.5</formula>
      <formula>2.495</formula>
    </cfRule>
  </conditionalFormatting>
  <conditionalFormatting sqref="N747">
    <cfRule type="cellIs" dxfId="6090" priority="6607" operator="between">
      <formula>3.5</formula>
      <formula>2.495</formula>
    </cfRule>
  </conditionalFormatting>
  <conditionalFormatting sqref="N747">
    <cfRule type="cellIs" dxfId="6089" priority="6606" operator="between">
      <formula>3.5</formula>
      <formula>2.494</formula>
    </cfRule>
  </conditionalFormatting>
  <conditionalFormatting sqref="N747">
    <cfRule type="cellIs" dxfId="6088" priority="6605" operator="between">
      <formula>2.5</formula>
      <formula>0</formula>
    </cfRule>
  </conditionalFormatting>
  <conditionalFormatting sqref="N747">
    <cfRule type="cellIs" dxfId="6087" priority="6601" operator="between">
      <formula>4.501</formula>
      <formula>6</formula>
    </cfRule>
    <cfRule type="cellIs" dxfId="6086" priority="6602" operator="between">
      <formula>3.001</formula>
      <formula>4.5</formula>
    </cfRule>
    <cfRule type="cellIs" dxfId="6085" priority="6603" operator="between">
      <formula>2.001</formula>
      <formula>3</formula>
    </cfRule>
    <cfRule type="cellIs" dxfId="6084" priority="6604" operator="between">
      <formula>0</formula>
      <formula>2</formula>
    </cfRule>
  </conditionalFormatting>
  <conditionalFormatting sqref="N745">
    <cfRule type="cellIs" dxfId="6083" priority="6600" operator="between">
      <formula>6</formula>
      <formula>4.5</formula>
    </cfRule>
  </conditionalFormatting>
  <conditionalFormatting sqref="N745">
    <cfRule type="cellIs" dxfId="6082" priority="6599" operator="between">
      <formula>6</formula>
      <formula>4.495</formula>
    </cfRule>
  </conditionalFormatting>
  <conditionalFormatting sqref="N745">
    <cfRule type="cellIs" dxfId="6081" priority="6598" operator="between">
      <formula>4.5</formula>
      <formula>3.495</formula>
    </cfRule>
  </conditionalFormatting>
  <conditionalFormatting sqref="N745">
    <cfRule type="cellIs" dxfId="6080" priority="6596" operator="between">
      <formula>3.5</formula>
      <formula>2.495</formula>
    </cfRule>
    <cfRule type="cellIs" dxfId="6079" priority="6597" operator="between">
      <formula>3.5</formula>
      <formula>2.495</formula>
    </cfRule>
  </conditionalFormatting>
  <conditionalFormatting sqref="N745">
    <cfRule type="cellIs" dxfId="6078" priority="6595" operator="between">
      <formula>3.5</formula>
      <formula>2.495</formula>
    </cfRule>
  </conditionalFormatting>
  <conditionalFormatting sqref="N745">
    <cfRule type="cellIs" dxfId="6077" priority="6594" operator="between">
      <formula>3.5</formula>
      <formula>2.494</formula>
    </cfRule>
  </conditionalFormatting>
  <conditionalFormatting sqref="N745">
    <cfRule type="cellIs" dxfId="6076" priority="6593" operator="between">
      <formula>2.5</formula>
      <formula>0</formula>
    </cfRule>
  </conditionalFormatting>
  <conditionalFormatting sqref="N745">
    <cfRule type="cellIs" dxfId="6075" priority="6589" operator="between">
      <formula>4.501</formula>
      <formula>6</formula>
    </cfRule>
    <cfRule type="cellIs" dxfId="6074" priority="6590" operator="between">
      <formula>3.001</formula>
      <formula>4.5</formula>
    </cfRule>
    <cfRule type="cellIs" dxfId="6073" priority="6591" operator="between">
      <formula>2.001</formula>
      <formula>3</formula>
    </cfRule>
    <cfRule type="cellIs" dxfId="6072" priority="6592" operator="between">
      <formula>0</formula>
      <formula>2</formula>
    </cfRule>
  </conditionalFormatting>
  <conditionalFormatting sqref="N746">
    <cfRule type="cellIs" dxfId="6071" priority="6588" operator="between">
      <formula>6</formula>
      <formula>4.5</formula>
    </cfRule>
  </conditionalFormatting>
  <conditionalFormatting sqref="N746">
    <cfRule type="cellIs" dxfId="6070" priority="6587" operator="between">
      <formula>6</formula>
      <formula>4.495</formula>
    </cfRule>
  </conditionalFormatting>
  <conditionalFormatting sqref="N746">
    <cfRule type="cellIs" dxfId="6069" priority="6586" operator="between">
      <formula>4.5</formula>
      <formula>3.495</formula>
    </cfRule>
  </conditionalFormatting>
  <conditionalFormatting sqref="N746">
    <cfRule type="cellIs" dxfId="6068" priority="6584" operator="between">
      <formula>3.5</formula>
      <formula>2.495</formula>
    </cfRule>
    <cfRule type="cellIs" dxfId="6067" priority="6585" operator="between">
      <formula>3.5</formula>
      <formula>2.495</formula>
    </cfRule>
  </conditionalFormatting>
  <conditionalFormatting sqref="N746">
    <cfRule type="cellIs" dxfId="6066" priority="6583" operator="between">
      <formula>3.5</formula>
      <formula>2.495</formula>
    </cfRule>
  </conditionalFormatting>
  <conditionalFormatting sqref="N746">
    <cfRule type="cellIs" dxfId="6065" priority="6582" operator="between">
      <formula>3.5</formula>
      <formula>2.494</formula>
    </cfRule>
  </conditionalFormatting>
  <conditionalFormatting sqref="N746">
    <cfRule type="cellIs" dxfId="6064" priority="6581" operator="between">
      <formula>2.5</formula>
      <formula>0</formula>
    </cfRule>
  </conditionalFormatting>
  <conditionalFormatting sqref="N746">
    <cfRule type="cellIs" dxfId="6063" priority="6577" operator="between">
      <formula>4.501</formula>
      <formula>6</formula>
    </cfRule>
    <cfRule type="cellIs" dxfId="6062" priority="6578" operator="between">
      <formula>3.001</formula>
      <formula>4.5</formula>
    </cfRule>
    <cfRule type="cellIs" dxfId="6061" priority="6579" operator="between">
      <formula>2.001</formula>
      <formula>3</formula>
    </cfRule>
    <cfRule type="cellIs" dxfId="6060" priority="6580" operator="between">
      <formula>0</formula>
      <formula>2</formula>
    </cfRule>
  </conditionalFormatting>
  <conditionalFormatting sqref="N752">
    <cfRule type="cellIs" dxfId="6059" priority="6576" operator="between">
      <formula>6</formula>
      <formula>4.5</formula>
    </cfRule>
  </conditionalFormatting>
  <conditionalFormatting sqref="N752">
    <cfRule type="cellIs" dxfId="6058" priority="6575" operator="between">
      <formula>6</formula>
      <formula>4.495</formula>
    </cfRule>
  </conditionalFormatting>
  <conditionalFormatting sqref="N752">
    <cfRule type="cellIs" dxfId="6057" priority="6574" operator="between">
      <formula>4.5</formula>
      <formula>3.495</formula>
    </cfRule>
  </conditionalFormatting>
  <conditionalFormatting sqref="N752">
    <cfRule type="cellIs" dxfId="6056" priority="6572" operator="between">
      <formula>3.5</formula>
      <formula>2.495</formula>
    </cfRule>
    <cfRule type="cellIs" dxfId="6055" priority="6573" operator="between">
      <formula>3.5</formula>
      <formula>2.495</formula>
    </cfRule>
  </conditionalFormatting>
  <conditionalFormatting sqref="N752">
    <cfRule type="cellIs" dxfId="6054" priority="6571" operator="between">
      <formula>3.5</formula>
      <formula>2.495</formula>
    </cfRule>
  </conditionalFormatting>
  <conditionalFormatting sqref="N752">
    <cfRule type="cellIs" dxfId="6053" priority="6570" operator="between">
      <formula>3.5</formula>
      <formula>2.494</formula>
    </cfRule>
  </conditionalFormatting>
  <conditionalFormatting sqref="N752">
    <cfRule type="cellIs" dxfId="6052" priority="6569" operator="between">
      <formula>2.5</formula>
      <formula>0</formula>
    </cfRule>
  </conditionalFormatting>
  <conditionalFormatting sqref="N752">
    <cfRule type="cellIs" dxfId="6051" priority="6565" operator="between">
      <formula>4.501</formula>
      <formula>6</formula>
    </cfRule>
    <cfRule type="cellIs" dxfId="6050" priority="6566" operator="between">
      <formula>3.001</formula>
      <formula>4.5</formula>
    </cfRule>
    <cfRule type="cellIs" dxfId="6049" priority="6567" operator="between">
      <formula>2.001</formula>
      <formula>3</formula>
    </cfRule>
    <cfRule type="cellIs" dxfId="6048" priority="6568" operator="between">
      <formula>0</formula>
      <formula>2</formula>
    </cfRule>
  </conditionalFormatting>
  <conditionalFormatting sqref="N749">
    <cfRule type="cellIs" dxfId="6047" priority="6564" operator="between">
      <formula>6</formula>
      <formula>4.5</formula>
    </cfRule>
  </conditionalFormatting>
  <conditionalFormatting sqref="N749">
    <cfRule type="cellIs" dxfId="6046" priority="6563" operator="between">
      <formula>6</formula>
      <formula>4.495</formula>
    </cfRule>
  </conditionalFormatting>
  <conditionalFormatting sqref="N749">
    <cfRule type="cellIs" dxfId="6045" priority="6562" operator="between">
      <formula>4.5</formula>
      <formula>3.495</formula>
    </cfRule>
  </conditionalFormatting>
  <conditionalFormatting sqref="N749">
    <cfRule type="cellIs" dxfId="6044" priority="6560" operator="between">
      <formula>3.5</formula>
      <formula>2.495</formula>
    </cfRule>
    <cfRule type="cellIs" dxfId="6043" priority="6561" operator="between">
      <formula>3.5</formula>
      <formula>2.495</formula>
    </cfRule>
  </conditionalFormatting>
  <conditionalFormatting sqref="N749">
    <cfRule type="cellIs" dxfId="6042" priority="6559" operator="between">
      <formula>3.5</formula>
      <formula>2.495</formula>
    </cfRule>
  </conditionalFormatting>
  <conditionalFormatting sqref="N749">
    <cfRule type="cellIs" dxfId="6041" priority="6558" operator="between">
      <formula>3.5</formula>
      <formula>2.494</formula>
    </cfRule>
  </conditionalFormatting>
  <conditionalFormatting sqref="N749">
    <cfRule type="cellIs" dxfId="6040" priority="6557" operator="between">
      <formula>2.5</formula>
      <formula>0</formula>
    </cfRule>
  </conditionalFormatting>
  <conditionalFormatting sqref="N749">
    <cfRule type="cellIs" dxfId="6039" priority="6553" operator="between">
      <formula>4.501</formula>
      <formula>6</formula>
    </cfRule>
    <cfRule type="cellIs" dxfId="6038" priority="6554" operator="between">
      <formula>3.001</formula>
      <formula>4.5</formula>
    </cfRule>
    <cfRule type="cellIs" dxfId="6037" priority="6555" operator="between">
      <formula>2.001</formula>
      <formula>3</formula>
    </cfRule>
    <cfRule type="cellIs" dxfId="6036" priority="6556" operator="between">
      <formula>0</formula>
      <formula>2</formula>
    </cfRule>
  </conditionalFormatting>
  <conditionalFormatting sqref="N750">
    <cfRule type="cellIs" dxfId="6035" priority="6540" operator="between">
      <formula>6</formula>
      <formula>4.5</formula>
    </cfRule>
  </conditionalFormatting>
  <conditionalFormatting sqref="N750">
    <cfRule type="cellIs" dxfId="6034" priority="6539" operator="between">
      <formula>6</formula>
      <formula>4.495</formula>
    </cfRule>
  </conditionalFormatting>
  <conditionalFormatting sqref="N750">
    <cfRule type="cellIs" dxfId="6033" priority="6538" operator="between">
      <formula>4.5</formula>
      <formula>3.495</formula>
    </cfRule>
  </conditionalFormatting>
  <conditionalFormatting sqref="N750">
    <cfRule type="cellIs" dxfId="6032" priority="6536" operator="between">
      <formula>3.5</formula>
      <formula>2.495</formula>
    </cfRule>
    <cfRule type="cellIs" dxfId="6031" priority="6537" operator="between">
      <formula>3.5</formula>
      <formula>2.495</formula>
    </cfRule>
  </conditionalFormatting>
  <conditionalFormatting sqref="N750">
    <cfRule type="cellIs" dxfId="6030" priority="6535" operator="between">
      <formula>3.5</formula>
      <formula>2.495</formula>
    </cfRule>
  </conditionalFormatting>
  <conditionalFormatting sqref="N750">
    <cfRule type="cellIs" dxfId="6029" priority="6534" operator="between">
      <formula>3.5</formula>
      <formula>2.494</formula>
    </cfRule>
  </conditionalFormatting>
  <conditionalFormatting sqref="N750">
    <cfRule type="cellIs" dxfId="6028" priority="6533" operator="between">
      <formula>2.5</formula>
      <formula>0</formula>
    </cfRule>
  </conditionalFormatting>
  <conditionalFormatting sqref="N750">
    <cfRule type="cellIs" dxfId="6027" priority="6529" operator="between">
      <formula>4.501</formula>
      <formula>6</formula>
    </cfRule>
    <cfRule type="cellIs" dxfId="6026" priority="6530" operator="between">
      <formula>3.001</formula>
      <formula>4.5</formula>
    </cfRule>
    <cfRule type="cellIs" dxfId="6025" priority="6531" operator="between">
      <formula>2.001</formula>
      <formula>3</formula>
    </cfRule>
    <cfRule type="cellIs" dxfId="6024" priority="6532" operator="between">
      <formula>0</formula>
      <formula>2</formula>
    </cfRule>
  </conditionalFormatting>
  <conditionalFormatting sqref="N751">
    <cfRule type="cellIs" dxfId="6023" priority="6528" operator="between">
      <formula>6</formula>
      <formula>4.5</formula>
    </cfRule>
  </conditionalFormatting>
  <conditionalFormatting sqref="N751">
    <cfRule type="cellIs" dxfId="6022" priority="6527" operator="between">
      <formula>6</formula>
      <formula>4.495</formula>
    </cfRule>
  </conditionalFormatting>
  <conditionalFormatting sqref="N751">
    <cfRule type="cellIs" dxfId="6021" priority="6526" operator="between">
      <formula>4.5</formula>
      <formula>3.495</formula>
    </cfRule>
  </conditionalFormatting>
  <conditionalFormatting sqref="N751">
    <cfRule type="cellIs" dxfId="6020" priority="6524" operator="between">
      <formula>3.5</formula>
      <formula>2.495</formula>
    </cfRule>
    <cfRule type="cellIs" dxfId="6019" priority="6525" operator="between">
      <formula>3.5</formula>
      <formula>2.495</formula>
    </cfRule>
  </conditionalFormatting>
  <conditionalFormatting sqref="N751">
    <cfRule type="cellIs" dxfId="6018" priority="6523" operator="between">
      <formula>3.5</formula>
      <formula>2.495</formula>
    </cfRule>
  </conditionalFormatting>
  <conditionalFormatting sqref="N751">
    <cfRule type="cellIs" dxfId="6017" priority="6522" operator="between">
      <formula>3.5</formula>
      <formula>2.494</formula>
    </cfRule>
  </conditionalFormatting>
  <conditionalFormatting sqref="N751">
    <cfRule type="cellIs" dxfId="6016" priority="6521" operator="between">
      <formula>2.5</formula>
      <formula>0</formula>
    </cfRule>
  </conditionalFormatting>
  <conditionalFormatting sqref="N751">
    <cfRule type="cellIs" dxfId="6015" priority="6517" operator="between">
      <formula>4.501</formula>
      <formula>6</formula>
    </cfRule>
    <cfRule type="cellIs" dxfId="6014" priority="6518" operator="between">
      <formula>3.001</formula>
      <formula>4.5</formula>
    </cfRule>
    <cfRule type="cellIs" dxfId="6013" priority="6519" operator="between">
      <formula>2.001</formula>
      <formula>3</formula>
    </cfRule>
    <cfRule type="cellIs" dxfId="6012" priority="6520" operator="between">
      <formula>0</formula>
      <formula>2</formula>
    </cfRule>
  </conditionalFormatting>
  <conditionalFormatting sqref="N756">
    <cfRule type="cellIs" dxfId="6011" priority="6516" operator="between">
      <formula>6</formula>
      <formula>4.5</formula>
    </cfRule>
  </conditionalFormatting>
  <conditionalFormatting sqref="N756">
    <cfRule type="cellIs" dxfId="6010" priority="6515" operator="between">
      <formula>6</formula>
      <formula>4.495</formula>
    </cfRule>
  </conditionalFormatting>
  <conditionalFormatting sqref="N756">
    <cfRule type="cellIs" dxfId="6009" priority="6514" operator="between">
      <formula>4.5</formula>
      <formula>3.495</formula>
    </cfRule>
  </conditionalFormatting>
  <conditionalFormatting sqref="N756">
    <cfRule type="cellIs" dxfId="6008" priority="6512" operator="between">
      <formula>3.5</formula>
      <formula>2.495</formula>
    </cfRule>
    <cfRule type="cellIs" dxfId="6007" priority="6513" operator="between">
      <formula>3.5</formula>
      <formula>2.495</formula>
    </cfRule>
  </conditionalFormatting>
  <conditionalFormatting sqref="N756">
    <cfRule type="cellIs" dxfId="6006" priority="6511" operator="between">
      <formula>3.5</formula>
      <formula>2.495</formula>
    </cfRule>
  </conditionalFormatting>
  <conditionalFormatting sqref="N756">
    <cfRule type="cellIs" dxfId="6005" priority="6510" operator="between">
      <formula>3.5</formula>
      <formula>2.494</formula>
    </cfRule>
  </conditionalFormatting>
  <conditionalFormatting sqref="N756">
    <cfRule type="cellIs" dxfId="6004" priority="6509" operator="between">
      <formula>2.5</formula>
      <formula>0</formula>
    </cfRule>
  </conditionalFormatting>
  <conditionalFormatting sqref="N756">
    <cfRule type="cellIs" dxfId="6003" priority="6505" operator="between">
      <formula>4.501</formula>
      <formula>6</formula>
    </cfRule>
    <cfRule type="cellIs" dxfId="6002" priority="6506" operator="between">
      <formula>3.001</formula>
      <formula>4.5</formula>
    </cfRule>
    <cfRule type="cellIs" dxfId="6001" priority="6507" operator="between">
      <formula>2.001</formula>
      <formula>3</formula>
    </cfRule>
    <cfRule type="cellIs" dxfId="6000" priority="6508" operator="between">
      <formula>0</formula>
      <formula>2</formula>
    </cfRule>
  </conditionalFormatting>
  <conditionalFormatting sqref="N753">
    <cfRule type="cellIs" dxfId="5999" priority="6504" operator="between">
      <formula>6</formula>
      <formula>4.5</formula>
    </cfRule>
  </conditionalFormatting>
  <conditionalFormatting sqref="N753">
    <cfRule type="cellIs" dxfId="5998" priority="6503" operator="between">
      <formula>6</formula>
      <formula>4.495</formula>
    </cfRule>
  </conditionalFormatting>
  <conditionalFormatting sqref="N753">
    <cfRule type="cellIs" dxfId="5997" priority="6502" operator="between">
      <formula>4.5</formula>
      <formula>3.495</formula>
    </cfRule>
  </conditionalFormatting>
  <conditionalFormatting sqref="N753">
    <cfRule type="cellIs" dxfId="5996" priority="6500" operator="between">
      <formula>3.5</formula>
      <formula>2.495</formula>
    </cfRule>
    <cfRule type="cellIs" dxfId="5995" priority="6501" operator="between">
      <formula>3.5</formula>
      <formula>2.495</formula>
    </cfRule>
  </conditionalFormatting>
  <conditionalFormatting sqref="N753">
    <cfRule type="cellIs" dxfId="5994" priority="6499" operator="between">
      <formula>3.5</formula>
      <formula>2.495</formula>
    </cfRule>
  </conditionalFormatting>
  <conditionalFormatting sqref="N753">
    <cfRule type="cellIs" dxfId="5993" priority="6498" operator="between">
      <formula>3.5</formula>
      <formula>2.494</formula>
    </cfRule>
  </conditionalFormatting>
  <conditionalFormatting sqref="N753">
    <cfRule type="cellIs" dxfId="5992" priority="6497" operator="between">
      <formula>2.5</formula>
      <formula>0</formula>
    </cfRule>
  </conditionalFormatting>
  <conditionalFormatting sqref="N753">
    <cfRule type="cellIs" dxfId="5991" priority="6493" operator="between">
      <formula>4.501</formula>
      <formula>6</formula>
    </cfRule>
    <cfRule type="cellIs" dxfId="5990" priority="6494" operator="between">
      <formula>3.001</formula>
      <formula>4.5</formula>
    </cfRule>
    <cfRule type="cellIs" dxfId="5989" priority="6495" operator="between">
      <formula>2.001</formula>
      <formula>3</formula>
    </cfRule>
    <cfRule type="cellIs" dxfId="5988" priority="6496" operator="between">
      <formula>0</formula>
      <formula>2</formula>
    </cfRule>
  </conditionalFormatting>
  <conditionalFormatting sqref="N754">
    <cfRule type="cellIs" dxfId="5987" priority="6492" operator="between">
      <formula>6</formula>
      <formula>4.5</formula>
    </cfRule>
  </conditionalFormatting>
  <conditionalFormatting sqref="N754">
    <cfRule type="cellIs" dxfId="5986" priority="6491" operator="between">
      <formula>6</formula>
      <formula>4.495</formula>
    </cfRule>
  </conditionalFormatting>
  <conditionalFormatting sqref="N754">
    <cfRule type="cellIs" dxfId="5985" priority="6490" operator="between">
      <formula>4.5</formula>
      <formula>3.495</formula>
    </cfRule>
  </conditionalFormatting>
  <conditionalFormatting sqref="N754">
    <cfRule type="cellIs" dxfId="5984" priority="6488" operator="between">
      <formula>3.5</formula>
      <formula>2.495</formula>
    </cfRule>
    <cfRule type="cellIs" dxfId="5983" priority="6489" operator="between">
      <formula>3.5</formula>
      <formula>2.495</formula>
    </cfRule>
  </conditionalFormatting>
  <conditionalFormatting sqref="N754">
    <cfRule type="cellIs" dxfId="5982" priority="6487" operator="between">
      <formula>3.5</formula>
      <formula>2.495</formula>
    </cfRule>
  </conditionalFormatting>
  <conditionalFormatting sqref="N754">
    <cfRule type="cellIs" dxfId="5981" priority="6486" operator="between">
      <formula>3.5</formula>
      <formula>2.494</formula>
    </cfRule>
  </conditionalFormatting>
  <conditionalFormatting sqref="N754">
    <cfRule type="cellIs" dxfId="5980" priority="6485" operator="between">
      <formula>2.5</formula>
      <formula>0</formula>
    </cfRule>
  </conditionalFormatting>
  <conditionalFormatting sqref="N754">
    <cfRule type="cellIs" dxfId="5979" priority="6481" operator="between">
      <formula>4.501</formula>
      <formula>6</formula>
    </cfRule>
    <cfRule type="cellIs" dxfId="5978" priority="6482" operator="between">
      <formula>3.001</formula>
      <formula>4.5</formula>
    </cfRule>
    <cfRule type="cellIs" dxfId="5977" priority="6483" operator="between">
      <formula>2.001</formula>
      <formula>3</formula>
    </cfRule>
    <cfRule type="cellIs" dxfId="5976" priority="6484" operator="between">
      <formula>0</formula>
      <formula>2</formula>
    </cfRule>
  </conditionalFormatting>
  <conditionalFormatting sqref="N755">
    <cfRule type="cellIs" dxfId="5975" priority="6480" operator="between">
      <formula>6</formula>
      <formula>4.5</formula>
    </cfRule>
  </conditionalFormatting>
  <conditionalFormatting sqref="N755">
    <cfRule type="cellIs" dxfId="5974" priority="6479" operator="between">
      <formula>6</formula>
      <formula>4.495</formula>
    </cfRule>
  </conditionalFormatting>
  <conditionalFormatting sqref="N755">
    <cfRule type="cellIs" dxfId="5973" priority="6478" operator="between">
      <formula>4.5</formula>
      <formula>3.495</formula>
    </cfRule>
  </conditionalFormatting>
  <conditionalFormatting sqref="N755">
    <cfRule type="cellIs" dxfId="5972" priority="6476" operator="between">
      <formula>3.5</formula>
      <formula>2.495</formula>
    </cfRule>
    <cfRule type="cellIs" dxfId="5971" priority="6477" operator="between">
      <formula>3.5</formula>
      <formula>2.495</formula>
    </cfRule>
  </conditionalFormatting>
  <conditionalFormatting sqref="N755">
    <cfRule type="cellIs" dxfId="5970" priority="6475" operator="between">
      <formula>3.5</formula>
      <formula>2.495</formula>
    </cfRule>
  </conditionalFormatting>
  <conditionalFormatting sqref="N755">
    <cfRule type="cellIs" dxfId="5969" priority="6474" operator="between">
      <formula>3.5</formula>
      <formula>2.494</formula>
    </cfRule>
  </conditionalFormatting>
  <conditionalFormatting sqref="N755">
    <cfRule type="cellIs" dxfId="5968" priority="6473" operator="between">
      <formula>2.5</formula>
      <formula>0</formula>
    </cfRule>
  </conditionalFormatting>
  <conditionalFormatting sqref="N755">
    <cfRule type="cellIs" dxfId="5967" priority="6469" operator="between">
      <formula>4.501</formula>
      <formula>6</formula>
    </cfRule>
    <cfRule type="cellIs" dxfId="5966" priority="6470" operator="between">
      <formula>3.001</formula>
      <formula>4.5</formula>
    </cfRule>
    <cfRule type="cellIs" dxfId="5965" priority="6471" operator="between">
      <formula>2.001</formula>
      <formula>3</formula>
    </cfRule>
    <cfRule type="cellIs" dxfId="5964" priority="6472" operator="between">
      <formula>0</formula>
      <formula>2</formula>
    </cfRule>
  </conditionalFormatting>
  <conditionalFormatting sqref="N759">
    <cfRule type="cellIs" dxfId="5963" priority="6468" operator="between">
      <formula>6</formula>
      <formula>4.5</formula>
    </cfRule>
  </conditionalFormatting>
  <conditionalFormatting sqref="N759">
    <cfRule type="cellIs" dxfId="5962" priority="6467" operator="between">
      <formula>6</formula>
      <formula>4.495</formula>
    </cfRule>
  </conditionalFormatting>
  <conditionalFormatting sqref="N759">
    <cfRule type="cellIs" dxfId="5961" priority="6466" operator="between">
      <formula>4.5</formula>
      <formula>3.495</formula>
    </cfRule>
  </conditionalFormatting>
  <conditionalFormatting sqref="N759">
    <cfRule type="cellIs" dxfId="5960" priority="6464" operator="between">
      <formula>3.5</formula>
      <formula>2.495</formula>
    </cfRule>
    <cfRule type="cellIs" dxfId="5959" priority="6465" operator="between">
      <formula>3.5</formula>
      <formula>2.495</formula>
    </cfRule>
  </conditionalFormatting>
  <conditionalFormatting sqref="N759">
    <cfRule type="cellIs" dxfId="5958" priority="6463" operator="between">
      <formula>3.5</formula>
      <formula>2.495</formula>
    </cfRule>
  </conditionalFormatting>
  <conditionalFormatting sqref="N759">
    <cfRule type="cellIs" dxfId="5957" priority="6462" operator="between">
      <formula>3.5</formula>
      <formula>2.494</formula>
    </cfRule>
  </conditionalFormatting>
  <conditionalFormatting sqref="N759">
    <cfRule type="cellIs" dxfId="5956" priority="6461" operator="between">
      <formula>2.5</formula>
      <formula>0</formula>
    </cfRule>
  </conditionalFormatting>
  <conditionalFormatting sqref="N759">
    <cfRule type="cellIs" dxfId="5955" priority="6457" operator="between">
      <formula>4.501</formula>
      <formula>6</formula>
    </cfRule>
    <cfRule type="cellIs" dxfId="5954" priority="6458" operator="between">
      <formula>3.001</formula>
      <formula>4.5</formula>
    </cfRule>
    <cfRule type="cellIs" dxfId="5953" priority="6459" operator="between">
      <formula>2.001</formula>
      <formula>3</formula>
    </cfRule>
    <cfRule type="cellIs" dxfId="5952" priority="6460" operator="between">
      <formula>0</formula>
      <formula>2</formula>
    </cfRule>
  </conditionalFormatting>
  <conditionalFormatting sqref="N757">
    <cfRule type="cellIs" dxfId="5951" priority="6444" operator="between">
      <formula>6</formula>
      <formula>4.5</formula>
    </cfRule>
  </conditionalFormatting>
  <conditionalFormatting sqref="N757">
    <cfRule type="cellIs" dxfId="5950" priority="6443" operator="between">
      <formula>6</formula>
      <formula>4.495</formula>
    </cfRule>
  </conditionalFormatting>
  <conditionalFormatting sqref="N757">
    <cfRule type="cellIs" dxfId="5949" priority="6442" operator="between">
      <formula>4.5</formula>
      <formula>3.495</formula>
    </cfRule>
  </conditionalFormatting>
  <conditionalFormatting sqref="N757">
    <cfRule type="cellIs" dxfId="5948" priority="6440" operator="between">
      <formula>3.5</formula>
      <formula>2.495</formula>
    </cfRule>
    <cfRule type="cellIs" dxfId="5947" priority="6441" operator="between">
      <formula>3.5</formula>
      <formula>2.495</formula>
    </cfRule>
  </conditionalFormatting>
  <conditionalFormatting sqref="N757">
    <cfRule type="cellIs" dxfId="5946" priority="6439" operator="between">
      <formula>3.5</formula>
      <formula>2.495</formula>
    </cfRule>
  </conditionalFormatting>
  <conditionalFormatting sqref="N757">
    <cfRule type="cellIs" dxfId="5945" priority="6438" operator="between">
      <formula>3.5</formula>
      <formula>2.494</formula>
    </cfRule>
  </conditionalFormatting>
  <conditionalFormatting sqref="N757">
    <cfRule type="cellIs" dxfId="5944" priority="6437" operator="between">
      <formula>2.5</formula>
      <formula>0</formula>
    </cfRule>
  </conditionalFormatting>
  <conditionalFormatting sqref="N757">
    <cfRule type="cellIs" dxfId="5943" priority="6433" operator="between">
      <formula>4.501</formula>
      <formula>6</formula>
    </cfRule>
    <cfRule type="cellIs" dxfId="5942" priority="6434" operator="between">
      <formula>3.001</formula>
      <formula>4.5</formula>
    </cfRule>
    <cfRule type="cellIs" dxfId="5941" priority="6435" operator="between">
      <formula>2.001</formula>
      <formula>3</formula>
    </cfRule>
    <cfRule type="cellIs" dxfId="5940" priority="6436" operator="between">
      <formula>0</formula>
      <formula>2</formula>
    </cfRule>
  </conditionalFormatting>
  <conditionalFormatting sqref="N758">
    <cfRule type="cellIs" dxfId="5939" priority="6432" operator="between">
      <formula>6</formula>
      <formula>4.5</formula>
    </cfRule>
  </conditionalFormatting>
  <conditionalFormatting sqref="N758">
    <cfRule type="cellIs" dxfId="5938" priority="6431" operator="between">
      <formula>6</formula>
      <formula>4.495</formula>
    </cfRule>
  </conditionalFormatting>
  <conditionalFormatting sqref="N758">
    <cfRule type="cellIs" dxfId="5937" priority="6430" operator="between">
      <formula>4.5</formula>
      <formula>3.495</formula>
    </cfRule>
  </conditionalFormatting>
  <conditionalFormatting sqref="N758">
    <cfRule type="cellIs" dxfId="5936" priority="6428" operator="between">
      <formula>3.5</formula>
      <formula>2.495</formula>
    </cfRule>
    <cfRule type="cellIs" dxfId="5935" priority="6429" operator="between">
      <formula>3.5</formula>
      <formula>2.495</formula>
    </cfRule>
  </conditionalFormatting>
  <conditionalFormatting sqref="N758">
    <cfRule type="cellIs" dxfId="5934" priority="6427" operator="between">
      <formula>3.5</formula>
      <formula>2.495</formula>
    </cfRule>
  </conditionalFormatting>
  <conditionalFormatting sqref="N758">
    <cfRule type="cellIs" dxfId="5933" priority="6426" operator="between">
      <formula>3.5</formula>
      <formula>2.494</formula>
    </cfRule>
  </conditionalFormatting>
  <conditionalFormatting sqref="N758">
    <cfRule type="cellIs" dxfId="5932" priority="6425" operator="between">
      <formula>2.5</formula>
      <formula>0</formula>
    </cfRule>
  </conditionalFormatting>
  <conditionalFormatting sqref="N758">
    <cfRule type="cellIs" dxfId="5931" priority="6421" operator="between">
      <formula>4.501</formula>
      <formula>6</formula>
    </cfRule>
    <cfRule type="cellIs" dxfId="5930" priority="6422" operator="between">
      <formula>3.001</formula>
      <formula>4.5</formula>
    </cfRule>
    <cfRule type="cellIs" dxfId="5929" priority="6423" operator="between">
      <formula>2.001</formula>
      <formula>3</formula>
    </cfRule>
    <cfRule type="cellIs" dxfId="5928" priority="6424" operator="between">
      <formula>0</formula>
      <formula>2</formula>
    </cfRule>
  </conditionalFormatting>
  <conditionalFormatting sqref="N762">
    <cfRule type="cellIs" dxfId="5927" priority="6420" operator="between">
      <formula>6</formula>
      <formula>4.5</formula>
    </cfRule>
  </conditionalFormatting>
  <conditionalFormatting sqref="N762">
    <cfRule type="cellIs" dxfId="5926" priority="6419" operator="between">
      <formula>6</formula>
      <formula>4.495</formula>
    </cfRule>
  </conditionalFormatting>
  <conditionalFormatting sqref="N762">
    <cfRule type="cellIs" dxfId="5925" priority="6418" operator="between">
      <formula>4.5</formula>
      <formula>3.495</formula>
    </cfRule>
  </conditionalFormatting>
  <conditionalFormatting sqref="N762">
    <cfRule type="cellIs" dxfId="5924" priority="6416" operator="between">
      <formula>3.5</formula>
      <formula>2.495</formula>
    </cfRule>
    <cfRule type="cellIs" dxfId="5923" priority="6417" operator="between">
      <formula>3.5</formula>
      <formula>2.495</formula>
    </cfRule>
  </conditionalFormatting>
  <conditionalFormatting sqref="N762">
    <cfRule type="cellIs" dxfId="5922" priority="6415" operator="between">
      <formula>3.5</formula>
      <formula>2.495</formula>
    </cfRule>
  </conditionalFormatting>
  <conditionalFormatting sqref="N762">
    <cfRule type="cellIs" dxfId="5921" priority="6414" operator="between">
      <formula>3.5</formula>
      <formula>2.494</formula>
    </cfRule>
  </conditionalFormatting>
  <conditionalFormatting sqref="N762">
    <cfRule type="cellIs" dxfId="5920" priority="6413" operator="between">
      <formula>2.5</formula>
      <formula>0</formula>
    </cfRule>
  </conditionalFormatting>
  <conditionalFormatting sqref="N762">
    <cfRule type="cellIs" dxfId="5919" priority="6409" operator="between">
      <formula>4.501</formula>
      <formula>6</formula>
    </cfRule>
    <cfRule type="cellIs" dxfId="5918" priority="6410" operator="between">
      <formula>3.001</formula>
      <formula>4.5</formula>
    </cfRule>
    <cfRule type="cellIs" dxfId="5917" priority="6411" operator="between">
      <formula>2.001</formula>
      <formula>3</formula>
    </cfRule>
    <cfRule type="cellIs" dxfId="5916" priority="6412" operator="between">
      <formula>0</formula>
      <formula>2</formula>
    </cfRule>
  </conditionalFormatting>
  <conditionalFormatting sqref="N760">
    <cfRule type="cellIs" dxfId="5915" priority="6408" operator="between">
      <formula>6</formula>
      <formula>4.5</formula>
    </cfRule>
  </conditionalFormatting>
  <conditionalFormatting sqref="N760">
    <cfRule type="cellIs" dxfId="5914" priority="6407" operator="between">
      <formula>6</formula>
      <formula>4.495</formula>
    </cfRule>
  </conditionalFormatting>
  <conditionalFormatting sqref="N760">
    <cfRule type="cellIs" dxfId="5913" priority="6406" operator="between">
      <formula>4.5</formula>
      <formula>3.495</formula>
    </cfRule>
  </conditionalFormatting>
  <conditionalFormatting sqref="N760">
    <cfRule type="cellIs" dxfId="5912" priority="6404" operator="between">
      <formula>3.5</formula>
      <formula>2.495</formula>
    </cfRule>
    <cfRule type="cellIs" dxfId="5911" priority="6405" operator="between">
      <formula>3.5</formula>
      <formula>2.495</formula>
    </cfRule>
  </conditionalFormatting>
  <conditionalFormatting sqref="N760">
    <cfRule type="cellIs" dxfId="5910" priority="6403" operator="between">
      <formula>3.5</formula>
      <formula>2.495</formula>
    </cfRule>
  </conditionalFormatting>
  <conditionalFormatting sqref="N760">
    <cfRule type="cellIs" dxfId="5909" priority="6402" operator="between">
      <formula>3.5</formula>
      <formula>2.494</formula>
    </cfRule>
  </conditionalFormatting>
  <conditionalFormatting sqref="N760">
    <cfRule type="cellIs" dxfId="5908" priority="6401" operator="between">
      <formula>2.5</formula>
      <formula>0</formula>
    </cfRule>
  </conditionalFormatting>
  <conditionalFormatting sqref="N760">
    <cfRule type="cellIs" dxfId="5907" priority="6397" operator="between">
      <formula>4.501</formula>
      <formula>6</formula>
    </cfRule>
    <cfRule type="cellIs" dxfId="5906" priority="6398" operator="between">
      <formula>3.001</formula>
      <formula>4.5</formula>
    </cfRule>
    <cfRule type="cellIs" dxfId="5905" priority="6399" operator="between">
      <formula>2.001</formula>
      <formula>3</formula>
    </cfRule>
    <cfRule type="cellIs" dxfId="5904" priority="6400" operator="between">
      <formula>0</formula>
      <formula>2</formula>
    </cfRule>
  </conditionalFormatting>
  <conditionalFormatting sqref="N761">
    <cfRule type="cellIs" dxfId="5903" priority="6396" operator="between">
      <formula>6</formula>
      <formula>4.5</formula>
    </cfRule>
  </conditionalFormatting>
  <conditionalFormatting sqref="N761">
    <cfRule type="cellIs" dxfId="5902" priority="6395" operator="between">
      <formula>6</formula>
      <formula>4.495</formula>
    </cfRule>
  </conditionalFormatting>
  <conditionalFormatting sqref="N761">
    <cfRule type="cellIs" dxfId="5901" priority="6394" operator="between">
      <formula>4.5</formula>
      <formula>3.495</formula>
    </cfRule>
  </conditionalFormatting>
  <conditionalFormatting sqref="N761">
    <cfRule type="cellIs" dxfId="5900" priority="6392" operator="between">
      <formula>3.5</formula>
      <formula>2.495</formula>
    </cfRule>
    <cfRule type="cellIs" dxfId="5899" priority="6393" operator="between">
      <formula>3.5</formula>
      <formula>2.495</formula>
    </cfRule>
  </conditionalFormatting>
  <conditionalFormatting sqref="N761">
    <cfRule type="cellIs" dxfId="5898" priority="6391" operator="between">
      <formula>3.5</formula>
      <formula>2.495</formula>
    </cfRule>
  </conditionalFormatting>
  <conditionalFormatting sqref="N761">
    <cfRule type="cellIs" dxfId="5897" priority="6390" operator="between">
      <formula>3.5</formula>
      <formula>2.494</formula>
    </cfRule>
  </conditionalFormatting>
  <conditionalFormatting sqref="N761">
    <cfRule type="cellIs" dxfId="5896" priority="6389" operator="between">
      <formula>2.5</formula>
      <formula>0</formula>
    </cfRule>
  </conditionalFormatting>
  <conditionalFormatting sqref="N761">
    <cfRule type="cellIs" dxfId="5895" priority="6385" operator="between">
      <formula>4.501</formula>
      <formula>6</formula>
    </cfRule>
    <cfRule type="cellIs" dxfId="5894" priority="6386" operator="between">
      <formula>3.001</formula>
      <formula>4.5</formula>
    </cfRule>
    <cfRule type="cellIs" dxfId="5893" priority="6387" operator="between">
      <formula>2.001</formula>
      <formula>3</formula>
    </cfRule>
    <cfRule type="cellIs" dxfId="5892" priority="6388" operator="between">
      <formula>0</formula>
      <formula>2</formula>
    </cfRule>
  </conditionalFormatting>
  <conditionalFormatting sqref="N765">
    <cfRule type="cellIs" dxfId="5891" priority="6384" operator="between">
      <formula>6</formula>
      <formula>4.5</formula>
    </cfRule>
  </conditionalFormatting>
  <conditionalFormatting sqref="N765">
    <cfRule type="cellIs" dxfId="5890" priority="6383" operator="between">
      <formula>6</formula>
      <formula>4.495</formula>
    </cfRule>
  </conditionalFormatting>
  <conditionalFormatting sqref="N765">
    <cfRule type="cellIs" dxfId="5889" priority="6382" operator="between">
      <formula>4.5</formula>
      <formula>3.495</formula>
    </cfRule>
  </conditionalFormatting>
  <conditionalFormatting sqref="N765">
    <cfRule type="cellIs" dxfId="5888" priority="6380" operator="between">
      <formula>3.5</formula>
      <formula>2.495</formula>
    </cfRule>
    <cfRule type="cellIs" dxfId="5887" priority="6381" operator="between">
      <formula>3.5</formula>
      <formula>2.495</formula>
    </cfRule>
  </conditionalFormatting>
  <conditionalFormatting sqref="N765">
    <cfRule type="cellIs" dxfId="5886" priority="6379" operator="between">
      <formula>3.5</formula>
      <formula>2.495</formula>
    </cfRule>
  </conditionalFormatting>
  <conditionalFormatting sqref="N765">
    <cfRule type="cellIs" dxfId="5885" priority="6378" operator="between">
      <formula>3.5</formula>
      <formula>2.494</formula>
    </cfRule>
  </conditionalFormatting>
  <conditionalFormatting sqref="N765">
    <cfRule type="cellIs" dxfId="5884" priority="6377" operator="between">
      <formula>2.5</formula>
      <formula>0</formula>
    </cfRule>
  </conditionalFormatting>
  <conditionalFormatting sqref="N765">
    <cfRule type="cellIs" dxfId="5883" priority="6373" operator="between">
      <formula>4.501</formula>
      <formula>6</formula>
    </cfRule>
    <cfRule type="cellIs" dxfId="5882" priority="6374" operator="between">
      <formula>3.001</formula>
      <formula>4.5</formula>
    </cfRule>
    <cfRule type="cellIs" dxfId="5881" priority="6375" operator="between">
      <formula>2.001</formula>
      <formula>3</formula>
    </cfRule>
    <cfRule type="cellIs" dxfId="5880" priority="6376" operator="between">
      <formula>0</formula>
      <formula>2</formula>
    </cfRule>
  </conditionalFormatting>
  <conditionalFormatting sqref="N763">
    <cfRule type="cellIs" dxfId="5879" priority="6372" operator="between">
      <formula>6</formula>
      <formula>4.5</formula>
    </cfRule>
  </conditionalFormatting>
  <conditionalFormatting sqref="N763">
    <cfRule type="cellIs" dxfId="5878" priority="6371" operator="between">
      <formula>6</formula>
      <formula>4.495</formula>
    </cfRule>
  </conditionalFormatting>
  <conditionalFormatting sqref="N763">
    <cfRule type="cellIs" dxfId="5877" priority="6370" operator="between">
      <formula>4.5</formula>
      <formula>3.495</formula>
    </cfRule>
  </conditionalFormatting>
  <conditionalFormatting sqref="N763">
    <cfRule type="cellIs" dxfId="5876" priority="6368" operator="between">
      <formula>3.5</formula>
      <formula>2.495</formula>
    </cfRule>
    <cfRule type="cellIs" dxfId="5875" priority="6369" operator="between">
      <formula>3.5</formula>
      <formula>2.495</formula>
    </cfRule>
  </conditionalFormatting>
  <conditionalFormatting sqref="N763">
    <cfRule type="cellIs" dxfId="5874" priority="6367" operator="between">
      <formula>3.5</formula>
      <formula>2.495</formula>
    </cfRule>
  </conditionalFormatting>
  <conditionalFormatting sqref="N763">
    <cfRule type="cellIs" dxfId="5873" priority="6366" operator="between">
      <formula>3.5</formula>
      <formula>2.494</formula>
    </cfRule>
  </conditionalFormatting>
  <conditionalFormatting sqref="N763">
    <cfRule type="cellIs" dxfId="5872" priority="6365" operator="between">
      <formula>2.5</formula>
      <formula>0</formula>
    </cfRule>
  </conditionalFormatting>
  <conditionalFormatting sqref="N763">
    <cfRule type="cellIs" dxfId="5871" priority="6361" operator="between">
      <formula>4.501</formula>
      <formula>6</formula>
    </cfRule>
    <cfRule type="cellIs" dxfId="5870" priority="6362" operator="between">
      <formula>3.001</formula>
      <formula>4.5</formula>
    </cfRule>
    <cfRule type="cellIs" dxfId="5869" priority="6363" operator="between">
      <formula>2.001</formula>
      <formula>3</formula>
    </cfRule>
    <cfRule type="cellIs" dxfId="5868" priority="6364" operator="between">
      <formula>0</formula>
      <formula>2</formula>
    </cfRule>
  </conditionalFormatting>
  <conditionalFormatting sqref="N764">
    <cfRule type="cellIs" dxfId="5867" priority="6360" operator="between">
      <formula>6</formula>
      <formula>4.5</formula>
    </cfRule>
  </conditionalFormatting>
  <conditionalFormatting sqref="N764">
    <cfRule type="cellIs" dxfId="5866" priority="6359" operator="between">
      <formula>6</formula>
      <formula>4.495</formula>
    </cfRule>
  </conditionalFormatting>
  <conditionalFormatting sqref="N764">
    <cfRule type="cellIs" dxfId="5865" priority="6358" operator="between">
      <formula>4.5</formula>
      <formula>3.495</formula>
    </cfRule>
  </conditionalFormatting>
  <conditionalFormatting sqref="N764">
    <cfRule type="cellIs" dxfId="5864" priority="6356" operator="between">
      <formula>3.5</formula>
      <formula>2.495</formula>
    </cfRule>
    <cfRule type="cellIs" dxfId="5863" priority="6357" operator="between">
      <formula>3.5</formula>
      <formula>2.495</formula>
    </cfRule>
  </conditionalFormatting>
  <conditionalFormatting sqref="N764">
    <cfRule type="cellIs" dxfId="5862" priority="6355" operator="between">
      <formula>3.5</formula>
      <formula>2.495</formula>
    </cfRule>
  </conditionalFormatting>
  <conditionalFormatting sqref="N764">
    <cfRule type="cellIs" dxfId="5861" priority="6354" operator="between">
      <formula>3.5</formula>
      <formula>2.494</formula>
    </cfRule>
  </conditionalFormatting>
  <conditionalFormatting sqref="N764">
    <cfRule type="cellIs" dxfId="5860" priority="6353" operator="between">
      <formula>2.5</formula>
      <formula>0</formula>
    </cfRule>
  </conditionalFormatting>
  <conditionalFormatting sqref="N764">
    <cfRule type="cellIs" dxfId="5859" priority="6349" operator="between">
      <formula>4.501</formula>
      <formula>6</formula>
    </cfRule>
    <cfRule type="cellIs" dxfId="5858" priority="6350" operator="between">
      <formula>3.001</formula>
      <formula>4.5</formula>
    </cfRule>
    <cfRule type="cellIs" dxfId="5857" priority="6351" operator="between">
      <formula>2.001</formula>
      <formula>3</formula>
    </cfRule>
    <cfRule type="cellIs" dxfId="5856" priority="6352" operator="between">
      <formula>0</formula>
      <formula>2</formula>
    </cfRule>
  </conditionalFormatting>
  <conditionalFormatting sqref="N770">
    <cfRule type="cellIs" dxfId="5855" priority="6348" operator="between">
      <formula>6</formula>
      <formula>4.5</formula>
    </cfRule>
  </conditionalFormatting>
  <conditionalFormatting sqref="N770">
    <cfRule type="cellIs" dxfId="5854" priority="6347" operator="between">
      <formula>6</formula>
      <formula>4.495</formula>
    </cfRule>
  </conditionalFormatting>
  <conditionalFormatting sqref="N770">
    <cfRule type="cellIs" dxfId="5853" priority="6346" operator="between">
      <formula>4.5</formula>
      <formula>3.495</formula>
    </cfRule>
  </conditionalFormatting>
  <conditionalFormatting sqref="N770">
    <cfRule type="cellIs" dxfId="5852" priority="6344" operator="between">
      <formula>3.5</formula>
      <formula>2.495</formula>
    </cfRule>
    <cfRule type="cellIs" dxfId="5851" priority="6345" operator="between">
      <formula>3.5</formula>
      <formula>2.495</formula>
    </cfRule>
  </conditionalFormatting>
  <conditionalFormatting sqref="N770">
    <cfRule type="cellIs" dxfId="5850" priority="6343" operator="between">
      <formula>3.5</formula>
      <formula>2.495</formula>
    </cfRule>
  </conditionalFormatting>
  <conditionalFormatting sqref="N770">
    <cfRule type="cellIs" dxfId="5849" priority="6342" operator="between">
      <formula>3.5</formula>
      <formula>2.494</formula>
    </cfRule>
  </conditionalFormatting>
  <conditionalFormatting sqref="N770">
    <cfRule type="cellIs" dxfId="5848" priority="6341" operator="between">
      <formula>2.5</formula>
      <formula>0</formula>
    </cfRule>
  </conditionalFormatting>
  <conditionalFormatting sqref="N770">
    <cfRule type="cellIs" dxfId="5847" priority="6337" operator="between">
      <formula>4.501</formula>
      <formula>6</formula>
    </cfRule>
    <cfRule type="cellIs" dxfId="5846" priority="6338" operator="between">
      <formula>3.001</formula>
      <formula>4.5</formula>
    </cfRule>
    <cfRule type="cellIs" dxfId="5845" priority="6339" operator="between">
      <formula>2.001</formula>
      <formula>3</formula>
    </cfRule>
    <cfRule type="cellIs" dxfId="5844" priority="6340" operator="between">
      <formula>0</formula>
      <formula>2</formula>
    </cfRule>
  </conditionalFormatting>
  <conditionalFormatting sqref="N766">
    <cfRule type="cellIs" dxfId="5843" priority="6336" operator="between">
      <formula>6</formula>
      <formula>4.5</formula>
    </cfRule>
  </conditionalFormatting>
  <conditionalFormatting sqref="N766">
    <cfRule type="cellIs" dxfId="5842" priority="6335" operator="between">
      <formula>6</formula>
      <formula>4.495</formula>
    </cfRule>
  </conditionalFormatting>
  <conditionalFormatting sqref="N766">
    <cfRule type="cellIs" dxfId="5841" priority="6334" operator="between">
      <formula>4.5</formula>
      <formula>3.495</formula>
    </cfRule>
  </conditionalFormatting>
  <conditionalFormatting sqref="N766">
    <cfRule type="cellIs" dxfId="5840" priority="6332" operator="between">
      <formula>3.5</formula>
      <formula>2.495</formula>
    </cfRule>
    <cfRule type="cellIs" dxfId="5839" priority="6333" operator="between">
      <formula>3.5</formula>
      <formula>2.495</formula>
    </cfRule>
  </conditionalFormatting>
  <conditionalFormatting sqref="N766">
    <cfRule type="cellIs" dxfId="5838" priority="6331" operator="between">
      <formula>3.5</formula>
      <formula>2.495</formula>
    </cfRule>
  </conditionalFormatting>
  <conditionalFormatting sqref="N766">
    <cfRule type="cellIs" dxfId="5837" priority="6330" operator="between">
      <formula>3.5</formula>
      <formula>2.494</formula>
    </cfRule>
  </conditionalFormatting>
  <conditionalFormatting sqref="N766">
    <cfRule type="cellIs" dxfId="5836" priority="6329" operator="between">
      <formula>2.5</formula>
      <formula>0</formula>
    </cfRule>
  </conditionalFormatting>
  <conditionalFormatting sqref="N766">
    <cfRule type="cellIs" dxfId="5835" priority="6325" operator="between">
      <formula>4.501</formula>
      <formula>6</formula>
    </cfRule>
    <cfRule type="cellIs" dxfId="5834" priority="6326" operator="between">
      <formula>3.001</formula>
      <formula>4.5</formula>
    </cfRule>
    <cfRule type="cellIs" dxfId="5833" priority="6327" operator="between">
      <formula>2.001</formula>
      <formula>3</formula>
    </cfRule>
    <cfRule type="cellIs" dxfId="5832" priority="6328" operator="between">
      <formula>0</formula>
      <formula>2</formula>
    </cfRule>
  </conditionalFormatting>
  <conditionalFormatting sqref="N769">
    <cfRule type="cellIs" dxfId="5831" priority="6324" operator="between">
      <formula>6</formula>
      <formula>4.5</formula>
    </cfRule>
  </conditionalFormatting>
  <conditionalFormatting sqref="N769">
    <cfRule type="cellIs" dxfId="5830" priority="6323" operator="between">
      <formula>6</formula>
      <formula>4.495</formula>
    </cfRule>
  </conditionalFormatting>
  <conditionalFormatting sqref="N769">
    <cfRule type="cellIs" dxfId="5829" priority="6322" operator="between">
      <formula>4.5</formula>
      <formula>3.495</formula>
    </cfRule>
  </conditionalFormatting>
  <conditionalFormatting sqref="N769">
    <cfRule type="cellIs" dxfId="5828" priority="6320" operator="between">
      <formula>3.5</formula>
      <formula>2.495</formula>
    </cfRule>
    <cfRule type="cellIs" dxfId="5827" priority="6321" operator="between">
      <formula>3.5</formula>
      <formula>2.495</formula>
    </cfRule>
  </conditionalFormatting>
  <conditionalFormatting sqref="N769">
    <cfRule type="cellIs" dxfId="5826" priority="6319" operator="between">
      <formula>3.5</formula>
      <formula>2.495</formula>
    </cfRule>
  </conditionalFormatting>
  <conditionalFormatting sqref="N769">
    <cfRule type="cellIs" dxfId="5825" priority="6318" operator="between">
      <formula>3.5</formula>
      <formula>2.494</formula>
    </cfRule>
  </conditionalFormatting>
  <conditionalFormatting sqref="N769">
    <cfRule type="cellIs" dxfId="5824" priority="6317" operator="between">
      <formula>2.5</formula>
      <formula>0</formula>
    </cfRule>
  </conditionalFormatting>
  <conditionalFormatting sqref="N769">
    <cfRule type="cellIs" dxfId="5823" priority="6313" operator="between">
      <formula>4.501</formula>
      <formula>6</formula>
    </cfRule>
    <cfRule type="cellIs" dxfId="5822" priority="6314" operator="between">
      <formula>3.001</formula>
      <formula>4.5</formula>
    </cfRule>
    <cfRule type="cellIs" dxfId="5821" priority="6315" operator="between">
      <formula>2.001</formula>
      <formula>3</formula>
    </cfRule>
    <cfRule type="cellIs" dxfId="5820" priority="6316" operator="between">
      <formula>0</formula>
      <formula>2</formula>
    </cfRule>
  </conditionalFormatting>
  <conditionalFormatting sqref="N768">
    <cfRule type="cellIs" dxfId="5819" priority="6312" operator="between">
      <formula>6</formula>
      <formula>4.5</formula>
    </cfRule>
  </conditionalFormatting>
  <conditionalFormatting sqref="N768">
    <cfRule type="cellIs" dxfId="5818" priority="6311" operator="between">
      <formula>6</formula>
      <formula>4.495</formula>
    </cfRule>
  </conditionalFormatting>
  <conditionalFormatting sqref="N768">
    <cfRule type="cellIs" dxfId="5817" priority="6310" operator="between">
      <formula>4.5</formula>
      <formula>3.495</formula>
    </cfRule>
  </conditionalFormatting>
  <conditionalFormatting sqref="N768">
    <cfRule type="cellIs" dxfId="5816" priority="6308" operator="between">
      <formula>3.5</formula>
      <formula>2.495</formula>
    </cfRule>
    <cfRule type="cellIs" dxfId="5815" priority="6309" operator="between">
      <formula>3.5</formula>
      <formula>2.495</formula>
    </cfRule>
  </conditionalFormatting>
  <conditionalFormatting sqref="N768">
    <cfRule type="cellIs" dxfId="5814" priority="6307" operator="between">
      <formula>3.5</formula>
      <formula>2.495</formula>
    </cfRule>
  </conditionalFormatting>
  <conditionalFormatting sqref="N768">
    <cfRule type="cellIs" dxfId="5813" priority="6306" operator="between">
      <formula>3.5</formula>
      <formula>2.494</formula>
    </cfRule>
  </conditionalFormatting>
  <conditionalFormatting sqref="N768">
    <cfRule type="cellIs" dxfId="5812" priority="6305" operator="between">
      <formula>2.5</formula>
      <formula>0</formula>
    </cfRule>
  </conditionalFormatting>
  <conditionalFormatting sqref="N768">
    <cfRule type="cellIs" dxfId="5811" priority="6301" operator="between">
      <formula>4.501</formula>
      <formula>6</formula>
    </cfRule>
    <cfRule type="cellIs" dxfId="5810" priority="6302" operator="between">
      <formula>3.001</formula>
      <formula>4.5</formula>
    </cfRule>
    <cfRule type="cellIs" dxfId="5809" priority="6303" operator="between">
      <formula>2.001</formula>
      <formula>3</formula>
    </cfRule>
    <cfRule type="cellIs" dxfId="5808" priority="6304" operator="between">
      <formula>0</formula>
      <formula>2</formula>
    </cfRule>
  </conditionalFormatting>
  <conditionalFormatting sqref="N767">
    <cfRule type="cellIs" dxfId="5807" priority="6300" operator="between">
      <formula>6</formula>
      <formula>4.5</formula>
    </cfRule>
  </conditionalFormatting>
  <conditionalFormatting sqref="N767">
    <cfRule type="cellIs" dxfId="5806" priority="6299" operator="between">
      <formula>6</formula>
      <formula>4.495</formula>
    </cfRule>
  </conditionalFormatting>
  <conditionalFormatting sqref="N767">
    <cfRule type="cellIs" dxfId="5805" priority="6298" operator="between">
      <formula>4.5</formula>
      <formula>3.495</formula>
    </cfRule>
  </conditionalFormatting>
  <conditionalFormatting sqref="N767">
    <cfRule type="cellIs" dxfId="5804" priority="6296" operator="between">
      <formula>3.5</formula>
      <formula>2.495</formula>
    </cfRule>
    <cfRule type="cellIs" dxfId="5803" priority="6297" operator="between">
      <formula>3.5</formula>
      <formula>2.495</formula>
    </cfRule>
  </conditionalFormatting>
  <conditionalFormatting sqref="N767">
    <cfRule type="cellIs" dxfId="5802" priority="6295" operator="between">
      <formula>3.5</formula>
      <formula>2.495</formula>
    </cfRule>
  </conditionalFormatting>
  <conditionalFormatting sqref="N767">
    <cfRule type="cellIs" dxfId="5801" priority="6294" operator="between">
      <formula>3.5</formula>
      <formula>2.494</formula>
    </cfRule>
  </conditionalFormatting>
  <conditionalFormatting sqref="N767">
    <cfRule type="cellIs" dxfId="5800" priority="6293" operator="between">
      <formula>2.5</formula>
      <formula>0</formula>
    </cfRule>
  </conditionalFormatting>
  <conditionalFormatting sqref="N767">
    <cfRule type="cellIs" dxfId="5799" priority="6289" operator="between">
      <formula>4.501</formula>
      <formula>6</formula>
    </cfRule>
    <cfRule type="cellIs" dxfId="5798" priority="6290" operator="between">
      <formula>3.001</formula>
      <formula>4.5</formula>
    </cfRule>
    <cfRule type="cellIs" dxfId="5797" priority="6291" operator="between">
      <formula>2.001</formula>
      <formula>3</formula>
    </cfRule>
    <cfRule type="cellIs" dxfId="5796" priority="6292" operator="between">
      <formula>0</formula>
      <formula>2</formula>
    </cfRule>
  </conditionalFormatting>
  <conditionalFormatting sqref="N775">
    <cfRule type="cellIs" dxfId="5795" priority="6288" operator="between">
      <formula>6</formula>
      <formula>4.5</formula>
    </cfRule>
  </conditionalFormatting>
  <conditionalFormatting sqref="N775">
    <cfRule type="cellIs" dxfId="5794" priority="6287" operator="between">
      <formula>6</formula>
      <formula>4.495</formula>
    </cfRule>
  </conditionalFormatting>
  <conditionalFormatting sqref="N775">
    <cfRule type="cellIs" dxfId="5793" priority="6286" operator="between">
      <formula>4.5</formula>
      <formula>3.495</formula>
    </cfRule>
  </conditionalFormatting>
  <conditionalFormatting sqref="N775">
    <cfRule type="cellIs" dxfId="5792" priority="6284" operator="between">
      <formula>3.5</formula>
      <formula>2.495</formula>
    </cfRule>
    <cfRule type="cellIs" dxfId="5791" priority="6285" operator="between">
      <formula>3.5</formula>
      <formula>2.495</formula>
    </cfRule>
  </conditionalFormatting>
  <conditionalFormatting sqref="N775">
    <cfRule type="cellIs" dxfId="5790" priority="6283" operator="between">
      <formula>3.5</formula>
      <formula>2.495</formula>
    </cfRule>
  </conditionalFormatting>
  <conditionalFormatting sqref="N775">
    <cfRule type="cellIs" dxfId="5789" priority="6282" operator="between">
      <formula>3.5</formula>
      <formula>2.494</formula>
    </cfRule>
  </conditionalFormatting>
  <conditionalFormatting sqref="N775">
    <cfRule type="cellIs" dxfId="5788" priority="6281" operator="between">
      <formula>2.5</formula>
      <formula>0</formula>
    </cfRule>
  </conditionalFormatting>
  <conditionalFormatting sqref="N775">
    <cfRule type="cellIs" dxfId="5787" priority="6277" operator="between">
      <formula>4.501</formula>
      <formula>6</formula>
    </cfRule>
    <cfRule type="cellIs" dxfId="5786" priority="6278" operator="between">
      <formula>3.001</formula>
      <formula>4.5</formula>
    </cfRule>
    <cfRule type="cellIs" dxfId="5785" priority="6279" operator="between">
      <formula>2.001</formula>
      <formula>3</formula>
    </cfRule>
    <cfRule type="cellIs" dxfId="5784" priority="6280" operator="between">
      <formula>0</formula>
      <formula>2</formula>
    </cfRule>
  </conditionalFormatting>
  <conditionalFormatting sqref="N771">
    <cfRule type="cellIs" dxfId="5783" priority="6276" operator="between">
      <formula>6</formula>
      <formula>4.5</formula>
    </cfRule>
  </conditionalFormatting>
  <conditionalFormatting sqref="N771">
    <cfRule type="cellIs" dxfId="5782" priority="6275" operator="between">
      <formula>6</formula>
      <formula>4.495</formula>
    </cfRule>
  </conditionalFormatting>
  <conditionalFormatting sqref="N771">
    <cfRule type="cellIs" dxfId="5781" priority="6274" operator="between">
      <formula>4.5</formula>
      <formula>3.495</formula>
    </cfRule>
  </conditionalFormatting>
  <conditionalFormatting sqref="N771">
    <cfRule type="cellIs" dxfId="5780" priority="6272" operator="between">
      <formula>3.5</formula>
      <formula>2.495</formula>
    </cfRule>
    <cfRule type="cellIs" dxfId="5779" priority="6273" operator="between">
      <formula>3.5</formula>
      <formula>2.495</formula>
    </cfRule>
  </conditionalFormatting>
  <conditionalFormatting sqref="N771">
    <cfRule type="cellIs" dxfId="5778" priority="6271" operator="between">
      <formula>3.5</formula>
      <formula>2.495</formula>
    </cfRule>
  </conditionalFormatting>
  <conditionalFormatting sqref="N771">
    <cfRule type="cellIs" dxfId="5777" priority="6270" operator="between">
      <formula>3.5</formula>
      <formula>2.494</formula>
    </cfRule>
  </conditionalFormatting>
  <conditionalFormatting sqref="N771">
    <cfRule type="cellIs" dxfId="5776" priority="6269" operator="between">
      <formula>2.5</formula>
      <formula>0</formula>
    </cfRule>
  </conditionalFormatting>
  <conditionalFormatting sqref="N771">
    <cfRule type="cellIs" dxfId="5775" priority="6265" operator="between">
      <formula>4.501</formula>
      <formula>6</formula>
    </cfRule>
    <cfRule type="cellIs" dxfId="5774" priority="6266" operator="between">
      <formula>3.001</formula>
      <formula>4.5</formula>
    </cfRule>
    <cfRule type="cellIs" dxfId="5773" priority="6267" operator="between">
      <formula>2.001</formula>
      <formula>3</formula>
    </cfRule>
    <cfRule type="cellIs" dxfId="5772" priority="6268" operator="between">
      <formula>0</formula>
      <formula>2</formula>
    </cfRule>
  </conditionalFormatting>
  <conditionalFormatting sqref="N774">
    <cfRule type="cellIs" dxfId="5771" priority="6264" operator="between">
      <formula>6</formula>
      <formula>4.5</formula>
    </cfRule>
  </conditionalFormatting>
  <conditionalFormatting sqref="N774">
    <cfRule type="cellIs" dxfId="5770" priority="6263" operator="between">
      <formula>6</formula>
      <formula>4.495</formula>
    </cfRule>
  </conditionalFormatting>
  <conditionalFormatting sqref="N774">
    <cfRule type="cellIs" dxfId="5769" priority="6262" operator="between">
      <formula>4.5</formula>
      <formula>3.495</formula>
    </cfRule>
  </conditionalFormatting>
  <conditionalFormatting sqref="N774">
    <cfRule type="cellIs" dxfId="5768" priority="6260" operator="between">
      <formula>3.5</formula>
      <formula>2.495</formula>
    </cfRule>
    <cfRule type="cellIs" dxfId="5767" priority="6261" operator="between">
      <formula>3.5</formula>
      <formula>2.495</formula>
    </cfRule>
  </conditionalFormatting>
  <conditionalFormatting sqref="N774">
    <cfRule type="cellIs" dxfId="5766" priority="6259" operator="between">
      <formula>3.5</formula>
      <formula>2.495</formula>
    </cfRule>
  </conditionalFormatting>
  <conditionalFormatting sqref="N774">
    <cfRule type="cellIs" dxfId="5765" priority="6258" operator="between">
      <formula>3.5</formula>
      <formula>2.494</formula>
    </cfRule>
  </conditionalFormatting>
  <conditionalFormatting sqref="N774">
    <cfRule type="cellIs" dxfId="5764" priority="6257" operator="between">
      <formula>2.5</formula>
      <formula>0</formula>
    </cfRule>
  </conditionalFormatting>
  <conditionalFormatting sqref="N774">
    <cfRule type="cellIs" dxfId="5763" priority="6253" operator="between">
      <formula>4.501</formula>
      <formula>6</formula>
    </cfRule>
    <cfRule type="cellIs" dxfId="5762" priority="6254" operator="between">
      <formula>3.001</formula>
      <formula>4.5</formula>
    </cfRule>
    <cfRule type="cellIs" dxfId="5761" priority="6255" operator="between">
      <formula>2.001</formula>
      <formula>3</formula>
    </cfRule>
    <cfRule type="cellIs" dxfId="5760" priority="6256" operator="between">
      <formula>0</formula>
      <formula>2</formula>
    </cfRule>
  </conditionalFormatting>
  <conditionalFormatting sqref="N773">
    <cfRule type="cellIs" dxfId="5759" priority="6252" operator="between">
      <formula>6</formula>
      <formula>4.5</formula>
    </cfRule>
  </conditionalFormatting>
  <conditionalFormatting sqref="N773">
    <cfRule type="cellIs" dxfId="5758" priority="6251" operator="between">
      <formula>6</formula>
      <formula>4.495</formula>
    </cfRule>
  </conditionalFormatting>
  <conditionalFormatting sqref="N773">
    <cfRule type="cellIs" dxfId="5757" priority="6250" operator="between">
      <formula>4.5</formula>
      <formula>3.495</formula>
    </cfRule>
  </conditionalFormatting>
  <conditionalFormatting sqref="N773">
    <cfRule type="cellIs" dxfId="5756" priority="6248" operator="between">
      <formula>3.5</formula>
      <formula>2.495</formula>
    </cfRule>
    <cfRule type="cellIs" dxfId="5755" priority="6249" operator="between">
      <formula>3.5</formula>
      <formula>2.495</formula>
    </cfRule>
  </conditionalFormatting>
  <conditionalFormatting sqref="N773">
    <cfRule type="cellIs" dxfId="5754" priority="6247" operator="between">
      <formula>3.5</formula>
      <formula>2.495</formula>
    </cfRule>
  </conditionalFormatting>
  <conditionalFormatting sqref="N773">
    <cfRule type="cellIs" dxfId="5753" priority="6246" operator="between">
      <formula>3.5</formula>
      <formula>2.494</formula>
    </cfRule>
  </conditionalFormatting>
  <conditionalFormatting sqref="N773">
    <cfRule type="cellIs" dxfId="5752" priority="6245" operator="between">
      <formula>2.5</formula>
      <formula>0</formula>
    </cfRule>
  </conditionalFormatting>
  <conditionalFormatting sqref="N773">
    <cfRule type="cellIs" dxfId="5751" priority="6241" operator="between">
      <formula>4.501</formula>
      <formula>6</formula>
    </cfRule>
    <cfRule type="cellIs" dxfId="5750" priority="6242" operator="between">
      <formula>3.001</formula>
      <formula>4.5</formula>
    </cfRule>
    <cfRule type="cellIs" dxfId="5749" priority="6243" operator="between">
      <formula>2.001</formula>
      <formula>3</formula>
    </cfRule>
    <cfRule type="cellIs" dxfId="5748" priority="6244" operator="between">
      <formula>0</formula>
      <formula>2</formula>
    </cfRule>
  </conditionalFormatting>
  <conditionalFormatting sqref="N772">
    <cfRule type="cellIs" dxfId="5747" priority="6240" operator="between">
      <formula>6</formula>
      <formula>4.5</formula>
    </cfRule>
  </conditionalFormatting>
  <conditionalFormatting sqref="N772">
    <cfRule type="cellIs" dxfId="5746" priority="6239" operator="between">
      <formula>6</formula>
      <formula>4.495</formula>
    </cfRule>
  </conditionalFormatting>
  <conditionalFormatting sqref="N772">
    <cfRule type="cellIs" dxfId="5745" priority="6238" operator="between">
      <formula>4.5</formula>
      <formula>3.495</formula>
    </cfRule>
  </conditionalFormatting>
  <conditionalFormatting sqref="N772">
    <cfRule type="cellIs" dxfId="5744" priority="6236" operator="between">
      <formula>3.5</formula>
      <formula>2.495</formula>
    </cfRule>
    <cfRule type="cellIs" dxfId="5743" priority="6237" operator="between">
      <formula>3.5</formula>
      <formula>2.495</formula>
    </cfRule>
  </conditionalFormatting>
  <conditionalFormatting sqref="N772">
    <cfRule type="cellIs" dxfId="5742" priority="6235" operator="between">
      <formula>3.5</formula>
      <formula>2.495</formula>
    </cfRule>
  </conditionalFormatting>
  <conditionalFormatting sqref="N772">
    <cfRule type="cellIs" dxfId="5741" priority="6234" operator="between">
      <formula>3.5</formula>
      <formula>2.494</formula>
    </cfRule>
  </conditionalFormatting>
  <conditionalFormatting sqref="N772">
    <cfRule type="cellIs" dxfId="5740" priority="6233" operator="between">
      <formula>2.5</formula>
      <formula>0</formula>
    </cfRule>
  </conditionalFormatting>
  <conditionalFormatting sqref="N772">
    <cfRule type="cellIs" dxfId="5739" priority="6229" operator="between">
      <formula>4.501</formula>
      <formula>6</formula>
    </cfRule>
    <cfRule type="cellIs" dxfId="5738" priority="6230" operator="between">
      <formula>3.001</formula>
      <formula>4.5</formula>
    </cfRule>
    <cfRule type="cellIs" dxfId="5737" priority="6231" operator="between">
      <formula>2.001</formula>
      <formula>3</formula>
    </cfRule>
    <cfRule type="cellIs" dxfId="5736" priority="6232" operator="between">
      <formula>0</formula>
      <formula>2</formula>
    </cfRule>
  </conditionalFormatting>
  <conditionalFormatting sqref="N779">
    <cfRule type="cellIs" dxfId="5735" priority="6228" operator="between">
      <formula>6</formula>
      <formula>4.5</formula>
    </cfRule>
  </conditionalFormatting>
  <conditionalFormatting sqref="N779">
    <cfRule type="cellIs" dxfId="5734" priority="6227" operator="between">
      <formula>6</formula>
      <formula>4.495</formula>
    </cfRule>
  </conditionalFormatting>
  <conditionalFormatting sqref="N779">
    <cfRule type="cellIs" dxfId="5733" priority="6226" operator="between">
      <formula>4.5</formula>
      <formula>3.495</formula>
    </cfRule>
  </conditionalFormatting>
  <conditionalFormatting sqref="N779">
    <cfRule type="cellIs" dxfId="5732" priority="6224" operator="between">
      <formula>3.5</formula>
      <formula>2.495</formula>
    </cfRule>
    <cfRule type="cellIs" dxfId="5731" priority="6225" operator="between">
      <formula>3.5</formula>
      <formula>2.495</formula>
    </cfRule>
  </conditionalFormatting>
  <conditionalFormatting sqref="N779">
    <cfRule type="cellIs" dxfId="5730" priority="6223" operator="between">
      <formula>3.5</formula>
      <formula>2.495</formula>
    </cfRule>
  </conditionalFormatting>
  <conditionalFormatting sqref="N779">
    <cfRule type="cellIs" dxfId="5729" priority="6222" operator="between">
      <formula>3.5</formula>
      <formula>2.494</formula>
    </cfRule>
  </conditionalFormatting>
  <conditionalFormatting sqref="N779">
    <cfRule type="cellIs" dxfId="5728" priority="6221" operator="between">
      <formula>2.5</formula>
      <formula>0</formula>
    </cfRule>
  </conditionalFormatting>
  <conditionalFormatting sqref="N779">
    <cfRule type="cellIs" dxfId="5727" priority="6217" operator="between">
      <formula>4.501</formula>
      <formula>6</formula>
    </cfRule>
    <cfRule type="cellIs" dxfId="5726" priority="6218" operator="between">
      <formula>3.001</formula>
      <formula>4.5</formula>
    </cfRule>
    <cfRule type="cellIs" dxfId="5725" priority="6219" operator="between">
      <formula>2.001</formula>
      <formula>3</formula>
    </cfRule>
    <cfRule type="cellIs" dxfId="5724" priority="6220" operator="between">
      <formula>0</formula>
      <formula>2</formula>
    </cfRule>
  </conditionalFormatting>
  <conditionalFormatting sqref="N776">
    <cfRule type="cellIs" dxfId="5723" priority="6216" operator="between">
      <formula>6</formula>
      <formula>4.5</formula>
    </cfRule>
  </conditionalFormatting>
  <conditionalFormatting sqref="N776">
    <cfRule type="cellIs" dxfId="5722" priority="6215" operator="between">
      <formula>6</formula>
      <formula>4.495</formula>
    </cfRule>
  </conditionalFormatting>
  <conditionalFormatting sqref="N776">
    <cfRule type="cellIs" dxfId="5721" priority="6214" operator="between">
      <formula>4.5</formula>
      <formula>3.495</formula>
    </cfRule>
  </conditionalFormatting>
  <conditionalFormatting sqref="N776">
    <cfRule type="cellIs" dxfId="5720" priority="6212" operator="between">
      <formula>3.5</formula>
      <formula>2.495</formula>
    </cfRule>
    <cfRule type="cellIs" dxfId="5719" priority="6213" operator="between">
      <formula>3.5</formula>
      <formula>2.495</formula>
    </cfRule>
  </conditionalFormatting>
  <conditionalFormatting sqref="N776">
    <cfRule type="cellIs" dxfId="5718" priority="6211" operator="between">
      <formula>3.5</formula>
      <formula>2.495</formula>
    </cfRule>
  </conditionalFormatting>
  <conditionalFormatting sqref="N776">
    <cfRule type="cellIs" dxfId="5717" priority="6210" operator="between">
      <formula>3.5</formula>
      <formula>2.494</formula>
    </cfRule>
  </conditionalFormatting>
  <conditionalFormatting sqref="N776">
    <cfRule type="cellIs" dxfId="5716" priority="6209" operator="between">
      <formula>2.5</formula>
      <formula>0</formula>
    </cfRule>
  </conditionalFormatting>
  <conditionalFormatting sqref="N776">
    <cfRule type="cellIs" dxfId="5715" priority="6205" operator="between">
      <formula>4.501</formula>
      <formula>6</formula>
    </cfRule>
    <cfRule type="cellIs" dxfId="5714" priority="6206" operator="between">
      <formula>3.001</formula>
      <formula>4.5</formula>
    </cfRule>
    <cfRule type="cellIs" dxfId="5713" priority="6207" operator="between">
      <formula>2.001</formula>
      <formula>3</formula>
    </cfRule>
    <cfRule type="cellIs" dxfId="5712" priority="6208" operator="between">
      <formula>0</formula>
      <formula>2</formula>
    </cfRule>
  </conditionalFormatting>
  <conditionalFormatting sqref="N778">
    <cfRule type="cellIs" dxfId="5711" priority="6204" operator="between">
      <formula>6</formula>
      <formula>4.5</formula>
    </cfRule>
  </conditionalFormatting>
  <conditionalFormatting sqref="N778">
    <cfRule type="cellIs" dxfId="5710" priority="6203" operator="between">
      <formula>6</formula>
      <formula>4.495</formula>
    </cfRule>
  </conditionalFormatting>
  <conditionalFormatting sqref="N778">
    <cfRule type="cellIs" dxfId="5709" priority="6202" operator="between">
      <formula>4.5</formula>
      <formula>3.495</formula>
    </cfRule>
  </conditionalFormatting>
  <conditionalFormatting sqref="N778">
    <cfRule type="cellIs" dxfId="5708" priority="6200" operator="between">
      <formula>3.5</formula>
      <formula>2.495</formula>
    </cfRule>
    <cfRule type="cellIs" dxfId="5707" priority="6201" operator="between">
      <formula>3.5</formula>
      <formula>2.495</formula>
    </cfRule>
  </conditionalFormatting>
  <conditionalFormatting sqref="N778">
    <cfRule type="cellIs" dxfId="5706" priority="6199" operator="between">
      <formula>3.5</formula>
      <formula>2.495</formula>
    </cfRule>
  </conditionalFormatting>
  <conditionalFormatting sqref="N778">
    <cfRule type="cellIs" dxfId="5705" priority="6198" operator="between">
      <formula>3.5</formula>
      <formula>2.494</formula>
    </cfRule>
  </conditionalFormatting>
  <conditionalFormatting sqref="N778">
    <cfRule type="cellIs" dxfId="5704" priority="6197" operator="between">
      <formula>2.5</formula>
      <formula>0</formula>
    </cfRule>
  </conditionalFormatting>
  <conditionalFormatting sqref="N778">
    <cfRule type="cellIs" dxfId="5703" priority="6193" operator="between">
      <formula>4.501</formula>
      <formula>6</formula>
    </cfRule>
    <cfRule type="cellIs" dxfId="5702" priority="6194" operator="between">
      <formula>3.001</formula>
      <formula>4.5</formula>
    </cfRule>
    <cfRule type="cellIs" dxfId="5701" priority="6195" operator="between">
      <formula>2.001</formula>
      <formula>3</formula>
    </cfRule>
    <cfRule type="cellIs" dxfId="5700" priority="6196" operator="between">
      <formula>0</formula>
      <formula>2</formula>
    </cfRule>
  </conditionalFormatting>
  <conditionalFormatting sqref="N777">
    <cfRule type="cellIs" dxfId="5699" priority="6180" operator="between">
      <formula>6</formula>
      <formula>4.5</formula>
    </cfRule>
  </conditionalFormatting>
  <conditionalFormatting sqref="N777">
    <cfRule type="cellIs" dxfId="5698" priority="6179" operator="between">
      <formula>6</formula>
      <formula>4.495</formula>
    </cfRule>
  </conditionalFormatting>
  <conditionalFormatting sqref="N777">
    <cfRule type="cellIs" dxfId="5697" priority="6178" operator="between">
      <formula>4.5</formula>
      <formula>3.495</formula>
    </cfRule>
  </conditionalFormatting>
  <conditionalFormatting sqref="N777">
    <cfRule type="cellIs" dxfId="5696" priority="6176" operator="between">
      <formula>3.5</formula>
      <formula>2.495</formula>
    </cfRule>
    <cfRule type="cellIs" dxfId="5695" priority="6177" operator="between">
      <formula>3.5</formula>
      <formula>2.495</formula>
    </cfRule>
  </conditionalFormatting>
  <conditionalFormatting sqref="N777">
    <cfRule type="cellIs" dxfId="5694" priority="6175" operator="between">
      <formula>3.5</formula>
      <formula>2.495</formula>
    </cfRule>
  </conditionalFormatting>
  <conditionalFormatting sqref="N777">
    <cfRule type="cellIs" dxfId="5693" priority="6174" operator="between">
      <formula>3.5</formula>
      <formula>2.494</formula>
    </cfRule>
  </conditionalFormatting>
  <conditionalFormatting sqref="N777">
    <cfRule type="cellIs" dxfId="5692" priority="6173" operator="between">
      <formula>2.5</formula>
      <formula>0</formula>
    </cfRule>
  </conditionalFormatting>
  <conditionalFormatting sqref="N777">
    <cfRule type="cellIs" dxfId="5691" priority="6169" operator="between">
      <formula>4.501</formula>
      <formula>6</formula>
    </cfRule>
    <cfRule type="cellIs" dxfId="5690" priority="6170" operator="between">
      <formula>3.001</formula>
      <formula>4.5</formula>
    </cfRule>
    <cfRule type="cellIs" dxfId="5689" priority="6171" operator="between">
      <formula>2.001</formula>
      <formula>3</formula>
    </cfRule>
    <cfRule type="cellIs" dxfId="5688" priority="6172" operator="between">
      <formula>0</formula>
      <formula>2</formula>
    </cfRule>
  </conditionalFormatting>
  <conditionalFormatting sqref="N785">
    <cfRule type="cellIs" dxfId="5687" priority="6168" operator="between">
      <formula>6</formula>
      <formula>4.5</formula>
    </cfRule>
  </conditionalFormatting>
  <conditionalFormatting sqref="N785">
    <cfRule type="cellIs" dxfId="5686" priority="6167" operator="between">
      <formula>6</formula>
      <formula>4.495</formula>
    </cfRule>
  </conditionalFormatting>
  <conditionalFormatting sqref="N785">
    <cfRule type="cellIs" dxfId="5685" priority="6166" operator="between">
      <formula>4.5</formula>
      <formula>3.495</formula>
    </cfRule>
  </conditionalFormatting>
  <conditionalFormatting sqref="N785">
    <cfRule type="cellIs" dxfId="5684" priority="6164" operator="between">
      <formula>3.5</formula>
      <formula>2.495</formula>
    </cfRule>
    <cfRule type="cellIs" dxfId="5683" priority="6165" operator="between">
      <formula>3.5</formula>
      <formula>2.495</formula>
    </cfRule>
  </conditionalFormatting>
  <conditionalFormatting sqref="N785">
    <cfRule type="cellIs" dxfId="5682" priority="6163" operator="between">
      <formula>3.5</formula>
      <formula>2.495</formula>
    </cfRule>
  </conditionalFormatting>
  <conditionalFormatting sqref="N785">
    <cfRule type="cellIs" dxfId="5681" priority="6162" operator="between">
      <formula>3.5</formula>
      <formula>2.494</formula>
    </cfRule>
  </conditionalFormatting>
  <conditionalFormatting sqref="N785">
    <cfRule type="cellIs" dxfId="5680" priority="6161" operator="between">
      <formula>2.5</formula>
      <formula>0</formula>
    </cfRule>
  </conditionalFormatting>
  <conditionalFormatting sqref="N785">
    <cfRule type="cellIs" dxfId="5679" priority="6157" operator="between">
      <formula>4.501</formula>
      <formula>6</formula>
    </cfRule>
    <cfRule type="cellIs" dxfId="5678" priority="6158" operator="between">
      <formula>3.001</formula>
      <formula>4.5</formula>
    </cfRule>
    <cfRule type="cellIs" dxfId="5677" priority="6159" operator="between">
      <formula>2.001</formula>
      <formula>3</formula>
    </cfRule>
    <cfRule type="cellIs" dxfId="5676" priority="6160" operator="between">
      <formula>0</formula>
      <formula>2</formula>
    </cfRule>
  </conditionalFormatting>
  <conditionalFormatting sqref="N780">
    <cfRule type="cellIs" dxfId="5675" priority="6156" operator="between">
      <formula>6</formula>
      <formula>4.5</formula>
    </cfRule>
  </conditionalFormatting>
  <conditionalFormatting sqref="N780">
    <cfRule type="cellIs" dxfId="5674" priority="6155" operator="between">
      <formula>6</formula>
      <formula>4.495</formula>
    </cfRule>
  </conditionalFormatting>
  <conditionalFormatting sqref="N780">
    <cfRule type="cellIs" dxfId="5673" priority="6154" operator="between">
      <formula>4.5</formula>
      <formula>3.495</formula>
    </cfRule>
  </conditionalFormatting>
  <conditionalFormatting sqref="N780">
    <cfRule type="cellIs" dxfId="5672" priority="6152" operator="between">
      <formula>3.5</formula>
      <formula>2.495</formula>
    </cfRule>
    <cfRule type="cellIs" dxfId="5671" priority="6153" operator="between">
      <formula>3.5</formula>
      <formula>2.495</formula>
    </cfRule>
  </conditionalFormatting>
  <conditionalFormatting sqref="N780">
    <cfRule type="cellIs" dxfId="5670" priority="6151" operator="between">
      <formula>3.5</formula>
      <formula>2.495</formula>
    </cfRule>
  </conditionalFormatting>
  <conditionalFormatting sqref="N780">
    <cfRule type="cellIs" dxfId="5669" priority="6150" operator="between">
      <formula>3.5</formula>
      <formula>2.494</formula>
    </cfRule>
  </conditionalFormatting>
  <conditionalFormatting sqref="N780">
    <cfRule type="cellIs" dxfId="5668" priority="6149" operator="between">
      <formula>2.5</formula>
      <formula>0</formula>
    </cfRule>
  </conditionalFormatting>
  <conditionalFormatting sqref="N780">
    <cfRule type="cellIs" dxfId="5667" priority="6145" operator="between">
      <formula>4.501</formula>
      <formula>6</formula>
    </cfRule>
    <cfRule type="cellIs" dxfId="5666" priority="6146" operator="between">
      <formula>3.001</formula>
      <formula>4.5</formula>
    </cfRule>
    <cfRule type="cellIs" dxfId="5665" priority="6147" operator="between">
      <formula>2.001</formula>
      <formula>3</formula>
    </cfRule>
    <cfRule type="cellIs" dxfId="5664" priority="6148" operator="between">
      <formula>0</formula>
      <formula>2</formula>
    </cfRule>
  </conditionalFormatting>
  <conditionalFormatting sqref="N784">
    <cfRule type="cellIs" dxfId="5663" priority="6144" operator="between">
      <formula>6</formula>
      <formula>4.5</formula>
    </cfRule>
  </conditionalFormatting>
  <conditionalFormatting sqref="N784">
    <cfRule type="cellIs" dxfId="5662" priority="6143" operator="between">
      <formula>6</formula>
      <formula>4.495</formula>
    </cfRule>
  </conditionalFormatting>
  <conditionalFormatting sqref="N784">
    <cfRule type="cellIs" dxfId="5661" priority="6142" operator="between">
      <formula>4.5</formula>
      <formula>3.495</formula>
    </cfRule>
  </conditionalFormatting>
  <conditionalFormatting sqref="N784">
    <cfRule type="cellIs" dxfId="5660" priority="6140" operator="between">
      <formula>3.5</formula>
      <formula>2.495</formula>
    </cfRule>
    <cfRule type="cellIs" dxfId="5659" priority="6141" operator="between">
      <formula>3.5</formula>
      <formula>2.495</formula>
    </cfRule>
  </conditionalFormatting>
  <conditionalFormatting sqref="N784">
    <cfRule type="cellIs" dxfId="5658" priority="6139" operator="between">
      <formula>3.5</formula>
      <formula>2.495</formula>
    </cfRule>
  </conditionalFormatting>
  <conditionalFormatting sqref="N784">
    <cfRule type="cellIs" dxfId="5657" priority="6138" operator="between">
      <formula>3.5</formula>
      <formula>2.494</formula>
    </cfRule>
  </conditionalFormatting>
  <conditionalFormatting sqref="N784">
    <cfRule type="cellIs" dxfId="5656" priority="6137" operator="between">
      <formula>2.5</formula>
      <formula>0</formula>
    </cfRule>
  </conditionalFormatting>
  <conditionalFormatting sqref="N784">
    <cfRule type="cellIs" dxfId="5655" priority="6133" operator="between">
      <formula>4.501</formula>
      <formula>6</formula>
    </cfRule>
    <cfRule type="cellIs" dxfId="5654" priority="6134" operator="between">
      <formula>3.001</formula>
      <formula>4.5</formula>
    </cfRule>
    <cfRule type="cellIs" dxfId="5653" priority="6135" operator="between">
      <formula>2.001</formula>
      <formula>3</formula>
    </cfRule>
    <cfRule type="cellIs" dxfId="5652" priority="6136" operator="between">
      <formula>0</formula>
      <formula>2</formula>
    </cfRule>
  </conditionalFormatting>
  <conditionalFormatting sqref="N783">
    <cfRule type="cellIs" dxfId="5651" priority="6132" operator="between">
      <formula>6</formula>
      <formula>4.5</formula>
    </cfRule>
  </conditionalFormatting>
  <conditionalFormatting sqref="N783">
    <cfRule type="cellIs" dxfId="5650" priority="6131" operator="between">
      <formula>6</formula>
      <formula>4.495</formula>
    </cfRule>
  </conditionalFormatting>
  <conditionalFormatting sqref="N783">
    <cfRule type="cellIs" dxfId="5649" priority="6130" operator="between">
      <formula>4.5</formula>
      <formula>3.495</formula>
    </cfRule>
  </conditionalFormatting>
  <conditionalFormatting sqref="N783">
    <cfRule type="cellIs" dxfId="5648" priority="6128" operator="between">
      <formula>3.5</formula>
      <formula>2.495</formula>
    </cfRule>
    <cfRule type="cellIs" dxfId="5647" priority="6129" operator="between">
      <formula>3.5</formula>
      <formula>2.495</formula>
    </cfRule>
  </conditionalFormatting>
  <conditionalFormatting sqref="N783">
    <cfRule type="cellIs" dxfId="5646" priority="6127" operator="between">
      <formula>3.5</formula>
      <formula>2.495</formula>
    </cfRule>
  </conditionalFormatting>
  <conditionalFormatting sqref="N783">
    <cfRule type="cellIs" dxfId="5645" priority="6126" operator="between">
      <formula>3.5</formula>
      <formula>2.494</formula>
    </cfRule>
  </conditionalFormatting>
  <conditionalFormatting sqref="N783">
    <cfRule type="cellIs" dxfId="5644" priority="6125" operator="between">
      <formula>2.5</formula>
      <formula>0</formula>
    </cfRule>
  </conditionalFormatting>
  <conditionalFormatting sqref="N783">
    <cfRule type="cellIs" dxfId="5643" priority="6121" operator="between">
      <formula>4.501</formula>
      <formula>6</formula>
    </cfRule>
    <cfRule type="cellIs" dxfId="5642" priority="6122" operator="between">
      <formula>3.001</formula>
      <formula>4.5</formula>
    </cfRule>
    <cfRule type="cellIs" dxfId="5641" priority="6123" operator="between">
      <formula>2.001</formula>
      <formula>3</formula>
    </cfRule>
    <cfRule type="cellIs" dxfId="5640" priority="6124" operator="between">
      <formula>0</formula>
      <formula>2</formula>
    </cfRule>
  </conditionalFormatting>
  <conditionalFormatting sqref="N781">
    <cfRule type="cellIs" dxfId="5639" priority="6120" operator="between">
      <formula>6</formula>
      <formula>4.5</formula>
    </cfRule>
  </conditionalFormatting>
  <conditionalFormatting sqref="N781">
    <cfRule type="cellIs" dxfId="5638" priority="6119" operator="between">
      <formula>6</formula>
      <formula>4.495</formula>
    </cfRule>
  </conditionalFormatting>
  <conditionalFormatting sqref="N781">
    <cfRule type="cellIs" dxfId="5637" priority="6118" operator="between">
      <formula>4.5</formula>
      <formula>3.495</formula>
    </cfRule>
  </conditionalFormatting>
  <conditionalFormatting sqref="N781">
    <cfRule type="cellIs" dxfId="5636" priority="6116" operator="between">
      <formula>3.5</formula>
      <formula>2.495</formula>
    </cfRule>
    <cfRule type="cellIs" dxfId="5635" priority="6117" operator="between">
      <formula>3.5</formula>
      <formula>2.495</formula>
    </cfRule>
  </conditionalFormatting>
  <conditionalFormatting sqref="N781">
    <cfRule type="cellIs" dxfId="5634" priority="6115" operator="between">
      <formula>3.5</formula>
      <formula>2.495</formula>
    </cfRule>
  </conditionalFormatting>
  <conditionalFormatting sqref="N781">
    <cfRule type="cellIs" dxfId="5633" priority="6114" operator="between">
      <formula>3.5</formula>
      <formula>2.494</formula>
    </cfRule>
  </conditionalFormatting>
  <conditionalFormatting sqref="N781">
    <cfRule type="cellIs" dxfId="5632" priority="6113" operator="between">
      <formula>2.5</formula>
      <formula>0</formula>
    </cfRule>
  </conditionalFormatting>
  <conditionalFormatting sqref="N781">
    <cfRule type="cellIs" dxfId="5631" priority="6109" operator="between">
      <formula>4.501</formula>
      <formula>6</formula>
    </cfRule>
    <cfRule type="cellIs" dxfId="5630" priority="6110" operator="between">
      <formula>3.001</formula>
      <formula>4.5</formula>
    </cfRule>
    <cfRule type="cellIs" dxfId="5629" priority="6111" operator="between">
      <formula>2.001</formula>
      <formula>3</formula>
    </cfRule>
    <cfRule type="cellIs" dxfId="5628" priority="6112" operator="between">
      <formula>0</formula>
      <formula>2</formula>
    </cfRule>
  </conditionalFormatting>
  <conditionalFormatting sqref="N782">
    <cfRule type="cellIs" dxfId="5627" priority="6108" operator="between">
      <formula>6</formula>
      <formula>4.5</formula>
    </cfRule>
  </conditionalFormatting>
  <conditionalFormatting sqref="N782">
    <cfRule type="cellIs" dxfId="5626" priority="6107" operator="between">
      <formula>6</formula>
      <formula>4.495</formula>
    </cfRule>
  </conditionalFormatting>
  <conditionalFormatting sqref="N782">
    <cfRule type="cellIs" dxfId="5625" priority="6106" operator="between">
      <formula>4.5</formula>
      <formula>3.495</formula>
    </cfRule>
  </conditionalFormatting>
  <conditionalFormatting sqref="N782">
    <cfRule type="cellIs" dxfId="5624" priority="6104" operator="between">
      <formula>3.5</formula>
      <formula>2.495</formula>
    </cfRule>
    <cfRule type="cellIs" dxfId="5623" priority="6105" operator="between">
      <formula>3.5</formula>
      <formula>2.495</formula>
    </cfRule>
  </conditionalFormatting>
  <conditionalFormatting sqref="N782">
    <cfRule type="cellIs" dxfId="5622" priority="6103" operator="between">
      <formula>3.5</formula>
      <formula>2.495</formula>
    </cfRule>
  </conditionalFormatting>
  <conditionalFormatting sqref="N782">
    <cfRule type="cellIs" dxfId="5621" priority="6102" operator="between">
      <formula>3.5</formula>
      <formula>2.494</formula>
    </cfRule>
  </conditionalFormatting>
  <conditionalFormatting sqref="N782">
    <cfRule type="cellIs" dxfId="5620" priority="6101" operator="between">
      <formula>2.5</formula>
      <formula>0</formula>
    </cfRule>
  </conditionalFormatting>
  <conditionalFormatting sqref="N782">
    <cfRule type="cellIs" dxfId="5619" priority="6097" operator="between">
      <formula>4.501</formula>
      <formula>6</formula>
    </cfRule>
    <cfRule type="cellIs" dxfId="5618" priority="6098" operator="between">
      <formula>3.001</formula>
      <formula>4.5</formula>
    </cfRule>
    <cfRule type="cellIs" dxfId="5617" priority="6099" operator="between">
      <formula>2.001</formula>
      <formula>3</formula>
    </cfRule>
    <cfRule type="cellIs" dxfId="5616" priority="6100" operator="between">
      <formula>0</formula>
      <formula>2</formula>
    </cfRule>
  </conditionalFormatting>
  <conditionalFormatting sqref="N797">
    <cfRule type="cellIs" dxfId="5615" priority="6096" operator="between">
      <formula>6</formula>
      <formula>4.5</formula>
    </cfRule>
  </conditionalFormatting>
  <conditionalFormatting sqref="N797">
    <cfRule type="cellIs" dxfId="5614" priority="6095" operator="between">
      <formula>6</formula>
      <formula>4.495</formula>
    </cfRule>
  </conditionalFormatting>
  <conditionalFormatting sqref="N797">
    <cfRule type="cellIs" dxfId="5613" priority="6094" operator="between">
      <formula>4.5</formula>
      <formula>3.495</formula>
    </cfRule>
  </conditionalFormatting>
  <conditionalFormatting sqref="N797">
    <cfRule type="cellIs" dxfId="5612" priority="6092" operator="between">
      <formula>3.5</formula>
      <formula>2.495</formula>
    </cfRule>
    <cfRule type="cellIs" dxfId="5611" priority="6093" operator="between">
      <formula>3.5</formula>
      <formula>2.495</formula>
    </cfRule>
  </conditionalFormatting>
  <conditionalFormatting sqref="N797">
    <cfRule type="cellIs" dxfId="5610" priority="6091" operator="between">
      <formula>3.5</formula>
      <formula>2.495</formula>
    </cfRule>
  </conditionalFormatting>
  <conditionalFormatting sqref="N797">
    <cfRule type="cellIs" dxfId="5609" priority="6090" operator="between">
      <formula>3.5</formula>
      <formula>2.494</formula>
    </cfRule>
  </conditionalFormatting>
  <conditionalFormatting sqref="N797">
    <cfRule type="cellIs" dxfId="5608" priority="6089" operator="between">
      <formula>2.5</formula>
      <formula>0</formula>
    </cfRule>
  </conditionalFormatting>
  <conditionalFormatting sqref="N797">
    <cfRule type="cellIs" dxfId="5607" priority="6085" operator="between">
      <formula>4.501</formula>
      <formula>6</formula>
    </cfRule>
    <cfRule type="cellIs" dxfId="5606" priority="6086" operator="between">
      <formula>3.001</formula>
      <formula>4.5</formula>
    </cfRule>
    <cfRule type="cellIs" dxfId="5605" priority="6087" operator="between">
      <formula>2.001</formula>
      <formula>3</formula>
    </cfRule>
    <cfRule type="cellIs" dxfId="5604" priority="6088" operator="between">
      <formula>0</formula>
      <formula>2</formula>
    </cfRule>
  </conditionalFormatting>
  <conditionalFormatting sqref="N792">
    <cfRule type="cellIs" dxfId="5603" priority="6084" operator="between">
      <formula>6</formula>
      <formula>4.5</formula>
    </cfRule>
  </conditionalFormatting>
  <conditionalFormatting sqref="N792">
    <cfRule type="cellIs" dxfId="5602" priority="6083" operator="between">
      <formula>6</formula>
      <formula>4.495</formula>
    </cfRule>
  </conditionalFormatting>
  <conditionalFormatting sqref="N792">
    <cfRule type="cellIs" dxfId="5601" priority="6082" operator="between">
      <formula>4.5</formula>
      <formula>3.495</formula>
    </cfRule>
  </conditionalFormatting>
  <conditionalFormatting sqref="N792">
    <cfRule type="cellIs" dxfId="5600" priority="6080" operator="between">
      <formula>3.5</formula>
      <formula>2.495</formula>
    </cfRule>
    <cfRule type="cellIs" dxfId="5599" priority="6081" operator="between">
      <formula>3.5</formula>
      <formula>2.495</formula>
    </cfRule>
  </conditionalFormatting>
  <conditionalFormatting sqref="N792">
    <cfRule type="cellIs" dxfId="5598" priority="6079" operator="between">
      <formula>3.5</formula>
      <formula>2.495</formula>
    </cfRule>
  </conditionalFormatting>
  <conditionalFormatting sqref="N792">
    <cfRule type="cellIs" dxfId="5597" priority="6078" operator="between">
      <formula>3.5</formula>
      <formula>2.494</formula>
    </cfRule>
  </conditionalFormatting>
  <conditionalFormatting sqref="N792">
    <cfRule type="cellIs" dxfId="5596" priority="6077" operator="between">
      <formula>2.5</formula>
      <formula>0</formula>
    </cfRule>
  </conditionalFormatting>
  <conditionalFormatting sqref="N792">
    <cfRule type="cellIs" dxfId="5595" priority="6073" operator="between">
      <formula>4.501</formula>
      <formula>6</formula>
    </cfRule>
    <cfRule type="cellIs" dxfId="5594" priority="6074" operator="between">
      <formula>3.001</formula>
      <formula>4.5</formula>
    </cfRule>
    <cfRule type="cellIs" dxfId="5593" priority="6075" operator="between">
      <formula>2.001</formula>
      <formula>3</formula>
    </cfRule>
    <cfRule type="cellIs" dxfId="5592" priority="6076" operator="between">
      <formula>0</formula>
      <formula>2</formula>
    </cfRule>
  </conditionalFormatting>
  <conditionalFormatting sqref="N796">
    <cfRule type="cellIs" dxfId="5591" priority="6072" operator="between">
      <formula>6</formula>
      <formula>4.5</formula>
    </cfRule>
  </conditionalFormatting>
  <conditionalFormatting sqref="N796">
    <cfRule type="cellIs" dxfId="5590" priority="6071" operator="between">
      <formula>6</formula>
      <formula>4.495</formula>
    </cfRule>
  </conditionalFormatting>
  <conditionalFormatting sqref="N796">
    <cfRule type="cellIs" dxfId="5589" priority="6070" operator="between">
      <formula>4.5</formula>
      <formula>3.495</formula>
    </cfRule>
  </conditionalFormatting>
  <conditionalFormatting sqref="N796">
    <cfRule type="cellIs" dxfId="5588" priority="6068" operator="between">
      <formula>3.5</formula>
      <formula>2.495</formula>
    </cfRule>
    <cfRule type="cellIs" dxfId="5587" priority="6069" operator="between">
      <formula>3.5</formula>
      <formula>2.495</formula>
    </cfRule>
  </conditionalFormatting>
  <conditionalFormatting sqref="N796">
    <cfRule type="cellIs" dxfId="5586" priority="6067" operator="between">
      <formula>3.5</formula>
      <formula>2.495</formula>
    </cfRule>
  </conditionalFormatting>
  <conditionalFormatting sqref="N796">
    <cfRule type="cellIs" dxfId="5585" priority="6066" operator="between">
      <formula>3.5</formula>
      <formula>2.494</formula>
    </cfRule>
  </conditionalFormatting>
  <conditionalFormatting sqref="N796">
    <cfRule type="cellIs" dxfId="5584" priority="6065" operator="between">
      <formula>2.5</formula>
      <formula>0</formula>
    </cfRule>
  </conditionalFormatting>
  <conditionalFormatting sqref="N796">
    <cfRule type="cellIs" dxfId="5583" priority="6061" operator="between">
      <formula>4.501</formula>
      <formula>6</formula>
    </cfRule>
    <cfRule type="cellIs" dxfId="5582" priority="6062" operator="between">
      <formula>3.001</formula>
      <formula>4.5</formula>
    </cfRule>
    <cfRule type="cellIs" dxfId="5581" priority="6063" operator="between">
      <formula>2.001</formula>
      <formula>3</formula>
    </cfRule>
    <cfRule type="cellIs" dxfId="5580" priority="6064" operator="between">
      <formula>0</formula>
      <formula>2</formula>
    </cfRule>
  </conditionalFormatting>
  <conditionalFormatting sqref="N795">
    <cfRule type="cellIs" dxfId="5579" priority="6060" operator="between">
      <formula>6</formula>
      <formula>4.5</formula>
    </cfRule>
  </conditionalFormatting>
  <conditionalFormatting sqref="N795">
    <cfRule type="cellIs" dxfId="5578" priority="6059" operator="between">
      <formula>6</formula>
      <formula>4.495</formula>
    </cfRule>
  </conditionalFormatting>
  <conditionalFormatting sqref="N795">
    <cfRule type="cellIs" dxfId="5577" priority="6058" operator="between">
      <formula>4.5</formula>
      <formula>3.495</formula>
    </cfRule>
  </conditionalFormatting>
  <conditionalFormatting sqref="N795">
    <cfRule type="cellIs" dxfId="5576" priority="6056" operator="between">
      <formula>3.5</formula>
      <formula>2.495</formula>
    </cfRule>
    <cfRule type="cellIs" dxfId="5575" priority="6057" operator="between">
      <formula>3.5</formula>
      <formula>2.495</formula>
    </cfRule>
  </conditionalFormatting>
  <conditionalFormatting sqref="N795">
    <cfRule type="cellIs" dxfId="5574" priority="6055" operator="between">
      <formula>3.5</formula>
      <formula>2.495</formula>
    </cfRule>
  </conditionalFormatting>
  <conditionalFormatting sqref="N795">
    <cfRule type="cellIs" dxfId="5573" priority="6054" operator="between">
      <formula>3.5</formula>
      <formula>2.494</formula>
    </cfRule>
  </conditionalFormatting>
  <conditionalFormatting sqref="N795">
    <cfRule type="cellIs" dxfId="5572" priority="6053" operator="between">
      <formula>2.5</formula>
      <formula>0</formula>
    </cfRule>
  </conditionalFormatting>
  <conditionalFormatting sqref="N795">
    <cfRule type="cellIs" dxfId="5571" priority="6049" operator="between">
      <formula>4.501</formula>
      <formula>6</formula>
    </cfRule>
    <cfRule type="cellIs" dxfId="5570" priority="6050" operator="between">
      <formula>3.001</formula>
      <formula>4.5</formula>
    </cfRule>
    <cfRule type="cellIs" dxfId="5569" priority="6051" operator="between">
      <formula>2.001</formula>
      <formula>3</formula>
    </cfRule>
    <cfRule type="cellIs" dxfId="5568" priority="6052" operator="between">
      <formula>0</formula>
      <formula>2</formula>
    </cfRule>
  </conditionalFormatting>
  <conditionalFormatting sqref="N793">
    <cfRule type="cellIs" dxfId="5567" priority="6048" operator="between">
      <formula>6</formula>
      <formula>4.5</formula>
    </cfRule>
  </conditionalFormatting>
  <conditionalFormatting sqref="N793">
    <cfRule type="cellIs" dxfId="5566" priority="6047" operator="between">
      <formula>6</formula>
      <formula>4.495</formula>
    </cfRule>
  </conditionalFormatting>
  <conditionalFormatting sqref="N793">
    <cfRule type="cellIs" dxfId="5565" priority="6046" operator="between">
      <formula>4.5</formula>
      <formula>3.495</formula>
    </cfRule>
  </conditionalFormatting>
  <conditionalFormatting sqref="N793">
    <cfRule type="cellIs" dxfId="5564" priority="6044" operator="between">
      <formula>3.5</formula>
      <formula>2.495</formula>
    </cfRule>
    <cfRule type="cellIs" dxfId="5563" priority="6045" operator="between">
      <formula>3.5</formula>
      <formula>2.495</formula>
    </cfRule>
  </conditionalFormatting>
  <conditionalFormatting sqref="N793">
    <cfRule type="cellIs" dxfId="5562" priority="6043" operator="between">
      <formula>3.5</formula>
      <formula>2.495</formula>
    </cfRule>
  </conditionalFormatting>
  <conditionalFormatting sqref="N793">
    <cfRule type="cellIs" dxfId="5561" priority="6042" operator="between">
      <formula>3.5</formula>
      <formula>2.494</formula>
    </cfRule>
  </conditionalFormatting>
  <conditionalFormatting sqref="N793">
    <cfRule type="cellIs" dxfId="5560" priority="6041" operator="between">
      <formula>2.5</formula>
      <formula>0</formula>
    </cfRule>
  </conditionalFormatting>
  <conditionalFormatting sqref="N793">
    <cfRule type="cellIs" dxfId="5559" priority="6037" operator="between">
      <formula>4.501</formula>
      <formula>6</formula>
    </cfRule>
    <cfRule type="cellIs" dxfId="5558" priority="6038" operator="between">
      <formula>3.001</formula>
      <formula>4.5</formula>
    </cfRule>
    <cfRule type="cellIs" dxfId="5557" priority="6039" operator="between">
      <formula>2.001</formula>
      <formula>3</formula>
    </cfRule>
    <cfRule type="cellIs" dxfId="5556" priority="6040" operator="between">
      <formula>0</formula>
      <formula>2</formula>
    </cfRule>
  </conditionalFormatting>
  <conditionalFormatting sqref="N794">
    <cfRule type="cellIs" dxfId="5555" priority="6036" operator="between">
      <formula>6</formula>
      <formula>4.5</formula>
    </cfRule>
  </conditionalFormatting>
  <conditionalFormatting sqref="N794">
    <cfRule type="cellIs" dxfId="5554" priority="6035" operator="between">
      <formula>6</formula>
      <formula>4.495</formula>
    </cfRule>
  </conditionalFormatting>
  <conditionalFormatting sqref="N794">
    <cfRule type="cellIs" dxfId="5553" priority="6034" operator="between">
      <formula>4.5</formula>
      <formula>3.495</formula>
    </cfRule>
  </conditionalFormatting>
  <conditionalFormatting sqref="N794">
    <cfRule type="cellIs" dxfId="5552" priority="6032" operator="between">
      <formula>3.5</formula>
      <formula>2.495</formula>
    </cfRule>
    <cfRule type="cellIs" dxfId="5551" priority="6033" operator="between">
      <formula>3.5</formula>
      <formula>2.495</formula>
    </cfRule>
  </conditionalFormatting>
  <conditionalFormatting sqref="N794">
    <cfRule type="cellIs" dxfId="5550" priority="6031" operator="between">
      <formula>3.5</formula>
      <formula>2.495</formula>
    </cfRule>
  </conditionalFormatting>
  <conditionalFormatting sqref="N794">
    <cfRule type="cellIs" dxfId="5549" priority="6030" operator="between">
      <formula>3.5</formula>
      <formula>2.494</formula>
    </cfRule>
  </conditionalFormatting>
  <conditionalFormatting sqref="N794">
    <cfRule type="cellIs" dxfId="5548" priority="6029" operator="between">
      <formula>2.5</formula>
      <formula>0</formula>
    </cfRule>
  </conditionalFormatting>
  <conditionalFormatting sqref="N794">
    <cfRule type="cellIs" dxfId="5547" priority="6025" operator="between">
      <formula>4.501</formula>
      <formula>6</formula>
    </cfRule>
    <cfRule type="cellIs" dxfId="5546" priority="6026" operator="between">
      <formula>3.001</formula>
      <formula>4.5</formula>
    </cfRule>
    <cfRule type="cellIs" dxfId="5545" priority="6027" operator="between">
      <formula>2.001</formula>
      <formula>3</formula>
    </cfRule>
    <cfRule type="cellIs" dxfId="5544" priority="6028" operator="between">
      <formula>0</formula>
      <formula>2</formula>
    </cfRule>
  </conditionalFormatting>
  <conditionalFormatting sqref="N791">
    <cfRule type="cellIs" dxfId="5543" priority="6024" operator="between">
      <formula>6</formula>
      <formula>4.5</formula>
    </cfRule>
  </conditionalFormatting>
  <conditionalFormatting sqref="N791">
    <cfRule type="cellIs" dxfId="5542" priority="6023" operator="between">
      <formula>6</formula>
      <formula>4.495</formula>
    </cfRule>
  </conditionalFormatting>
  <conditionalFormatting sqref="N791">
    <cfRule type="cellIs" dxfId="5541" priority="6022" operator="between">
      <formula>4.5</formula>
      <formula>3.495</formula>
    </cfRule>
  </conditionalFormatting>
  <conditionalFormatting sqref="N791">
    <cfRule type="cellIs" dxfId="5540" priority="6020" operator="between">
      <formula>3.5</formula>
      <formula>2.495</formula>
    </cfRule>
    <cfRule type="cellIs" dxfId="5539" priority="6021" operator="between">
      <formula>3.5</formula>
      <formula>2.495</formula>
    </cfRule>
  </conditionalFormatting>
  <conditionalFormatting sqref="N791">
    <cfRule type="cellIs" dxfId="5538" priority="6019" operator="between">
      <formula>3.5</formula>
      <formula>2.495</formula>
    </cfRule>
  </conditionalFormatting>
  <conditionalFormatting sqref="N791">
    <cfRule type="cellIs" dxfId="5537" priority="6018" operator="between">
      <formula>3.5</formula>
      <formula>2.494</formula>
    </cfRule>
  </conditionalFormatting>
  <conditionalFormatting sqref="N791">
    <cfRule type="cellIs" dxfId="5536" priority="6017" operator="between">
      <formula>2.5</formula>
      <formula>0</formula>
    </cfRule>
  </conditionalFormatting>
  <conditionalFormatting sqref="N791">
    <cfRule type="cellIs" dxfId="5535" priority="6013" operator="between">
      <formula>4.501</formula>
      <formula>6</formula>
    </cfRule>
    <cfRule type="cellIs" dxfId="5534" priority="6014" operator="between">
      <formula>3.001</formula>
      <formula>4.5</formula>
    </cfRule>
    <cfRule type="cellIs" dxfId="5533" priority="6015" operator="between">
      <formula>2.001</formula>
      <formula>3</formula>
    </cfRule>
    <cfRule type="cellIs" dxfId="5532" priority="6016" operator="between">
      <formula>0</formula>
      <formula>2</formula>
    </cfRule>
  </conditionalFormatting>
  <conditionalFormatting sqref="N786">
    <cfRule type="cellIs" dxfId="5531" priority="6012" operator="between">
      <formula>6</formula>
      <formula>4.5</formula>
    </cfRule>
  </conditionalFormatting>
  <conditionalFormatting sqref="N786">
    <cfRule type="cellIs" dxfId="5530" priority="6011" operator="between">
      <formula>6</formula>
      <formula>4.495</formula>
    </cfRule>
  </conditionalFormatting>
  <conditionalFormatting sqref="N786">
    <cfRule type="cellIs" dxfId="5529" priority="6010" operator="between">
      <formula>4.5</formula>
      <formula>3.495</formula>
    </cfRule>
  </conditionalFormatting>
  <conditionalFormatting sqref="N786">
    <cfRule type="cellIs" dxfId="5528" priority="6008" operator="between">
      <formula>3.5</formula>
      <formula>2.495</formula>
    </cfRule>
    <cfRule type="cellIs" dxfId="5527" priority="6009" operator="between">
      <formula>3.5</formula>
      <formula>2.495</formula>
    </cfRule>
  </conditionalFormatting>
  <conditionalFormatting sqref="N786">
    <cfRule type="cellIs" dxfId="5526" priority="6007" operator="between">
      <formula>3.5</formula>
      <formula>2.495</formula>
    </cfRule>
  </conditionalFormatting>
  <conditionalFormatting sqref="N786">
    <cfRule type="cellIs" dxfId="5525" priority="6006" operator="between">
      <formula>3.5</formula>
      <formula>2.494</formula>
    </cfRule>
  </conditionalFormatting>
  <conditionalFormatting sqref="N786">
    <cfRule type="cellIs" dxfId="5524" priority="6005" operator="between">
      <formula>2.5</formula>
      <formula>0</formula>
    </cfRule>
  </conditionalFormatting>
  <conditionalFormatting sqref="N786">
    <cfRule type="cellIs" dxfId="5523" priority="6001" operator="between">
      <formula>4.501</formula>
      <formula>6</formula>
    </cfRule>
    <cfRule type="cellIs" dxfId="5522" priority="6002" operator="between">
      <formula>3.001</formula>
      <formula>4.5</formula>
    </cfRule>
    <cfRule type="cellIs" dxfId="5521" priority="6003" operator="between">
      <formula>2.001</formula>
      <formula>3</formula>
    </cfRule>
    <cfRule type="cellIs" dxfId="5520" priority="6004" operator="between">
      <formula>0</formula>
      <formula>2</formula>
    </cfRule>
  </conditionalFormatting>
  <conditionalFormatting sqref="N790">
    <cfRule type="cellIs" dxfId="5519" priority="6000" operator="between">
      <formula>6</formula>
      <formula>4.5</formula>
    </cfRule>
  </conditionalFormatting>
  <conditionalFormatting sqref="N790">
    <cfRule type="cellIs" dxfId="5518" priority="5999" operator="between">
      <formula>6</formula>
      <formula>4.495</formula>
    </cfRule>
  </conditionalFormatting>
  <conditionalFormatting sqref="N790">
    <cfRule type="cellIs" dxfId="5517" priority="5998" operator="between">
      <formula>4.5</formula>
      <formula>3.495</formula>
    </cfRule>
  </conditionalFormatting>
  <conditionalFormatting sqref="N790">
    <cfRule type="cellIs" dxfId="5516" priority="5996" operator="between">
      <formula>3.5</formula>
      <formula>2.495</formula>
    </cfRule>
    <cfRule type="cellIs" dxfId="5515" priority="5997" operator="between">
      <formula>3.5</formula>
      <formula>2.495</formula>
    </cfRule>
  </conditionalFormatting>
  <conditionalFormatting sqref="N790">
    <cfRule type="cellIs" dxfId="5514" priority="5995" operator="between">
      <formula>3.5</formula>
      <formula>2.495</formula>
    </cfRule>
  </conditionalFormatting>
  <conditionalFormatting sqref="N790">
    <cfRule type="cellIs" dxfId="5513" priority="5994" operator="between">
      <formula>3.5</formula>
      <formula>2.494</formula>
    </cfRule>
  </conditionalFormatting>
  <conditionalFormatting sqref="N790">
    <cfRule type="cellIs" dxfId="5512" priority="5993" operator="between">
      <formula>2.5</formula>
      <formula>0</formula>
    </cfRule>
  </conditionalFormatting>
  <conditionalFormatting sqref="N790">
    <cfRule type="cellIs" dxfId="5511" priority="5989" operator="between">
      <formula>4.501</formula>
      <formula>6</formula>
    </cfRule>
    <cfRule type="cellIs" dxfId="5510" priority="5990" operator="between">
      <formula>3.001</formula>
      <formula>4.5</formula>
    </cfRule>
    <cfRule type="cellIs" dxfId="5509" priority="5991" operator="between">
      <formula>2.001</formula>
      <formula>3</formula>
    </cfRule>
    <cfRule type="cellIs" dxfId="5508" priority="5992" operator="between">
      <formula>0</formula>
      <formula>2</formula>
    </cfRule>
  </conditionalFormatting>
  <conditionalFormatting sqref="N789">
    <cfRule type="cellIs" dxfId="5507" priority="5988" operator="between">
      <formula>6</formula>
      <formula>4.5</formula>
    </cfRule>
  </conditionalFormatting>
  <conditionalFormatting sqref="N789">
    <cfRule type="cellIs" dxfId="5506" priority="5987" operator="between">
      <formula>6</formula>
      <formula>4.495</formula>
    </cfRule>
  </conditionalFormatting>
  <conditionalFormatting sqref="N789">
    <cfRule type="cellIs" dxfId="5505" priority="5986" operator="between">
      <formula>4.5</formula>
      <formula>3.495</formula>
    </cfRule>
  </conditionalFormatting>
  <conditionalFormatting sqref="N789">
    <cfRule type="cellIs" dxfId="5504" priority="5984" operator="between">
      <formula>3.5</formula>
      <formula>2.495</formula>
    </cfRule>
    <cfRule type="cellIs" dxfId="5503" priority="5985" operator="between">
      <formula>3.5</formula>
      <formula>2.495</formula>
    </cfRule>
  </conditionalFormatting>
  <conditionalFormatting sqref="N789">
    <cfRule type="cellIs" dxfId="5502" priority="5983" operator="between">
      <formula>3.5</formula>
      <formula>2.495</formula>
    </cfRule>
  </conditionalFormatting>
  <conditionalFormatting sqref="N789">
    <cfRule type="cellIs" dxfId="5501" priority="5982" operator="between">
      <formula>3.5</formula>
      <formula>2.494</formula>
    </cfRule>
  </conditionalFormatting>
  <conditionalFormatting sqref="N789">
    <cfRule type="cellIs" dxfId="5500" priority="5981" operator="between">
      <formula>2.5</formula>
      <formula>0</formula>
    </cfRule>
  </conditionalFormatting>
  <conditionalFormatting sqref="N789">
    <cfRule type="cellIs" dxfId="5499" priority="5977" operator="between">
      <formula>4.501</formula>
      <formula>6</formula>
    </cfRule>
    <cfRule type="cellIs" dxfId="5498" priority="5978" operator="between">
      <formula>3.001</formula>
      <formula>4.5</formula>
    </cfRule>
    <cfRule type="cellIs" dxfId="5497" priority="5979" operator="between">
      <formula>2.001</formula>
      <formula>3</formula>
    </cfRule>
    <cfRule type="cellIs" dxfId="5496" priority="5980" operator="between">
      <formula>0</formula>
      <formula>2</formula>
    </cfRule>
  </conditionalFormatting>
  <conditionalFormatting sqref="N787">
    <cfRule type="cellIs" dxfId="5495" priority="5976" operator="between">
      <formula>6</formula>
      <formula>4.5</formula>
    </cfRule>
  </conditionalFormatting>
  <conditionalFormatting sqref="N787">
    <cfRule type="cellIs" dxfId="5494" priority="5975" operator="between">
      <formula>6</formula>
      <formula>4.495</formula>
    </cfRule>
  </conditionalFormatting>
  <conditionalFormatting sqref="N787">
    <cfRule type="cellIs" dxfId="5493" priority="5974" operator="between">
      <formula>4.5</formula>
      <formula>3.495</formula>
    </cfRule>
  </conditionalFormatting>
  <conditionalFormatting sqref="N787">
    <cfRule type="cellIs" dxfId="5492" priority="5972" operator="between">
      <formula>3.5</formula>
      <formula>2.495</formula>
    </cfRule>
    <cfRule type="cellIs" dxfId="5491" priority="5973" operator="between">
      <formula>3.5</formula>
      <formula>2.495</formula>
    </cfRule>
  </conditionalFormatting>
  <conditionalFormatting sqref="N787">
    <cfRule type="cellIs" dxfId="5490" priority="5971" operator="between">
      <formula>3.5</formula>
      <formula>2.495</formula>
    </cfRule>
  </conditionalFormatting>
  <conditionalFormatting sqref="N787">
    <cfRule type="cellIs" dxfId="5489" priority="5970" operator="between">
      <formula>3.5</formula>
      <formula>2.494</formula>
    </cfRule>
  </conditionalFormatting>
  <conditionalFormatting sqref="N787">
    <cfRule type="cellIs" dxfId="5488" priority="5969" operator="between">
      <formula>2.5</formula>
      <formula>0</formula>
    </cfRule>
  </conditionalFormatting>
  <conditionalFormatting sqref="N787">
    <cfRule type="cellIs" dxfId="5487" priority="5965" operator="between">
      <formula>4.501</formula>
      <formula>6</formula>
    </cfRule>
    <cfRule type="cellIs" dxfId="5486" priority="5966" operator="between">
      <formula>3.001</formula>
      <formula>4.5</formula>
    </cfRule>
    <cfRule type="cellIs" dxfId="5485" priority="5967" operator="between">
      <formula>2.001</formula>
      <formula>3</formula>
    </cfRule>
    <cfRule type="cellIs" dxfId="5484" priority="5968" operator="between">
      <formula>0</formula>
      <formula>2</formula>
    </cfRule>
  </conditionalFormatting>
  <conditionalFormatting sqref="N788">
    <cfRule type="cellIs" dxfId="5483" priority="5964" operator="between">
      <formula>6</formula>
      <formula>4.5</formula>
    </cfRule>
  </conditionalFormatting>
  <conditionalFormatting sqref="N788">
    <cfRule type="cellIs" dxfId="5482" priority="5963" operator="between">
      <formula>6</formula>
      <formula>4.495</formula>
    </cfRule>
  </conditionalFormatting>
  <conditionalFormatting sqref="N788">
    <cfRule type="cellIs" dxfId="5481" priority="5962" operator="between">
      <formula>4.5</formula>
      <formula>3.495</formula>
    </cfRule>
  </conditionalFormatting>
  <conditionalFormatting sqref="N788">
    <cfRule type="cellIs" dxfId="5480" priority="5960" operator="between">
      <formula>3.5</formula>
      <formula>2.495</formula>
    </cfRule>
    <cfRule type="cellIs" dxfId="5479" priority="5961" operator="between">
      <formula>3.5</formula>
      <formula>2.495</formula>
    </cfRule>
  </conditionalFormatting>
  <conditionalFormatting sqref="N788">
    <cfRule type="cellIs" dxfId="5478" priority="5959" operator="between">
      <formula>3.5</formula>
      <formula>2.495</formula>
    </cfRule>
  </conditionalFormatting>
  <conditionalFormatting sqref="N788">
    <cfRule type="cellIs" dxfId="5477" priority="5958" operator="between">
      <formula>3.5</formula>
      <formula>2.494</formula>
    </cfRule>
  </conditionalFormatting>
  <conditionalFormatting sqref="N788">
    <cfRule type="cellIs" dxfId="5476" priority="5957" operator="between">
      <formula>2.5</formula>
      <formula>0</formula>
    </cfRule>
  </conditionalFormatting>
  <conditionalFormatting sqref="N788">
    <cfRule type="cellIs" dxfId="5475" priority="5953" operator="between">
      <formula>4.501</formula>
      <formula>6</formula>
    </cfRule>
    <cfRule type="cellIs" dxfId="5474" priority="5954" operator="between">
      <formula>3.001</formula>
      <formula>4.5</formula>
    </cfRule>
    <cfRule type="cellIs" dxfId="5473" priority="5955" operator="between">
      <formula>2.001</formula>
      <formula>3</formula>
    </cfRule>
    <cfRule type="cellIs" dxfId="5472" priority="5956" operator="between">
      <formula>0</formula>
      <formula>2</formula>
    </cfRule>
  </conditionalFormatting>
  <conditionalFormatting sqref="N804">
    <cfRule type="cellIs" dxfId="5471" priority="5952" operator="between">
      <formula>6</formula>
      <formula>4.5</formula>
    </cfRule>
  </conditionalFormatting>
  <conditionalFormatting sqref="N804">
    <cfRule type="cellIs" dxfId="5470" priority="5951" operator="between">
      <formula>6</formula>
      <formula>4.495</formula>
    </cfRule>
  </conditionalFormatting>
  <conditionalFormatting sqref="N804">
    <cfRule type="cellIs" dxfId="5469" priority="5950" operator="between">
      <formula>4.5</formula>
      <formula>3.495</formula>
    </cfRule>
  </conditionalFormatting>
  <conditionalFormatting sqref="N804">
    <cfRule type="cellIs" dxfId="5468" priority="5948" operator="between">
      <formula>3.5</formula>
      <formula>2.495</formula>
    </cfRule>
    <cfRule type="cellIs" dxfId="5467" priority="5949" operator="between">
      <formula>3.5</formula>
      <formula>2.495</formula>
    </cfRule>
  </conditionalFormatting>
  <conditionalFormatting sqref="N804">
    <cfRule type="cellIs" dxfId="5466" priority="5947" operator="between">
      <formula>3.5</formula>
      <formula>2.495</formula>
    </cfRule>
  </conditionalFormatting>
  <conditionalFormatting sqref="N804">
    <cfRule type="cellIs" dxfId="5465" priority="5946" operator="between">
      <formula>3.5</formula>
      <formula>2.494</formula>
    </cfRule>
  </conditionalFormatting>
  <conditionalFormatting sqref="N804">
    <cfRule type="cellIs" dxfId="5464" priority="5945" operator="between">
      <formula>2.5</formula>
      <formula>0</formula>
    </cfRule>
  </conditionalFormatting>
  <conditionalFormatting sqref="N804">
    <cfRule type="cellIs" dxfId="5463" priority="5941" operator="between">
      <formula>4.501</formula>
      <formula>6</formula>
    </cfRule>
    <cfRule type="cellIs" dxfId="5462" priority="5942" operator="between">
      <formula>3.001</formula>
      <formula>4.5</formula>
    </cfRule>
    <cfRule type="cellIs" dxfId="5461" priority="5943" operator="between">
      <formula>2.001</formula>
      <formula>3</formula>
    </cfRule>
    <cfRule type="cellIs" dxfId="5460" priority="5944" operator="between">
      <formula>0</formula>
      <formula>2</formula>
    </cfRule>
  </conditionalFormatting>
  <conditionalFormatting sqref="N798">
    <cfRule type="cellIs" dxfId="5459" priority="5940" operator="between">
      <formula>6</formula>
      <formula>4.5</formula>
    </cfRule>
  </conditionalFormatting>
  <conditionalFormatting sqref="N798">
    <cfRule type="cellIs" dxfId="5458" priority="5939" operator="between">
      <formula>6</formula>
      <formula>4.495</formula>
    </cfRule>
  </conditionalFormatting>
  <conditionalFormatting sqref="N798">
    <cfRule type="cellIs" dxfId="5457" priority="5938" operator="between">
      <formula>4.5</formula>
      <formula>3.495</formula>
    </cfRule>
  </conditionalFormatting>
  <conditionalFormatting sqref="N798">
    <cfRule type="cellIs" dxfId="5456" priority="5936" operator="between">
      <formula>3.5</formula>
      <formula>2.495</formula>
    </cfRule>
    <cfRule type="cellIs" dxfId="5455" priority="5937" operator="between">
      <formula>3.5</formula>
      <formula>2.495</formula>
    </cfRule>
  </conditionalFormatting>
  <conditionalFormatting sqref="N798">
    <cfRule type="cellIs" dxfId="5454" priority="5935" operator="between">
      <formula>3.5</formula>
      <formula>2.495</formula>
    </cfRule>
  </conditionalFormatting>
  <conditionalFormatting sqref="N798">
    <cfRule type="cellIs" dxfId="5453" priority="5934" operator="between">
      <formula>3.5</formula>
      <formula>2.494</formula>
    </cfRule>
  </conditionalFormatting>
  <conditionalFormatting sqref="N798">
    <cfRule type="cellIs" dxfId="5452" priority="5933" operator="between">
      <formula>2.5</formula>
      <formula>0</formula>
    </cfRule>
  </conditionalFormatting>
  <conditionalFormatting sqref="N798">
    <cfRule type="cellIs" dxfId="5451" priority="5929" operator="between">
      <formula>4.501</formula>
      <formula>6</formula>
    </cfRule>
    <cfRule type="cellIs" dxfId="5450" priority="5930" operator="between">
      <formula>3.001</formula>
      <formula>4.5</formula>
    </cfRule>
    <cfRule type="cellIs" dxfId="5449" priority="5931" operator="between">
      <formula>2.001</formula>
      <formula>3</formula>
    </cfRule>
    <cfRule type="cellIs" dxfId="5448" priority="5932" operator="between">
      <formula>0</formula>
      <formula>2</formula>
    </cfRule>
  </conditionalFormatting>
  <conditionalFormatting sqref="N803">
    <cfRule type="cellIs" dxfId="5447" priority="5928" operator="between">
      <formula>6</formula>
      <formula>4.5</formula>
    </cfRule>
  </conditionalFormatting>
  <conditionalFormatting sqref="N803">
    <cfRule type="cellIs" dxfId="5446" priority="5927" operator="between">
      <formula>6</formula>
      <formula>4.495</formula>
    </cfRule>
  </conditionalFormatting>
  <conditionalFormatting sqref="N803">
    <cfRule type="cellIs" dxfId="5445" priority="5926" operator="between">
      <formula>4.5</formula>
      <formula>3.495</formula>
    </cfRule>
  </conditionalFormatting>
  <conditionalFormatting sqref="N803">
    <cfRule type="cellIs" dxfId="5444" priority="5924" operator="between">
      <formula>3.5</formula>
      <formula>2.495</formula>
    </cfRule>
    <cfRule type="cellIs" dxfId="5443" priority="5925" operator="between">
      <formula>3.5</formula>
      <formula>2.495</formula>
    </cfRule>
  </conditionalFormatting>
  <conditionalFormatting sqref="N803">
    <cfRule type="cellIs" dxfId="5442" priority="5923" operator="between">
      <formula>3.5</formula>
      <formula>2.495</formula>
    </cfRule>
  </conditionalFormatting>
  <conditionalFormatting sqref="N803">
    <cfRule type="cellIs" dxfId="5441" priority="5922" operator="between">
      <formula>3.5</formula>
      <formula>2.494</formula>
    </cfRule>
  </conditionalFormatting>
  <conditionalFormatting sqref="N803">
    <cfRule type="cellIs" dxfId="5440" priority="5921" operator="between">
      <formula>2.5</formula>
      <formula>0</formula>
    </cfRule>
  </conditionalFormatting>
  <conditionalFormatting sqref="N803">
    <cfRule type="cellIs" dxfId="5439" priority="5917" operator="between">
      <formula>4.501</formula>
      <formula>6</formula>
    </cfRule>
    <cfRule type="cellIs" dxfId="5438" priority="5918" operator="between">
      <formula>3.001</formula>
      <formula>4.5</formula>
    </cfRule>
    <cfRule type="cellIs" dxfId="5437" priority="5919" operator="between">
      <formula>2.001</formula>
      <formula>3</formula>
    </cfRule>
    <cfRule type="cellIs" dxfId="5436" priority="5920" operator="between">
      <formula>0</formula>
      <formula>2</formula>
    </cfRule>
  </conditionalFormatting>
  <conditionalFormatting sqref="N802">
    <cfRule type="cellIs" dxfId="5435" priority="5916" operator="between">
      <formula>6</formula>
      <formula>4.5</formula>
    </cfRule>
  </conditionalFormatting>
  <conditionalFormatting sqref="N802">
    <cfRule type="cellIs" dxfId="5434" priority="5915" operator="between">
      <formula>6</formula>
      <formula>4.495</formula>
    </cfRule>
  </conditionalFormatting>
  <conditionalFormatting sqref="N802">
    <cfRule type="cellIs" dxfId="5433" priority="5914" operator="between">
      <formula>4.5</formula>
      <formula>3.495</formula>
    </cfRule>
  </conditionalFormatting>
  <conditionalFormatting sqref="N802">
    <cfRule type="cellIs" dxfId="5432" priority="5912" operator="between">
      <formula>3.5</formula>
      <formula>2.495</formula>
    </cfRule>
    <cfRule type="cellIs" dxfId="5431" priority="5913" operator="between">
      <formula>3.5</formula>
      <formula>2.495</formula>
    </cfRule>
  </conditionalFormatting>
  <conditionalFormatting sqref="N802">
    <cfRule type="cellIs" dxfId="5430" priority="5911" operator="between">
      <formula>3.5</formula>
      <formula>2.495</formula>
    </cfRule>
  </conditionalFormatting>
  <conditionalFormatting sqref="N802">
    <cfRule type="cellIs" dxfId="5429" priority="5910" operator="between">
      <formula>3.5</formula>
      <formula>2.494</formula>
    </cfRule>
  </conditionalFormatting>
  <conditionalFormatting sqref="N802">
    <cfRule type="cellIs" dxfId="5428" priority="5909" operator="between">
      <formula>2.5</formula>
      <formula>0</formula>
    </cfRule>
  </conditionalFormatting>
  <conditionalFormatting sqref="N802">
    <cfRule type="cellIs" dxfId="5427" priority="5905" operator="between">
      <formula>4.501</formula>
      <formula>6</formula>
    </cfRule>
    <cfRule type="cellIs" dxfId="5426" priority="5906" operator="between">
      <formula>3.001</formula>
      <formula>4.5</formula>
    </cfRule>
    <cfRule type="cellIs" dxfId="5425" priority="5907" operator="between">
      <formula>2.001</formula>
      <formula>3</formula>
    </cfRule>
    <cfRule type="cellIs" dxfId="5424" priority="5908" operator="between">
      <formula>0</formula>
      <formula>2</formula>
    </cfRule>
  </conditionalFormatting>
  <conditionalFormatting sqref="N799">
    <cfRule type="cellIs" dxfId="5423" priority="5904" operator="between">
      <formula>6</formula>
      <formula>4.5</formula>
    </cfRule>
  </conditionalFormatting>
  <conditionalFormatting sqref="N799">
    <cfRule type="cellIs" dxfId="5422" priority="5903" operator="between">
      <formula>6</formula>
      <formula>4.495</formula>
    </cfRule>
  </conditionalFormatting>
  <conditionalFormatting sqref="N799">
    <cfRule type="cellIs" dxfId="5421" priority="5902" operator="between">
      <formula>4.5</formula>
      <formula>3.495</formula>
    </cfRule>
  </conditionalFormatting>
  <conditionalFormatting sqref="N799">
    <cfRule type="cellIs" dxfId="5420" priority="5900" operator="between">
      <formula>3.5</formula>
      <formula>2.495</formula>
    </cfRule>
    <cfRule type="cellIs" dxfId="5419" priority="5901" operator="between">
      <formula>3.5</formula>
      <formula>2.495</formula>
    </cfRule>
  </conditionalFormatting>
  <conditionalFormatting sqref="N799">
    <cfRule type="cellIs" dxfId="5418" priority="5899" operator="between">
      <formula>3.5</formula>
      <formula>2.495</formula>
    </cfRule>
  </conditionalFormatting>
  <conditionalFormatting sqref="N799">
    <cfRule type="cellIs" dxfId="5417" priority="5898" operator="between">
      <formula>3.5</formula>
      <formula>2.494</formula>
    </cfRule>
  </conditionalFormatting>
  <conditionalFormatting sqref="N799">
    <cfRule type="cellIs" dxfId="5416" priority="5897" operator="between">
      <formula>2.5</formula>
      <formula>0</formula>
    </cfRule>
  </conditionalFormatting>
  <conditionalFormatting sqref="N799">
    <cfRule type="cellIs" dxfId="5415" priority="5893" operator="between">
      <formula>4.501</formula>
      <formula>6</formula>
    </cfRule>
    <cfRule type="cellIs" dxfId="5414" priority="5894" operator="between">
      <formula>3.001</formula>
      <formula>4.5</formula>
    </cfRule>
    <cfRule type="cellIs" dxfId="5413" priority="5895" operator="between">
      <formula>2.001</formula>
      <formula>3</formula>
    </cfRule>
    <cfRule type="cellIs" dxfId="5412" priority="5896" operator="between">
      <formula>0</formula>
      <formula>2</formula>
    </cfRule>
  </conditionalFormatting>
  <conditionalFormatting sqref="N801">
    <cfRule type="cellIs" dxfId="5411" priority="5892" operator="between">
      <formula>6</formula>
      <formula>4.5</formula>
    </cfRule>
  </conditionalFormatting>
  <conditionalFormatting sqref="N801">
    <cfRule type="cellIs" dxfId="5410" priority="5891" operator="between">
      <formula>6</formula>
      <formula>4.495</formula>
    </cfRule>
  </conditionalFormatting>
  <conditionalFormatting sqref="N801">
    <cfRule type="cellIs" dxfId="5409" priority="5890" operator="between">
      <formula>4.5</formula>
      <formula>3.495</formula>
    </cfRule>
  </conditionalFormatting>
  <conditionalFormatting sqref="N801">
    <cfRule type="cellIs" dxfId="5408" priority="5888" operator="between">
      <formula>3.5</formula>
      <formula>2.495</formula>
    </cfRule>
    <cfRule type="cellIs" dxfId="5407" priority="5889" operator="between">
      <formula>3.5</formula>
      <formula>2.495</formula>
    </cfRule>
  </conditionalFormatting>
  <conditionalFormatting sqref="N801">
    <cfRule type="cellIs" dxfId="5406" priority="5887" operator="between">
      <formula>3.5</formula>
      <formula>2.495</formula>
    </cfRule>
  </conditionalFormatting>
  <conditionalFormatting sqref="N801">
    <cfRule type="cellIs" dxfId="5405" priority="5886" operator="between">
      <formula>3.5</formula>
      <formula>2.494</formula>
    </cfRule>
  </conditionalFormatting>
  <conditionalFormatting sqref="N801">
    <cfRule type="cellIs" dxfId="5404" priority="5885" operator="between">
      <formula>2.5</formula>
      <formula>0</formula>
    </cfRule>
  </conditionalFormatting>
  <conditionalFormatting sqref="N801">
    <cfRule type="cellIs" dxfId="5403" priority="5881" operator="between">
      <formula>4.501</formula>
      <formula>6</formula>
    </cfRule>
    <cfRule type="cellIs" dxfId="5402" priority="5882" operator="between">
      <formula>3.001</formula>
      <formula>4.5</formula>
    </cfRule>
    <cfRule type="cellIs" dxfId="5401" priority="5883" operator="between">
      <formula>2.001</formula>
      <formula>3</formula>
    </cfRule>
    <cfRule type="cellIs" dxfId="5400" priority="5884" operator="between">
      <formula>0</formula>
      <formula>2</formula>
    </cfRule>
  </conditionalFormatting>
  <conditionalFormatting sqref="N800">
    <cfRule type="cellIs" dxfId="5399" priority="5880" operator="between">
      <formula>6</formula>
      <formula>4.5</formula>
    </cfRule>
  </conditionalFormatting>
  <conditionalFormatting sqref="N800">
    <cfRule type="cellIs" dxfId="5398" priority="5879" operator="between">
      <formula>6</formula>
      <formula>4.495</formula>
    </cfRule>
  </conditionalFormatting>
  <conditionalFormatting sqref="N800">
    <cfRule type="cellIs" dxfId="5397" priority="5878" operator="between">
      <formula>4.5</formula>
      <formula>3.495</formula>
    </cfRule>
  </conditionalFormatting>
  <conditionalFormatting sqref="N800">
    <cfRule type="cellIs" dxfId="5396" priority="5876" operator="between">
      <formula>3.5</formula>
      <formula>2.495</formula>
    </cfRule>
    <cfRule type="cellIs" dxfId="5395" priority="5877" operator="between">
      <formula>3.5</formula>
      <formula>2.495</formula>
    </cfRule>
  </conditionalFormatting>
  <conditionalFormatting sqref="N800">
    <cfRule type="cellIs" dxfId="5394" priority="5875" operator="between">
      <formula>3.5</formula>
      <formula>2.495</formula>
    </cfRule>
  </conditionalFormatting>
  <conditionalFormatting sqref="N800">
    <cfRule type="cellIs" dxfId="5393" priority="5874" operator="between">
      <formula>3.5</formula>
      <formula>2.494</formula>
    </cfRule>
  </conditionalFormatting>
  <conditionalFormatting sqref="N800">
    <cfRule type="cellIs" dxfId="5392" priority="5873" operator="between">
      <formula>2.5</formula>
      <formula>0</formula>
    </cfRule>
  </conditionalFormatting>
  <conditionalFormatting sqref="N800">
    <cfRule type="cellIs" dxfId="5391" priority="5869" operator="between">
      <formula>4.501</formula>
      <formula>6</formula>
    </cfRule>
    <cfRule type="cellIs" dxfId="5390" priority="5870" operator="between">
      <formula>3.001</formula>
      <formula>4.5</formula>
    </cfRule>
    <cfRule type="cellIs" dxfId="5389" priority="5871" operator="between">
      <formula>2.001</formula>
      <formula>3</formula>
    </cfRule>
    <cfRule type="cellIs" dxfId="5388" priority="5872" operator="between">
      <formula>0</formula>
      <formula>2</formula>
    </cfRule>
  </conditionalFormatting>
  <conditionalFormatting sqref="N810">
    <cfRule type="cellIs" dxfId="5387" priority="5868" operator="between">
      <formula>6</formula>
      <formula>4.5</formula>
    </cfRule>
  </conditionalFormatting>
  <conditionalFormatting sqref="N810">
    <cfRule type="cellIs" dxfId="5386" priority="5867" operator="between">
      <formula>6</formula>
      <formula>4.495</formula>
    </cfRule>
  </conditionalFormatting>
  <conditionalFormatting sqref="N810">
    <cfRule type="cellIs" dxfId="5385" priority="5866" operator="between">
      <formula>4.5</formula>
      <formula>3.495</formula>
    </cfRule>
  </conditionalFormatting>
  <conditionalFormatting sqref="N810">
    <cfRule type="cellIs" dxfId="5384" priority="5864" operator="between">
      <formula>3.5</formula>
      <formula>2.495</formula>
    </cfRule>
    <cfRule type="cellIs" dxfId="5383" priority="5865" operator="between">
      <formula>3.5</formula>
      <formula>2.495</formula>
    </cfRule>
  </conditionalFormatting>
  <conditionalFormatting sqref="N810">
    <cfRule type="cellIs" dxfId="5382" priority="5863" operator="between">
      <formula>3.5</formula>
      <formula>2.495</formula>
    </cfRule>
  </conditionalFormatting>
  <conditionalFormatting sqref="N810">
    <cfRule type="cellIs" dxfId="5381" priority="5862" operator="between">
      <formula>3.5</formula>
      <formula>2.494</formula>
    </cfRule>
  </conditionalFormatting>
  <conditionalFormatting sqref="N810">
    <cfRule type="cellIs" dxfId="5380" priority="5861" operator="between">
      <formula>2.5</formula>
      <formula>0</formula>
    </cfRule>
  </conditionalFormatting>
  <conditionalFormatting sqref="N810">
    <cfRule type="cellIs" dxfId="5379" priority="5857" operator="between">
      <formula>4.501</formula>
      <formula>6</formula>
    </cfRule>
    <cfRule type="cellIs" dxfId="5378" priority="5858" operator="between">
      <formula>3.001</formula>
      <formula>4.5</formula>
    </cfRule>
    <cfRule type="cellIs" dxfId="5377" priority="5859" operator="between">
      <formula>2.001</formula>
      <formula>3</formula>
    </cfRule>
    <cfRule type="cellIs" dxfId="5376" priority="5860" operator="between">
      <formula>0</formula>
      <formula>2</formula>
    </cfRule>
  </conditionalFormatting>
  <conditionalFormatting sqref="N805">
    <cfRule type="cellIs" dxfId="5375" priority="5856" operator="between">
      <formula>6</formula>
      <formula>4.5</formula>
    </cfRule>
  </conditionalFormatting>
  <conditionalFormatting sqref="N805">
    <cfRule type="cellIs" dxfId="5374" priority="5855" operator="between">
      <formula>6</formula>
      <formula>4.495</formula>
    </cfRule>
  </conditionalFormatting>
  <conditionalFormatting sqref="N805">
    <cfRule type="cellIs" dxfId="5373" priority="5854" operator="between">
      <formula>4.5</formula>
      <formula>3.495</formula>
    </cfRule>
  </conditionalFormatting>
  <conditionalFormatting sqref="N805">
    <cfRule type="cellIs" dxfId="5372" priority="5852" operator="between">
      <formula>3.5</formula>
      <formula>2.495</formula>
    </cfRule>
    <cfRule type="cellIs" dxfId="5371" priority="5853" operator="between">
      <formula>3.5</formula>
      <formula>2.495</formula>
    </cfRule>
  </conditionalFormatting>
  <conditionalFormatting sqref="N805">
    <cfRule type="cellIs" dxfId="5370" priority="5851" operator="between">
      <formula>3.5</formula>
      <formula>2.495</formula>
    </cfRule>
  </conditionalFormatting>
  <conditionalFormatting sqref="N805">
    <cfRule type="cellIs" dxfId="5369" priority="5850" operator="between">
      <formula>3.5</formula>
      <formula>2.494</formula>
    </cfRule>
  </conditionalFormatting>
  <conditionalFormatting sqref="N805">
    <cfRule type="cellIs" dxfId="5368" priority="5849" operator="between">
      <formula>2.5</formula>
      <formula>0</formula>
    </cfRule>
  </conditionalFormatting>
  <conditionalFormatting sqref="N805">
    <cfRule type="cellIs" dxfId="5367" priority="5845" operator="between">
      <formula>4.501</formula>
      <formula>6</formula>
    </cfRule>
    <cfRule type="cellIs" dxfId="5366" priority="5846" operator="between">
      <formula>3.001</formula>
      <formula>4.5</formula>
    </cfRule>
    <cfRule type="cellIs" dxfId="5365" priority="5847" operator="between">
      <formula>2.001</formula>
      <formula>3</formula>
    </cfRule>
    <cfRule type="cellIs" dxfId="5364" priority="5848" operator="between">
      <formula>0</formula>
      <formula>2</formula>
    </cfRule>
  </conditionalFormatting>
  <conditionalFormatting sqref="N809">
    <cfRule type="cellIs" dxfId="5363" priority="5844" operator="between">
      <formula>6</formula>
      <formula>4.5</formula>
    </cfRule>
  </conditionalFormatting>
  <conditionalFormatting sqref="N809">
    <cfRule type="cellIs" dxfId="5362" priority="5843" operator="between">
      <formula>6</formula>
      <formula>4.495</formula>
    </cfRule>
  </conditionalFormatting>
  <conditionalFormatting sqref="N809">
    <cfRule type="cellIs" dxfId="5361" priority="5842" operator="between">
      <formula>4.5</formula>
      <formula>3.495</formula>
    </cfRule>
  </conditionalFormatting>
  <conditionalFormatting sqref="N809">
    <cfRule type="cellIs" dxfId="5360" priority="5840" operator="between">
      <formula>3.5</formula>
      <formula>2.495</formula>
    </cfRule>
    <cfRule type="cellIs" dxfId="5359" priority="5841" operator="between">
      <formula>3.5</formula>
      <formula>2.495</formula>
    </cfRule>
  </conditionalFormatting>
  <conditionalFormatting sqref="N809">
    <cfRule type="cellIs" dxfId="5358" priority="5839" operator="between">
      <formula>3.5</formula>
      <formula>2.495</formula>
    </cfRule>
  </conditionalFormatting>
  <conditionalFormatting sqref="N809">
    <cfRule type="cellIs" dxfId="5357" priority="5838" operator="between">
      <formula>3.5</formula>
      <formula>2.494</formula>
    </cfRule>
  </conditionalFormatting>
  <conditionalFormatting sqref="N809">
    <cfRule type="cellIs" dxfId="5356" priority="5837" operator="between">
      <formula>2.5</formula>
      <formula>0</formula>
    </cfRule>
  </conditionalFormatting>
  <conditionalFormatting sqref="N809">
    <cfRule type="cellIs" dxfId="5355" priority="5833" operator="between">
      <formula>4.501</formula>
      <formula>6</formula>
    </cfRule>
    <cfRule type="cellIs" dxfId="5354" priority="5834" operator="between">
      <formula>3.001</formula>
      <formula>4.5</formula>
    </cfRule>
    <cfRule type="cellIs" dxfId="5353" priority="5835" operator="between">
      <formula>2.001</formula>
      <formula>3</formula>
    </cfRule>
    <cfRule type="cellIs" dxfId="5352" priority="5836" operator="between">
      <formula>0</formula>
      <formula>2</formula>
    </cfRule>
  </conditionalFormatting>
  <conditionalFormatting sqref="N808">
    <cfRule type="cellIs" dxfId="5351" priority="5832" operator="between">
      <formula>6</formula>
      <formula>4.5</formula>
    </cfRule>
  </conditionalFormatting>
  <conditionalFormatting sqref="N808">
    <cfRule type="cellIs" dxfId="5350" priority="5831" operator="between">
      <formula>6</formula>
      <formula>4.495</formula>
    </cfRule>
  </conditionalFormatting>
  <conditionalFormatting sqref="N808">
    <cfRule type="cellIs" dxfId="5349" priority="5830" operator="between">
      <formula>4.5</formula>
      <formula>3.495</formula>
    </cfRule>
  </conditionalFormatting>
  <conditionalFormatting sqref="N808">
    <cfRule type="cellIs" dxfId="5348" priority="5828" operator="between">
      <formula>3.5</formula>
      <formula>2.495</formula>
    </cfRule>
    <cfRule type="cellIs" dxfId="5347" priority="5829" operator="between">
      <formula>3.5</formula>
      <formula>2.495</formula>
    </cfRule>
  </conditionalFormatting>
  <conditionalFormatting sqref="N808">
    <cfRule type="cellIs" dxfId="5346" priority="5827" operator="between">
      <formula>3.5</formula>
      <formula>2.495</formula>
    </cfRule>
  </conditionalFormatting>
  <conditionalFormatting sqref="N808">
    <cfRule type="cellIs" dxfId="5345" priority="5826" operator="between">
      <formula>3.5</formula>
      <formula>2.494</formula>
    </cfRule>
  </conditionalFormatting>
  <conditionalFormatting sqref="N808">
    <cfRule type="cellIs" dxfId="5344" priority="5825" operator="between">
      <formula>2.5</formula>
      <formula>0</formula>
    </cfRule>
  </conditionalFormatting>
  <conditionalFormatting sqref="N808">
    <cfRule type="cellIs" dxfId="5343" priority="5821" operator="between">
      <formula>4.501</formula>
      <formula>6</formula>
    </cfRule>
    <cfRule type="cellIs" dxfId="5342" priority="5822" operator="between">
      <formula>3.001</formula>
      <formula>4.5</formula>
    </cfRule>
    <cfRule type="cellIs" dxfId="5341" priority="5823" operator="between">
      <formula>2.001</formula>
      <formula>3</formula>
    </cfRule>
    <cfRule type="cellIs" dxfId="5340" priority="5824" operator="between">
      <formula>0</formula>
      <formula>2</formula>
    </cfRule>
  </conditionalFormatting>
  <conditionalFormatting sqref="N807">
    <cfRule type="cellIs" dxfId="5339" priority="5808" operator="between">
      <formula>6</formula>
      <formula>4.5</formula>
    </cfRule>
  </conditionalFormatting>
  <conditionalFormatting sqref="N807">
    <cfRule type="cellIs" dxfId="5338" priority="5807" operator="between">
      <formula>6</formula>
      <formula>4.495</formula>
    </cfRule>
  </conditionalFormatting>
  <conditionalFormatting sqref="N807">
    <cfRule type="cellIs" dxfId="5337" priority="5806" operator="between">
      <formula>4.5</formula>
      <formula>3.495</formula>
    </cfRule>
  </conditionalFormatting>
  <conditionalFormatting sqref="N807">
    <cfRule type="cellIs" dxfId="5336" priority="5804" operator="between">
      <formula>3.5</formula>
      <formula>2.495</formula>
    </cfRule>
    <cfRule type="cellIs" dxfId="5335" priority="5805" operator="between">
      <formula>3.5</formula>
      <formula>2.495</formula>
    </cfRule>
  </conditionalFormatting>
  <conditionalFormatting sqref="N807">
    <cfRule type="cellIs" dxfId="5334" priority="5803" operator="between">
      <formula>3.5</formula>
      <formula>2.495</formula>
    </cfRule>
  </conditionalFormatting>
  <conditionalFormatting sqref="N807">
    <cfRule type="cellIs" dxfId="5333" priority="5802" operator="between">
      <formula>3.5</formula>
      <formula>2.494</formula>
    </cfRule>
  </conditionalFormatting>
  <conditionalFormatting sqref="N807">
    <cfRule type="cellIs" dxfId="5332" priority="5801" operator="between">
      <formula>2.5</formula>
      <formula>0</formula>
    </cfRule>
  </conditionalFormatting>
  <conditionalFormatting sqref="N807">
    <cfRule type="cellIs" dxfId="5331" priority="5797" operator="between">
      <formula>4.501</formula>
      <formula>6</formula>
    </cfRule>
    <cfRule type="cellIs" dxfId="5330" priority="5798" operator="between">
      <formula>3.001</formula>
      <formula>4.5</formula>
    </cfRule>
    <cfRule type="cellIs" dxfId="5329" priority="5799" operator="between">
      <formula>2.001</formula>
      <formula>3</formula>
    </cfRule>
    <cfRule type="cellIs" dxfId="5328" priority="5800" operator="between">
      <formula>0</formula>
      <formula>2</formula>
    </cfRule>
  </conditionalFormatting>
  <conditionalFormatting sqref="N806">
    <cfRule type="cellIs" dxfId="5327" priority="5796" operator="between">
      <formula>6</formula>
      <formula>4.5</formula>
    </cfRule>
  </conditionalFormatting>
  <conditionalFormatting sqref="N806">
    <cfRule type="cellIs" dxfId="5326" priority="5795" operator="between">
      <formula>6</formula>
      <formula>4.495</formula>
    </cfRule>
  </conditionalFormatting>
  <conditionalFormatting sqref="N806">
    <cfRule type="cellIs" dxfId="5325" priority="5794" operator="between">
      <formula>4.5</formula>
      <formula>3.495</formula>
    </cfRule>
  </conditionalFormatting>
  <conditionalFormatting sqref="N806">
    <cfRule type="cellIs" dxfId="5324" priority="5792" operator="between">
      <formula>3.5</formula>
      <formula>2.495</formula>
    </cfRule>
    <cfRule type="cellIs" dxfId="5323" priority="5793" operator="between">
      <formula>3.5</formula>
      <formula>2.495</formula>
    </cfRule>
  </conditionalFormatting>
  <conditionalFormatting sqref="N806">
    <cfRule type="cellIs" dxfId="5322" priority="5791" operator="between">
      <formula>3.5</formula>
      <formula>2.495</formula>
    </cfRule>
  </conditionalFormatting>
  <conditionalFormatting sqref="N806">
    <cfRule type="cellIs" dxfId="5321" priority="5790" operator="between">
      <formula>3.5</formula>
      <formula>2.494</formula>
    </cfRule>
  </conditionalFormatting>
  <conditionalFormatting sqref="N806">
    <cfRule type="cellIs" dxfId="5320" priority="5789" operator="between">
      <formula>2.5</formula>
      <formula>0</formula>
    </cfRule>
  </conditionalFormatting>
  <conditionalFormatting sqref="N806">
    <cfRule type="cellIs" dxfId="5319" priority="5785" operator="between">
      <formula>4.501</formula>
      <formula>6</formula>
    </cfRule>
    <cfRule type="cellIs" dxfId="5318" priority="5786" operator="between">
      <formula>3.001</formula>
      <formula>4.5</formula>
    </cfRule>
    <cfRule type="cellIs" dxfId="5317" priority="5787" operator="between">
      <formula>2.001</formula>
      <formula>3</formula>
    </cfRule>
    <cfRule type="cellIs" dxfId="5316" priority="5788" operator="between">
      <formula>0</formula>
      <formula>2</formula>
    </cfRule>
  </conditionalFormatting>
  <conditionalFormatting sqref="N816">
    <cfRule type="cellIs" dxfId="5315" priority="5784" operator="between">
      <formula>6</formula>
      <formula>4.5</formula>
    </cfRule>
  </conditionalFormatting>
  <conditionalFormatting sqref="N816">
    <cfRule type="cellIs" dxfId="5314" priority="5783" operator="between">
      <formula>6</formula>
      <formula>4.495</formula>
    </cfRule>
  </conditionalFormatting>
  <conditionalFormatting sqref="N816">
    <cfRule type="cellIs" dxfId="5313" priority="5782" operator="between">
      <formula>4.5</formula>
      <formula>3.495</formula>
    </cfRule>
  </conditionalFormatting>
  <conditionalFormatting sqref="N816">
    <cfRule type="cellIs" dxfId="5312" priority="5780" operator="between">
      <formula>3.5</formula>
      <formula>2.495</formula>
    </cfRule>
    <cfRule type="cellIs" dxfId="5311" priority="5781" operator="between">
      <formula>3.5</formula>
      <formula>2.495</formula>
    </cfRule>
  </conditionalFormatting>
  <conditionalFormatting sqref="N816">
    <cfRule type="cellIs" dxfId="5310" priority="5779" operator="between">
      <formula>3.5</formula>
      <formula>2.495</formula>
    </cfRule>
  </conditionalFormatting>
  <conditionalFormatting sqref="N816">
    <cfRule type="cellIs" dxfId="5309" priority="5778" operator="between">
      <formula>3.5</formula>
      <formula>2.494</formula>
    </cfRule>
  </conditionalFormatting>
  <conditionalFormatting sqref="N816">
    <cfRule type="cellIs" dxfId="5308" priority="5777" operator="between">
      <formula>2.5</formula>
      <formula>0</formula>
    </cfRule>
  </conditionalFormatting>
  <conditionalFormatting sqref="N816">
    <cfRule type="cellIs" dxfId="5307" priority="5773" operator="between">
      <formula>4.501</formula>
      <formula>6</formula>
    </cfRule>
    <cfRule type="cellIs" dxfId="5306" priority="5774" operator="between">
      <formula>3.001</formula>
      <formula>4.5</formula>
    </cfRule>
    <cfRule type="cellIs" dxfId="5305" priority="5775" operator="between">
      <formula>2.001</formula>
      <formula>3</formula>
    </cfRule>
    <cfRule type="cellIs" dxfId="5304" priority="5776" operator="between">
      <formula>0</formula>
      <formula>2</formula>
    </cfRule>
  </conditionalFormatting>
  <conditionalFormatting sqref="N811">
    <cfRule type="cellIs" dxfId="5303" priority="5772" operator="between">
      <formula>6</formula>
      <formula>4.5</formula>
    </cfRule>
  </conditionalFormatting>
  <conditionalFormatting sqref="N811">
    <cfRule type="cellIs" dxfId="5302" priority="5771" operator="between">
      <formula>6</formula>
      <formula>4.495</formula>
    </cfRule>
  </conditionalFormatting>
  <conditionalFormatting sqref="N811">
    <cfRule type="cellIs" dxfId="5301" priority="5770" operator="between">
      <formula>4.5</formula>
      <formula>3.495</formula>
    </cfRule>
  </conditionalFormatting>
  <conditionalFormatting sqref="N811">
    <cfRule type="cellIs" dxfId="5300" priority="5768" operator="between">
      <formula>3.5</formula>
      <formula>2.495</formula>
    </cfRule>
    <cfRule type="cellIs" dxfId="5299" priority="5769" operator="between">
      <formula>3.5</formula>
      <formula>2.495</formula>
    </cfRule>
  </conditionalFormatting>
  <conditionalFormatting sqref="N811">
    <cfRule type="cellIs" dxfId="5298" priority="5767" operator="between">
      <formula>3.5</formula>
      <formula>2.495</formula>
    </cfRule>
  </conditionalFormatting>
  <conditionalFormatting sqref="N811">
    <cfRule type="cellIs" dxfId="5297" priority="5766" operator="between">
      <formula>3.5</formula>
      <formula>2.494</formula>
    </cfRule>
  </conditionalFormatting>
  <conditionalFormatting sqref="N811">
    <cfRule type="cellIs" dxfId="5296" priority="5765" operator="between">
      <formula>2.5</formula>
      <formula>0</formula>
    </cfRule>
  </conditionalFormatting>
  <conditionalFormatting sqref="N811">
    <cfRule type="cellIs" dxfId="5295" priority="5761" operator="between">
      <formula>4.501</formula>
      <formula>6</formula>
    </cfRule>
    <cfRule type="cellIs" dxfId="5294" priority="5762" operator="between">
      <formula>3.001</formula>
      <formula>4.5</formula>
    </cfRule>
    <cfRule type="cellIs" dxfId="5293" priority="5763" operator="between">
      <formula>2.001</formula>
      <formula>3</formula>
    </cfRule>
    <cfRule type="cellIs" dxfId="5292" priority="5764" operator="between">
      <formula>0</formula>
      <formula>2</formula>
    </cfRule>
  </conditionalFormatting>
  <conditionalFormatting sqref="N815">
    <cfRule type="cellIs" dxfId="5291" priority="5760" operator="between">
      <formula>6</formula>
      <formula>4.5</formula>
    </cfRule>
  </conditionalFormatting>
  <conditionalFormatting sqref="N815">
    <cfRule type="cellIs" dxfId="5290" priority="5759" operator="between">
      <formula>6</formula>
      <formula>4.495</formula>
    </cfRule>
  </conditionalFormatting>
  <conditionalFormatting sqref="N815">
    <cfRule type="cellIs" dxfId="5289" priority="5758" operator="between">
      <formula>4.5</formula>
      <formula>3.495</formula>
    </cfRule>
  </conditionalFormatting>
  <conditionalFormatting sqref="N815">
    <cfRule type="cellIs" dxfId="5288" priority="5756" operator="between">
      <formula>3.5</formula>
      <formula>2.495</formula>
    </cfRule>
    <cfRule type="cellIs" dxfId="5287" priority="5757" operator="between">
      <formula>3.5</formula>
      <formula>2.495</formula>
    </cfRule>
  </conditionalFormatting>
  <conditionalFormatting sqref="N815">
    <cfRule type="cellIs" dxfId="5286" priority="5755" operator="between">
      <formula>3.5</formula>
      <formula>2.495</formula>
    </cfRule>
  </conditionalFormatting>
  <conditionalFormatting sqref="N815">
    <cfRule type="cellIs" dxfId="5285" priority="5754" operator="between">
      <formula>3.5</formula>
      <formula>2.494</formula>
    </cfRule>
  </conditionalFormatting>
  <conditionalFormatting sqref="N815">
    <cfRule type="cellIs" dxfId="5284" priority="5753" operator="between">
      <formula>2.5</formula>
      <formula>0</formula>
    </cfRule>
  </conditionalFormatting>
  <conditionalFormatting sqref="N815">
    <cfRule type="cellIs" dxfId="5283" priority="5749" operator="between">
      <formula>4.501</formula>
      <formula>6</formula>
    </cfRule>
    <cfRule type="cellIs" dxfId="5282" priority="5750" operator="between">
      <formula>3.001</formula>
      <formula>4.5</formula>
    </cfRule>
    <cfRule type="cellIs" dxfId="5281" priority="5751" operator="between">
      <formula>2.001</formula>
      <formula>3</formula>
    </cfRule>
    <cfRule type="cellIs" dxfId="5280" priority="5752" operator="between">
      <formula>0</formula>
      <formula>2</formula>
    </cfRule>
  </conditionalFormatting>
  <conditionalFormatting sqref="N814">
    <cfRule type="cellIs" dxfId="5279" priority="5748" operator="between">
      <formula>6</formula>
      <formula>4.5</formula>
    </cfRule>
  </conditionalFormatting>
  <conditionalFormatting sqref="N814">
    <cfRule type="cellIs" dxfId="5278" priority="5747" operator="between">
      <formula>6</formula>
      <formula>4.495</formula>
    </cfRule>
  </conditionalFormatting>
  <conditionalFormatting sqref="N814">
    <cfRule type="cellIs" dxfId="5277" priority="5746" operator="between">
      <formula>4.5</formula>
      <formula>3.495</formula>
    </cfRule>
  </conditionalFormatting>
  <conditionalFormatting sqref="N814">
    <cfRule type="cellIs" dxfId="5276" priority="5744" operator="between">
      <formula>3.5</formula>
      <formula>2.495</formula>
    </cfRule>
    <cfRule type="cellIs" dxfId="5275" priority="5745" operator="between">
      <formula>3.5</formula>
      <formula>2.495</formula>
    </cfRule>
  </conditionalFormatting>
  <conditionalFormatting sqref="N814">
    <cfRule type="cellIs" dxfId="5274" priority="5743" operator="between">
      <formula>3.5</formula>
      <formula>2.495</formula>
    </cfRule>
  </conditionalFormatting>
  <conditionalFormatting sqref="N814">
    <cfRule type="cellIs" dxfId="5273" priority="5742" operator="between">
      <formula>3.5</formula>
      <formula>2.494</formula>
    </cfRule>
  </conditionalFormatting>
  <conditionalFormatting sqref="N814">
    <cfRule type="cellIs" dxfId="5272" priority="5741" operator="between">
      <formula>2.5</formula>
      <formula>0</formula>
    </cfRule>
  </conditionalFormatting>
  <conditionalFormatting sqref="N814">
    <cfRule type="cellIs" dxfId="5271" priority="5737" operator="between">
      <formula>4.501</formula>
      <formula>6</formula>
    </cfRule>
    <cfRule type="cellIs" dxfId="5270" priority="5738" operator="between">
      <formula>3.001</formula>
      <formula>4.5</formula>
    </cfRule>
    <cfRule type="cellIs" dxfId="5269" priority="5739" operator="between">
      <formula>2.001</formula>
      <formula>3</formula>
    </cfRule>
    <cfRule type="cellIs" dxfId="5268" priority="5740" operator="between">
      <formula>0</formula>
      <formula>2</formula>
    </cfRule>
  </conditionalFormatting>
  <conditionalFormatting sqref="N813">
    <cfRule type="cellIs" dxfId="5267" priority="5736" operator="between">
      <formula>6</formula>
      <formula>4.5</formula>
    </cfRule>
  </conditionalFormatting>
  <conditionalFormatting sqref="N813">
    <cfRule type="cellIs" dxfId="5266" priority="5735" operator="between">
      <formula>6</formula>
      <formula>4.495</formula>
    </cfRule>
  </conditionalFormatting>
  <conditionalFormatting sqref="N813">
    <cfRule type="cellIs" dxfId="5265" priority="5734" operator="between">
      <formula>4.5</formula>
      <formula>3.495</formula>
    </cfRule>
  </conditionalFormatting>
  <conditionalFormatting sqref="N813">
    <cfRule type="cellIs" dxfId="5264" priority="5732" operator="between">
      <formula>3.5</formula>
      <formula>2.495</formula>
    </cfRule>
    <cfRule type="cellIs" dxfId="5263" priority="5733" operator="between">
      <formula>3.5</formula>
      <formula>2.495</formula>
    </cfRule>
  </conditionalFormatting>
  <conditionalFormatting sqref="N813">
    <cfRule type="cellIs" dxfId="5262" priority="5731" operator="between">
      <formula>3.5</formula>
      <formula>2.495</formula>
    </cfRule>
  </conditionalFormatting>
  <conditionalFormatting sqref="N813">
    <cfRule type="cellIs" dxfId="5261" priority="5730" operator="between">
      <formula>3.5</formula>
      <formula>2.494</formula>
    </cfRule>
  </conditionalFormatting>
  <conditionalFormatting sqref="N813">
    <cfRule type="cellIs" dxfId="5260" priority="5729" operator="between">
      <formula>2.5</formula>
      <formula>0</formula>
    </cfRule>
  </conditionalFormatting>
  <conditionalFormatting sqref="N813">
    <cfRule type="cellIs" dxfId="5259" priority="5725" operator="between">
      <formula>4.501</formula>
      <formula>6</formula>
    </cfRule>
    <cfRule type="cellIs" dxfId="5258" priority="5726" operator="between">
      <formula>3.001</formula>
      <formula>4.5</formula>
    </cfRule>
    <cfRule type="cellIs" dxfId="5257" priority="5727" operator="between">
      <formula>2.001</formula>
      <formula>3</formula>
    </cfRule>
    <cfRule type="cellIs" dxfId="5256" priority="5728" operator="between">
      <formula>0</formula>
      <formula>2</formula>
    </cfRule>
  </conditionalFormatting>
  <conditionalFormatting sqref="N812">
    <cfRule type="cellIs" dxfId="5255" priority="5724" operator="between">
      <formula>6</formula>
      <formula>4.5</formula>
    </cfRule>
  </conditionalFormatting>
  <conditionalFormatting sqref="N812">
    <cfRule type="cellIs" dxfId="5254" priority="5723" operator="between">
      <formula>6</formula>
      <formula>4.495</formula>
    </cfRule>
  </conditionalFormatting>
  <conditionalFormatting sqref="N812">
    <cfRule type="cellIs" dxfId="5253" priority="5722" operator="between">
      <formula>4.5</formula>
      <formula>3.495</formula>
    </cfRule>
  </conditionalFormatting>
  <conditionalFormatting sqref="N812">
    <cfRule type="cellIs" dxfId="5252" priority="5720" operator="between">
      <formula>3.5</formula>
      <formula>2.495</formula>
    </cfRule>
    <cfRule type="cellIs" dxfId="5251" priority="5721" operator="between">
      <formula>3.5</formula>
      <formula>2.495</formula>
    </cfRule>
  </conditionalFormatting>
  <conditionalFormatting sqref="N812">
    <cfRule type="cellIs" dxfId="5250" priority="5719" operator="between">
      <formula>3.5</formula>
      <formula>2.495</formula>
    </cfRule>
  </conditionalFormatting>
  <conditionalFormatting sqref="N812">
    <cfRule type="cellIs" dxfId="5249" priority="5718" operator="between">
      <formula>3.5</formula>
      <formula>2.494</formula>
    </cfRule>
  </conditionalFormatting>
  <conditionalFormatting sqref="N812">
    <cfRule type="cellIs" dxfId="5248" priority="5717" operator="between">
      <formula>2.5</formula>
      <formula>0</formula>
    </cfRule>
  </conditionalFormatting>
  <conditionalFormatting sqref="N812">
    <cfRule type="cellIs" dxfId="5247" priority="5713" operator="between">
      <formula>4.501</formula>
      <formula>6</formula>
    </cfRule>
    <cfRule type="cellIs" dxfId="5246" priority="5714" operator="between">
      <formula>3.001</formula>
      <formula>4.5</formula>
    </cfRule>
    <cfRule type="cellIs" dxfId="5245" priority="5715" operator="between">
      <formula>2.001</formula>
      <formula>3</formula>
    </cfRule>
    <cfRule type="cellIs" dxfId="5244" priority="5716" operator="between">
      <formula>0</formula>
      <formula>2</formula>
    </cfRule>
  </conditionalFormatting>
  <conditionalFormatting sqref="N822">
    <cfRule type="cellIs" dxfId="5243" priority="5712" operator="between">
      <formula>6</formula>
      <formula>4.5</formula>
    </cfRule>
  </conditionalFormatting>
  <conditionalFormatting sqref="N822">
    <cfRule type="cellIs" dxfId="5242" priority="5711" operator="between">
      <formula>6</formula>
      <formula>4.495</formula>
    </cfRule>
  </conditionalFormatting>
  <conditionalFormatting sqref="N822">
    <cfRule type="cellIs" dxfId="5241" priority="5710" operator="between">
      <formula>4.5</formula>
      <formula>3.495</formula>
    </cfRule>
  </conditionalFormatting>
  <conditionalFormatting sqref="N822">
    <cfRule type="cellIs" dxfId="5240" priority="5708" operator="between">
      <formula>3.5</formula>
      <formula>2.495</formula>
    </cfRule>
    <cfRule type="cellIs" dxfId="5239" priority="5709" operator="between">
      <formula>3.5</formula>
      <formula>2.495</formula>
    </cfRule>
  </conditionalFormatting>
  <conditionalFormatting sqref="N822">
    <cfRule type="cellIs" dxfId="5238" priority="5707" operator="between">
      <formula>3.5</formula>
      <formula>2.495</formula>
    </cfRule>
  </conditionalFormatting>
  <conditionalFormatting sqref="N822">
    <cfRule type="cellIs" dxfId="5237" priority="5706" operator="between">
      <formula>3.5</formula>
      <formula>2.494</formula>
    </cfRule>
  </conditionalFormatting>
  <conditionalFormatting sqref="N822">
    <cfRule type="cellIs" dxfId="5236" priority="5705" operator="between">
      <formula>2.5</formula>
      <formula>0</formula>
    </cfRule>
  </conditionalFormatting>
  <conditionalFormatting sqref="N822">
    <cfRule type="cellIs" dxfId="5235" priority="5701" operator="between">
      <formula>4.501</formula>
      <formula>6</formula>
    </cfRule>
    <cfRule type="cellIs" dxfId="5234" priority="5702" operator="between">
      <formula>3.001</formula>
      <formula>4.5</formula>
    </cfRule>
    <cfRule type="cellIs" dxfId="5233" priority="5703" operator="between">
      <formula>2.001</formula>
      <formula>3</formula>
    </cfRule>
    <cfRule type="cellIs" dxfId="5232" priority="5704" operator="between">
      <formula>0</formula>
      <formula>2</formula>
    </cfRule>
  </conditionalFormatting>
  <conditionalFormatting sqref="N817">
    <cfRule type="cellIs" dxfId="5231" priority="5700" operator="between">
      <formula>6</formula>
      <formula>4.5</formula>
    </cfRule>
  </conditionalFormatting>
  <conditionalFormatting sqref="N817">
    <cfRule type="cellIs" dxfId="5230" priority="5699" operator="between">
      <formula>6</formula>
      <formula>4.495</formula>
    </cfRule>
  </conditionalFormatting>
  <conditionalFormatting sqref="N817">
    <cfRule type="cellIs" dxfId="5229" priority="5698" operator="between">
      <formula>4.5</formula>
      <formula>3.495</formula>
    </cfRule>
  </conditionalFormatting>
  <conditionalFormatting sqref="N817">
    <cfRule type="cellIs" dxfId="5228" priority="5696" operator="between">
      <formula>3.5</formula>
      <formula>2.495</formula>
    </cfRule>
    <cfRule type="cellIs" dxfId="5227" priority="5697" operator="between">
      <formula>3.5</formula>
      <formula>2.495</formula>
    </cfRule>
  </conditionalFormatting>
  <conditionalFormatting sqref="N817">
    <cfRule type="cellIs" dxfId="5226" priority="5695" operator="between">
      <formula>3.5</formula>
      <formula>2.495</formula>
    </cfRule>
  </conditionalFormatting>
  <conditionalFormatting sqref="N817">
    <cfRule type="cellIs" dxfId="5225" priority="5694" operator="between">
      <formula>3.5</formula>
      <formula>2.494</formula>
    </cfRule>
  </conditionalFormatting>
  <conditionalFormatting sqref="N817">
    <cfRule type="cellIs" dxfId="5224" priority="5693" operator="between">
      <formula>2.5</formula>
      <formula>0</formula>
    </cfRule>
  </conditionalFormatting>
  <conditionalFormatting sqref="N817">
    <cfRule type="cellIs" dxfId="5223" priority="5689" operator="between">
      <formula>4.501</formula>
      <formula>6</formula>
    </cfRule>
    <cfRule type="cellIs" dxfId="5222" priority="5690" operator="between">
      <formula>3.001</formula>
      <formula>4.5</formula>
    </cfRule>
    <cfRule type="cellIs" dxfId="5221" priority="5691" operator="between">
      <formula>2.001</formula>
      <formula>3</formula>
    </cfRule>
    <cfRule type="cellIs" dxfId="5220" priority="5692" operator="between">
      <formula>0</formula>
      <formula>2</formula>
    </cfRule>
  </conditionalFormatting>
  <conditionalFormatting sqref="N821">
    <cfRule type="cellIs" dxfId="5219" priority="5688" operator="between">
      <formula>6</formula>
      <formula>4.5</formula>
    </cfRule>
  </conditionalFormatting>
  <conditionalFormatting sqref="N821">
    <cfRule type="cellIs" dxfId="5218" priority="5687" operator="between">
      <formula>6</formula>
      <formula>4.495</formula>
    </cfRule>
  </conditionalFormatting>
  <conditionalFormatting sqref="N821">
    <cfRule type="cellIs" dxfId="5217" priority="5686" operator="between">
      <formula>4.5</formula>
      <formula>3.495</formula>
    </cfRule>
  </conditionalFormatting>
  <conditionalFormatting sqref="N821">
    <cfRule type="cellIs" dxfId="5216" priority="5684" operator="between">
      <formula>3.5</formula>
      <formula>2.495</formula>
    </cfRule>
    <cfRule type="cellIs" dxfId="5215" priority="5685" operator="between">
      <formula>3.5</formula>
      <formula>2.495</formula>
    </cfRule>
  </conditionalFormatting>
  <conditionalFormatting sqref="N821">
    <cfRule type="cellIs" dxfId="5214" priority="5683" operator="between">
      <formula>3.5</formula>
      <formula>2.495</formula>
    </cfRule>
  </conditionalFormatting>
  <conditionalFormatting sqref="N821">
    <cfRule type="cellIs" dxfId="5213" priority="5682" operator="between">
      <formula>3.5</formula>
      <formula>2.494</formula>
    </cfRule>
  </conditionalFormatting>
  <conditionalFormatting sqref="N821">
    <cfRule type="cellIs" dxfId="5212" priority="5681" operator="between">
      <formula>2.5</formula>
      <formula>0</formula>
    </cfRule>
  </conditionalFormatting>
  <conditionalFormatting sqref="N821">
    <cfRule type="cellIs" dxfId="5211" priority="5677" operator="between">
      <formula>4.501</formula>
      <formula>6</formula>
    </cfRule>
    <cfRule type="cellIs" dxfId="5210" priority="5678" operator="between">
      <formula>3.001</formula>
      <formula>4.5</formula>
    </cfRule>
    <cfRule type="cellIs" dxfId="5209" priority="5679" operator="between">
      <formula>2.001</formula>
      <formula>3</formula>
    </cfRule>
    <cfRule type="cellIs" dxfId="5208" priority="5680" operator="between">
      <formula>0</formula>
      <formula>2</formula>
    </cfRule>
  </conditionalFormatting>
  <conditionalFormatting sqref="N820">
    <cfRule type="cellIs" dxfId="5207" priority="5676" operator="between">
      <formula>6</formula>
      <formula>4.5</formula>
    </cfRule>
  </conditionalFormatting>
  <conditionalFormatting sqref="N820">
    <cfRule type="cellIs" dxfId="5206" priority="5675" operator="between">
      <formula>6</formula>
      <formula>4.495</formula>
    </cfRule>
  </conditionalFormatting>
  <conditionalFormatting sqref="N820">
    <cfRule type="cellIs" dxfId="5205" priority="5674" operator="between">
      <formula>4.5</formula>
      <formula>3.495</formula>
    </cfRule>
  </conditionalFormatting>
  <conditionalFormatting sqref="N820">
    <cfRule type="cellIs" dxfId="5204" priority="5672" operator="between">
      <formula>3.5</formula>
      <formula>2.495</formula>
    </cfRule>
    <cfRule type="cellIs" dxfId="5203" priority="5673" operator="between">
      <formula>3.5</formula>
      <formula>2.495</formula>
    </cfRule>
  </conditionalFormatting>
  <conditionalFormatting sqref="N820">
    <cfRule type="cellIs" dxfId="5202" priority="5671" operator="between">
      <formula>3.5</formula>
      <formula>2.495</formula>
    </cfRule>
  </conditionalFormatting>
  <conditionalFormatting sqref="N820">
    <cfRule type="cellIs" dxfId="5201" priority="5670" operator="between">
      <formula>3.5</formula>
      <formula>2.494</formula>
    </cfRule>
  </conditionalFormatting>
  <conditionalFormatting sqref="N820">
    <cfRule type="cellIs" dxfId="5200" priority="5669" operator="between">
      <formula>2.5</formula>
      <formula>0</formula>
    </cfRule>
  </conditionalFormatting>
  <conditionalFormatting sqref="N820">
    <cfRule type="cellIs" dxfId="5199" priority="5665" operator="between">
      <formula>4.501</formula>
      <formula>6</formula>
    </cfRule>
    <cfRule type="cellIs" dxfId="5198" priority="5666" operator="between">
      <formula>3.001</formula>
      <formula>4.5</formula>
    </cfRule>
    <cfRule type="cellIs" dxfId="5197" priority="5667" operator="between">
      <formula>2.001</formula>
      <formula>3</formula>
    </cfRule>
    <cfRule type="cellIs" dxfId="5196" priority="5668" operator="between">
      <formula>0</formula>
      <formula>2</formula>
    </cfRule>
  </conditionalFormatting>
  <conditionalFormatting sqref="N819">
    <cfRule type="cellIs" dxfId="5195" priority="5664" operator="between">
      <formula>6</formula>
      <formula>4.5</formula>
    </cfRule>
  </conditionalFormatting>
  <conditionalFormatting sqref="N819">
    <cfRule type="cellIs" dxfId="5194" priority="5663" operator="between">
      <formula>6</formula>
      <formula>4.495</formula>
    </cfRule>
  </conditionalFormatting>
  <conditionalFormatting sqref="N819">
    <cfRule type="cellIs" dxfId="5193" priority="5662" operator="between">
      <formula>4.5</formula>
      <formula>3.495</formula>
    </cfRule>
  </conditionalFormatting>
  <conditionalFormatting sqref="N819">
    <cfRule type="cellIs" dxfId="5192" priority="5660" operator="between">
      <formula>3.5</formula>
      <formula>2.495</formula>
    </cfRule>
    <cfRule type="cellIs" dxfId="5191" priority="5661" operator="between">
      <formula>3.5</formula>
      <formula>2.495</formula>
    </cfRule>
  </conditionalFormatting>
  <conditionalFormatting sqref="N819">
    <cfRule type="cellIs" dxfId="5190" priority="5659" operator="between">
      <formula>3.5</formula>
      <formula>2.495</formula>
    </cfRule>
  </conditionalFormatting>
  <conditionalFormatting sqref="N819">
    <cfRule type="cellIs" dxfId="5189" priority="5658" operator="between">
      <formula>3.5</formula>
      <formula>2.494</formula>
    </cfRule>
  </conditionalFormatting>
  <conditionalFormatting sqref="N819">
    <cfRule type="cellIs" dxfId="5188" priority="5657" operator="between">
      <formula>2.5</formula>
      <formula>0</formula>
    </cfRule>
  </conditionalFormatting>
  <conditionalFormatting sqref="N819">
    <cfRule type="cellIs" dxfId="5187" priority="5653" operator="between">
      <formula>4.501</formula>
      <formula>6</formula>
    </cfRule>
    <cfRule type="cellIs" dxfId="5186" priority="5654" operator="between">
      <formula>3.001</formula>
      <formula>4.5</formula>
    </cfRule>
    <cfRule type="cellIs" dxfId="5185" priority="5655" operator="between">
      <formula>2.001</formula>
      <formula>3</formula>
    </cfRule>
    <cfRule type="cellIs" dxfId="5184" priority="5656" operator="between">
      <formula>0</formula>
      <formula>2</formula>
    </cfRule>
  </conditionalFormatting>
  <conditionalFormatting sqref="N818">
    <cfRule type="cellIs" dxfId="5183" priority="5652" operator="between">
      <formula>6</formula>
      <formula>4.5</formula>
    </cfRule>
  </conditionalFormatting>
  <conditionalFormatting sqref="N818">
    <cfRule type="cellIs" dxfId="5182" priority="5651" operator="between">
      <formula>6</formula>
      <formula>4.495</formula>
    </cfRule>
  </conditionalFormatting>
  <conditionalFormatting sqref="N818">
    <cfRule type="cellIs" dxfId="5181" priority="5650" operator="between">
      <formula>4.5</formula>
      <formula>3.495</formula>
    </cfRule>
  </conditionalFormatting>
  <conditionalFormatting sqref="N818">
    <cfRule type="cellIs" dxfId="5180" priority="5648" operator="between">
      <formula>3.5</formula>
      <formula>2.495</formula>
    </cfRule>
    <cfRule type="cellIs" dxfId="5179" priority="5649" operator="between">
      <formula>3.5</formula>
      <formula>2.495</formula>
    </cfRule>
  </conditionalFormatting>
  <conditionalFormatting sqref="N818">
    <cfRule type="cellIs" dxfId="5178" priority="5647" operator="between">
      <formula>3.5</formula>
      <formula>2.495</formula>
    </cfRule>
  </conditionalFormatting>
  <conditionalFormatting sqref="N818">
    <cfRule type="cellIs" dxfId="5177" priority="5646" operator="between">
      <formula>3.5</formula>
      <formula>2.494</formula>
    </cfRule>
  </conditionalFormatting>
  <conditionalFormatting sqref="N818">
    <cfRule type="cellIs" dxfId="5176" priority="5645" operator="between">
      <formula>2.5</formula>
      <formula>0</formula>
    </cfRule>
  </conditionalFormatting>
  <conditionalFormatting sqref="N818">
    <cfRule type="cellIs" dxfId="5175" priority="5641" operator="between">
      <formula>4.501</formula>
      <formula>6</formula>
    </cfRule>
    <cfRule type="cellIs" dxfId="5174" priority="5642" operator="between">
      <formula>3.001</formula>
      <formula>4.5</formula>
    </cfRule>
    <cfRule type="cellIs" dxfId="5173" priority="5643" operator="between">
      <formula>2.001</formula>
      <formula>3</formula>
    </cfRule>
    <cfRule type="cellIs" dxfId="5172" priority="5644" operator="between">
      <formula>0</formula>
      <formula>2</formula>
    </cfRule>
  </conditionalFormatting>
  <conditionalFormatting sqref="N827">
    <cfRule type="cellIs" dxfId="5171" priority="5640" operator="between">
      <formula>6</formula>
      <formula>4.5</formula>
    </cfRule>
  </conditionalFormatting>
  <conditionalFormatting sqref="N827">
    <cfRule type="cellIs" dxfId="5170" priority="5639" operator="between">
      <formula>6</formula>
      <formula>4.495</formula>
    </cfRule>
  </conditionalFormatting>
  <conditionalFormatting sqref="N827">
    <cfRule type="cellIs" dxfId="5169" priority="5638" operator="between">
      <formula>4.5</formula>
      <formula>3.495</formula>
    </cfRule>
  </conditionalFormatting>
  <conditionalFormatting sqref="N827">
    <cfRule type="cellIs" dxfId="5168" priority="5636" operator="between">
      <formula>3.5</formula>
      <formula>2.495</formula>
    </cfRule>
    <cfRule type="cellIs" dxfId="5167" priority="5637" operator="between">
      <formula>3.5</formula>
      <formula>2.495</formula>
    </cfRule>
  </conditionalFormatting>
  <conditionalFormatting sqref="N827">
    <cfRule type="cellIs" dxfId="5166" priority="5635" operator="between">
      <formula>3.5</formula>
      <formula>2.495</formula>
    </cfRule>
  </conditionalFormatting>
  <conditionalFormatting sqref="N827">
    <cfRule type="cellIs" dxfId="5165" priority="5634" operator="between">
      <formula>3.5</formula>
      <formula>2.494</formula>
    </cfRule>
  </conditionalFormatting>
  <conditionalFormatting sqref="N827">
    <cfRule type="cellIs" dxfId="5164" priority="5633" operator="between">
      <formula>2.5</formula>
      <formula>0</formula>
    </cfRule>
  </conditionalFormatting>
  <conditionalFormatting sqref="N827">
    <cfRule type="cellIs" dxfId="5163" priority="5629" operator="between">
      <formula>4.501</formula>
      <formula>6</formula>
    </cfRule>
    <cfRule type="cellIs" dxfId="5162" priority="5630" operator="between">
      <formula>3.001</formula>
      <formula>4.5</formula>
    </cfRule>
    <cfRule type="cellIs" dxfId="5161" priority="5631" operator="between">
      <formula>2.001</formula>
      <formula>3</formula>
    </cfRule>
    <cfRule type="cellIs" dxfId="5160" priority="5632" operator="between">
      <formula>0</formula>
      <formula>2</formula>
    </cfRule>
  </conditionalFormatting>
  <conditionalFormatting sqref="N826">
    <cfRule type="cellIs" dxfId="5159" priority="5616" operator="between">
      <formula>6</formula>
      <formula>4.5</formula>
    </cfRule>
  </conditionalFormatting>
  <conditionalFormatting sqref="N826">
    <cfRule type="cellIs" dxfId="5158" priority="5615" operator="between">
      <formula>6</formula>
      <formula>4.495</formula>
    </cfRule>
  </conditionalFormatting>
  <conditionalFormatting sqref="N826">
    <cfRule type="cellIs" dxfId="5157" priority="5614" operator="between">
      <formula>4.5</formula>
      <formula>3.495</formula>
    </cfRule>
  </conditionalFormatting>
  <conditionalFormatting sqref="N826">
    <cfRule type="cellIs" dxfId="5156" priority="5612" operator="between">
      <formula>3.5</formula>
      <formula>2.495</formula>
    </cfRule>
    <cfRule type="cellIs" dxfId="5155" priority="5613" operator="between">
      <formula>3.5</formula>
      <formula>2.495</formula>
    </cfRule>
  </conditionalFormatting>
  <conditionalFormatting sqref="N826">
    <cfRule type="cellIs" dxfId="5154" priority="5611" operator="between">
      <formula>3.5</formula>
      <formula>2.495</formula>
    </cfRule>
  </conditionalFormatting>
  <conditionalFormatting sqref="N826">
    <cfRule type="cellIs" dxfId="5153" priority="5610" operator="between">
      <formula>3.5</formula>
      <formula>2.494</formula>
    </cfRule>
  </conditionalFormatting>
  <conditionalFormatting sqref="N826">
    <cfRule type="cellIs" dxfId="5152" priority="5609" operator="between">
      <formula>2.5</formula>
      <formula>0</formula>
    </cfRule>
  </conditionalFormatting>
  <conditionalFormatting sqref="N826">
    <cfRule type="cellIs" dxfId="5151" priority="5605" operator="between">
      <formula>4.501</formula>
      <formula>6</formula>
    </cfRule>
    <cfRule type="cellIs" dxfId="5150" priority="5606" operator="between">
      <formula>3.001</formula>
      <formula>4.5</formula>
    </cfRule>
    <cfRule type="cellIs" dxfId="5149" priority="5607" operator="between">
      <formula>2.001</formula>
      <formula>3</formula>
    </cfRule>
    <cfRule type="cellIs" dxfId="5148" priority="5608" operator="between">
      <formula>0</formula>
      <formula>2</formula>
    </cfRule>
  </conditionalFormatting>
  <conditionalFormatting sqref="N825">
    <cfRule type="cellIs" dxfId="5147" priority="5604" operator="between">
      <formula>6</formula>
      <formula>4.5</formula>
    </cfRule>
  </conditionalFormatting>
  <conditionalFormatting sqref="N825">
    <cfRule type="cellIs" dxfId="5146" priority="5603" operator="between">
      <formula>6</formula>
      <formula>4.495</formula>
    </cfRule>
  </conditionalFormatting>
  <conditionalFormatting sqref="N825">
    <cfRule type="cellIs" dxfId="5145" priority="5602" operator="between">
      <formula>4.5</formula>
      <formula>3.495</formula>
    </cfRule>
  </conditionalFormatting>
  <conditionalFormatting sqref="N825">
    <cfRule type="cellIs" dxfId="5144" priority="5600" operator="between">
      <formula>3.5</formula>
      <formula>2.495</formula>
    </cfRule>
    <cfRule type="cellIs" dxfId="5143" priority="5601" operator="between">
      <formula>3.5</formula>
      <formula>2.495</formula>
    </cfRule>
  </conditionalFormatting>
  <conditionalFormatting sqref="N825">
    <cfRule type="cellIs" dxfId="5142" priority="5599" operator="between">
      <formula>3.5</formula>
      <formula>2.495</formula>
    </cfRule>
  </conditionalFormatting>
  <conditionalFormatting sqref="N825">
    <cfRule type="cellIs" dxfId="5141" priority="5598" operator="between">
      <formula>3.5</formula>
      <formula>2.494</formula>
    </cfRule>
  </conditionalFormatting>
  <conditionalFormatting sqref="N825">
    <cfRule type="cellIs" dxfId="5140" priority="5597" operator="between">
      <formula>2.5</formula>
      <formula>0</formula>
    </cfRule>
  </conditionalFormatting>
  <conditionalFormatting sqref="N825">
    <cfRule type="cellIs" dxfId="5139" priority="5593" operator="between">
      <formula>4.501</formula>
      <formula>6</formula>
    </cfRule>
    <cfRule type="cellIs" dxfId="5138" priority="5594" operator="between">
      <formula>3.001</formula>
      <formula>4.5</formula>
    </cfRule>
    <cfRule type="cellIs" dxfId="5137" priority="5595" operator="between">
      <formula>2.001</formula>
      <formula>3</formula>
    </cfRule>
    <cfRule type="cellIs" dxfId="5136" priority="5596" operator="between">
      <formula>0</formula>
      <formula>2</formula>
    </cfRule>
  </conditionalFormatting>
  <conditionalFormatting sqref="N824">
    <cfRule type="cellIs" dxfId="5135" priority="5592" operator="between">
      <formula>6</formula>
      <formula>4.5</formula>
    </cfRule>
  </conditionalFormatting>
  <conditionalFormatting sqref="N824">
    <cfRule type="cellIs" dxfId="5134" priority="5591" operator="between">
      <formula>6</formula>
      <formula>4.495</formula>
    </cfRule>
  </conditionalFormatting>
  <conditionalFormatting sqref="N824">
    <cfRule type="cellIs" dxfId="5133" priority="5590" operator="between">
      <formula>4.5</formula>
      <formula>3.495</formula>
    </cfRule>
  </conditionalFormatting>
  <conditionalFormatting sqref="N824">
    <cfRule type="cellIs" dxfId="5132" priority="5588" operator="between">
      <formula>3.5</formula>
      <formula>2.495</formula>
    </cfRule>
    <cfRule type="cellIs" dxfId="5131" priority="5589" operator="between">
      <formula>3.5</formula>
      <formula>2.495</formula>
    </cfRule>
  </conditionalFormatting>
  <conditionalFormatting sqref="N824">
    <cfRule type="cellIs" dxfId="5130" priority="5587" operator="between">
      <formula>3.5</formula>
      <formula>2.495</formula>
    </cfRule>
  </conditionalFormatting>
  <conditionalFormatting sqref="N824">
    <cfRule type="cellIs" dxfId="5129" priority="5586" operator="between">
      <formula>3.5</formula>
      <formula>2.494</formula>
    </cfRule>
  </conditionalFormatting>
  <conditionalFormatting sqref="N824">
    <cfRule type="cellIs" dxfId="5128" priority="5585" operator="between">
      <formula>2.5</formula>
      <formula>0</formula>
    </cfRule>
  </conditionalFormatting>
  <conditionalFormatting sqref="N824">
    <cfRule type="cellIs" dxfId="5127" priority="5581" operator="between">
      <formula>4.501</formula>
      <formula>6</formula>
    </cfRule>
    <cfRule type="cellIs" dxfId="5126" priority="5582" operator="between">
      <formula>3.001</formula>
      <formula>4.5</formula>
    </cfRule>
    <cfRule type="cellIs" dxfId="5125" priority="5583" operator="between">
      <formula>2.001</formula>
      <formula>3</formula>
    </cfRule>
    <cfRule type="cellIs" dxfId="5124" priority="5584" operator="between">
      <formula>0</formula>
      <formula>2</formula>
    </cfRule>
  </conditionalFormatting>
  <conditionalFormatting sqref="N823">
    <cfRule type="cellIs" dxfId="5123" priority="5580" operator="between">
      <formula>6</formula>
      <formula>4.5</formula>
    </cfRule>
  </conditionalFormatting>
  <conditionalFormatting sqref="N823">
    <cfRule type="cellIs" dxfId="5122" priority="5579" operator="between">
      <formula>6</formula>
      <formula>4.495</formula>
    </cfRule>
  </conditionalFormatting>
  <conditionalFormatting sqref="N823">
    <cfRule type="cellIs" dxfId="5121" priority="5578" operator="between">
      <formula>4.5</formula>
      <formula>3.495</formula>
    </cfRule>
  </conditionalFormatting>
  <conditionalFormatting sqref="N823">
    <cfRule type="cellIs" dxfId="5120" priority="5576" operator="between">
      <formula>3.5</formula>
      <formula>2.495</formula>
    </cfRule>
    <cfRule type="cellIs" dxfId="5119" priority="5577" operator="between">
      <formula>3.5</formula>
      <formula>2.495</formula>
    </cfRule>
  </conditionalFormatting>
  <conditionalFormatting sqref="N823">
    <cfRule type="cellIs" dxfId="5118" priority="5575" operator="between">
      <formula>3.5</formula>
      <formula>2.495</formula>
    </cfRule>
  </conditionalFormatting>
  <conditionalFormatting sqref="N823">
    <cfRule type="cellIs" dxfId="5117" priority="5574" operator="between">
      <formula>3.5</formula>
      <formula>2.494</formula>
    </cfRule>
  </conditionalFormatting>
  <conditionalFormatting sqref="N823">
    <cfRule type="cellIs" dxfId="5116" priority="5573" operator="between">
      <formula>2.5</formula>
      <formula>0</formula>
    </cfRule>
  </conditionalFormatting>
  <conditionalFormatting sqref="N823">
    <cfRule type="cellIs" dxfId="5115" priority="5569" operator="between">
      <formula>4.501</formula>
      <formula>6</formula>
    </cfRule>
    <cfRule type="cellIs" dxfId="5114" priority="5570" operator="between">
      <formula>3.001</formula>
      <formula>4.5</formula>
    </cfRule>
    <cfRule type="cellIs" dxfId="5113" priority="5571" operator="between">
      <formula>2.001</formula>
      <formula>3</formula>
    </cfRule>
    <cfRule type="cellIs" dxfId="5112" priority="5572" operator="between">
      <formula>0</formula>
      <formula>2</formula>
    </cfRule>
  </conditionalFormatting>
  <conditionalFormatting sqref="N832">
    <cfRule type="cellIs" dxfId="5111" priority="5568" operator="between">
      <formula>6</formula>
      <formula>4.5</formula>
    </cfRule>
  </conditionalFormatting>
  <conditionalFormatting sqref="N832">
    <cfRule type="cellIs" dxfId="5110" priority="5567" operator="between">
      <formula>6</formula>
      <formula>4.495</formula>
    </cfRule>
  </conditionalFormatting>
  <conditionalFormatting sqref="N832">
    <cfRule type="cellIs" dxfId="5109" priority="5566" operator="between">
      <formula>4.5</formula>
      <formula>3.495</formula>
    </cfRule>
  </conditionalFormatting>
  <conditionalFormatting sqref="N832">
    <cfRule type="cellIs" dxfId="5108" priority="5564" operator="between">
      <formula>3.5</formula>
      <formula>2.495</formula>
    </cfRule>
    <cfRule type="cellIs" dxfId="5107" priority="5565" operator="between">
      <formula>3.5</formula>
      <formula>2.495</formula>
    </cfRule>
  </conditionalFormatting>
  <conditionalFormatting sqref="N832">
    <cfRule type="cellIs" dxfId="5106" priority="5563" operator="between">
      <formula>3.5</formula>
      <formula>2.495</formula>
    </cfRule>
  </conditionalFormatting>
  <conditionalFormatting sqref="N832">
    <cfRule type="cellIs" dxfId="5105" priority="5562" operator="between">
      <formula>3.5</formula>
      <formula>2.494</formula>
    </cfRule>
  </conditionalFormatting>
  <conditionalFormatting sqref="N832">
    <cfRule type="cellIs" dxfId="5104" priority="5561" operator="between">
      <formula>2.5</formula>
      <formula>0</formula>
    </cfRule>
  </conditionalFormatting>
  <conditionalFormatting sqref="N832">
    <cfRule type="cellIs" dxfId="5103" priority="5557" operator="between">
      <formula>4.501</formula>
      <formula>6</formula>
    </cfRule>
    <cfRule type="cellIs" dxfId="5102" priority="5558" operator="between">
      <formula>3.001</formula>
      <formula>4.5</formula>
    </cfRule>
    <cfRule type="cellIs" dxfId="5101" priority="5559" operator="between">
      <formula>2.001</formula>
      <formula>3</formula>
    </cfRule>
    <cfRule type="cellIs" dxfId="5100" priority="5560" operator="between">
      <formula>0</formula>
      <formula>2</formula>
    </cfRule>
  </conditionalFormatting>
  <conditionalFormatting sqref="N831">
    <cfRule type="cellIs" dxfId="5099" priority="5556" operator="between">
      <formula>6</formula>
      <formula>4.5</formula>
    </cfRule>
  </conditionalFormatting>
  <conditionalFormatting sqref="N831">
    <cfRule type="cellIs" dxfId="5098" priority="5555" operator="between">
      <formula>6</formula>
      <formula>4.495</formula>
    </cfRule>
  </conditionalFormatting>
  <conditionalFormatting sqref="N831">
    <cfRule type="cellIs" dxfId="5097" priority="5554" operator="between">
      <formula>4.5</formula>
      <formula>3.495</formula>
    </cfRule>
  </conditionalFormatting>
  <conditionalFormatting sqref="N831">
    <cfRule type="cellIs" dxfId="5096" priority="5552" operator="between">
      <formula>3.5</formula>
      <formula>2.495</formula>
    </cfRule>
    <cfRule type="cellIs" dxfId="5095" priority="5553" operator="between">
      <formula>3.5</formula>
      <formula>2.495</formula>
    </cfRule>
  </conditionalFormatting>
  <conditionalFormatting sqref="N831">
    <cfRule type="cellIs" dxfId="5094" priority="5551" operator="between">
      <formula>3.5</formula>
      <formula>2.495</formula>
    </cfRule>
  </conditionalFormatting>
  <conditionalFormatting sqref="N831">
    <cfRule type="cellIs" dxfId="5093" priority="5550" operator="between">
      <formula>3.5</formula>
      <formula>2.494</formula>
    </cfRule>
  </conditionalFormatting>
  <conditionalFormatting sqref="N831">
    <cfRule type="cellIs" dxfId="5092" priority="5549" operator="between">
      <formula>2.5</formula>
      <formula>0</formula>
    </cfRule>
  </conditionalFormatting>
  <conditionalFormatting sqref="N831">
    <cfRule type="cellIs" dxfId="5091" priority="5545" operator="between">
      <formula>4.501</formula>
      <formula>6</formula>
    </cfRule>
    <cfRule type="cellIs" dxfId="5090" priority="5546" operator="between">
      <formula>3.001</formula>
      <formula>4.5</formula>
    </cfRule>
    <cfRule type="cellIs" dxfId="5089" priority="5547" operator="between">
      <formula>2.001</formula>
      <formula>3</formula>
    </cfRule>
    <cfRule type="cellIs" dxfId="5088" priority="5548" operator="between">
      <formula>0</formula>
      <formula>2</formula>
    </cfRule>
  </conditionalFormatting>
  <conditionalFormatting sqref="N830">
    <cfRule type="cellIs" dxfId="5087" priority="5544" operator="between">
      <formula>6</formula>
      <formula>4.5</formula>
    </cfRule>
  </conditionalFormatting>
  <conditionalFormatting sqref="N830">
    <cfRule type="cellIs" dxfId="5086" priority="5543" operator="between">
      <formula>6</formula>
      <formula>4.495</formula>
    </cfRule>
  </conditionalFormatting>
  <conditionalFormatting sqref="N830">
    <cfRule type="cellIs" dxfId="5085" priority="5542" operator="between">
      <formula>4.5</formula>
      <formula>3.495</formula>
    </cfRule>
  </conditionalFormatting>
  <conditionalFormatting sqref="N830">
    <cfRule type="cellIs" dxfId="5084" priority="5540" operator="between">
      <formula>3.5</formula>
      <formula>2.495</formula>
    </cfRule>
    <cfRule type="cellIs" dxfId="5083" priority="5541" operator="between">
      <formula>3.5</formula>
      <formula>2.495</formula>
    </cfRule>
  </conditionalFormatting>
  <conditionalFormatting sqref="N830">
    <cfRule type="cellIs" dxfId="5082" priority="5539" operator="between">
      <formula>3.5</formula>
      <formula>2.495</formula>
    </cfRule>
  </conditionalFormatting>
  <conditionalFormatting sqref="N830">
    <cfRule type="cellIs" dxfId="5081" priority="5538" operator="between">
      <formula>3.5</formula>
      <formula>2.494</formula>
    </cfRule>
  </conditionalFormatting>
  <conditionalFormatting sqref="N830">
    <cfRule type="cellIs" dxfId="5080" priority="5537" operator="between">
      <formula>2.5</formula>
      <formula>0</formula>
    </cfRule>
  </conditionalFormatting>
  <conditionalFormatting sqref="N830">
    <cfRule type="cellIs" dxfId="5079" priority="5533" operator="between">
      <formula>4.501</formula>
      <formula>6</formula>
    </cfRule>
    <cfRule type="cellIs" dxfId="5078" priority="5534" operator="between">
      <formula>3.001</formula>
      <formula>4.5</formula>
    </cfRule>
    <cfRule type="cellIs" dxfId="5077" priority="5535" operator="between">
      <formula>2.001</formula>
      <formula>3</formula>
    </cfRule>
    <cfRule type="cellIs" dxfId="5076" priority="5536" operator="between">
      <formula>0</formula>
      <formula>2</formula>
    </cfRule>
  </conditionalFormatting>
  <conditionalFormatting sqref="N829">
    <cfRule type="cellIs" dxfId="5075" priority="5532" operator="between">
      <formula>6</formula>
      <formula>4.5</formula>
    </cfRule>
  </conditionalFormatting>
  <conditionalFormatting sqref="N829">
    <cfRule type="cellIs" dxfId="5074" priority="5531" operator="between">
      <formula>6</formula>
      <formula>4.495</formula>
    </cfRule>
  </conditionalFormatting>
  <conditionalFormatting sqref="N829">
    <cfRule type="cellIs" dxfId="5073" priority="5530" operator="between">
      <formula>4.5</formula>
      <formula>3.495</formula>
    </cfRule>
  </conditionalFormatting>
  <conditionalFormatting sqref="N829">
    <cfRule type="cellIs" dxfId="5072" priority="5528" operator="between">
      <formula>3.5</formula>
      <formula>2.495</formula>
    </cfRule>
    <cfRule type="cellIs" dxfId="5071" priority="5529" operator="between">
      <formula>3.5</formula>
      <formula>2.495</formula>
    </cfRule>
  </conditionalFormatting>
  <conditionalFormatting sqref="N829">
    <cfRule type="cellIs" dxfId="5070" priority="5527" operator="between">
      <formula>3.5</formula>
      <formula>2.495</formula>
    </cfRule>
  </conditionalFormatting>
  <conditionalFormatting sqref="N829">
    <cfRule type="cellIs" dxfId="5069" priority="5526" operator="between">
      <formula>3.5</formula>
      <formula>2.494</formula>
    </cfRule>
  </conditionalFormatting>
  <conditionalFormatting sqref="N829">
    <cfRule type="cellIs" dxfId="5068" priority="5525" operator="between">
      <formula>2.5</formula>
      <formula>0</formula>
    </cfRule>
  </conditionalFormatting>
  <conditionalFormatting sqref="N829">
    <cfRule type="cellIs" dxfId="5067" priority="5521" operator="between">
      <formula>4.501</formula>
      <formula>6</formula>
    </cfRule>
    <cfRule type="cellIs" dxfId="5066" priority="5522" operator="between">
      <formula>3.001</formula>
      <formula>4.5</formula>
    </cfRule>
    <cfRule type="cellIs" dxfId="5065" priority="5523" operator="between">
      <formula>2.001</formula>
      <formula>3</formula>
    </cfRule>
    <cfRule type="cellIs" dxfId="5064" priority="5524" operator="between">
      <formula>0</formula>
      <formula>2</formula>
    </cfRule>
  </conditionalFormatting>
  <conditionalFormatting sqref="N828">
    <cfRule type="cellIs" dxfId="5063" priority="5520" operator="between">
      <formula>6</formula>
      <formula>4.5</formula>
    </cfRule>
  </conditionalFormatting>
  <conditionalFormatting sqref="N828">
    <cfRule type="cellIs" dxfId="5062" priority="5519" operator="between">
      <formula>6</formula>
      <formula>4.495</formula>
    </cfRule>
  </conditionalFormatting>
  <conditionalFormatting sqref="N828">
    <cfRule type="cellIs" dxfId="5061" priority="5518" operator="between">
      <formula>4.5</formula>
      <formula>3.495</formula>
    </cfRule>
  </conditionalFormatting>
  <conditionalFormatting sqref="N828">
    <cfRule type="cellIs" dxfId="5060" priority="5516" operator="between">
      <formula>3.5</formula>
      <formula>2.495</formula>
    </cfRule>
    <cfRule type="cellIs" dxfId="5059" priority="5517" operator="between">
      <formula>3.5</formula>
      <formula>2.495</formula>
    </cfRule>
  </conditionalFormatting>
  <conditionalFormatting sqref="N828">
    <cfRule type="cellIs" dxfId="5058" priority="5515" operator="between">
      <formula>3.5</formula>
      <formula>2.495</formula>
    </cfRule>
  </conditionalFormatting>
  <conditionalFormatting sqref="N828">
    <cfRule type="cellIs" dxfId="5057" priority="5514" operator="between">
      <formula>3.5</formula>
      <formula>2.494</formula>
    </cfRule>
  </conditionalFormatting>
  <conditionalFormatting sqref="N828">
    <cfRule type="cellIs" dxfId="5056" priority="5513" operator="between">
      <formula>2.5</formula>
      <formula>0</formula>
    </cfRule>
  </conditionalFormatting>
  <conditionalFormatting sqref="N828">
    <cfRule type="cellIs" dxfId="5055" priority="5509" operator="between">
      <formula>4.501</formula>
      <formula>6</formula>
    </cfRule>
    <cfRule type="cellIs" dxfId="5054" priority="5510" operator="between">
      <formula>3.001</formula>
      <formula>4.5</formula>
    </cfRule>
    <cfRule type="cellIs" dxfId="5053" priority="5511" operator="between">
      <formula>2.001</formula>
      <formula>3</formula>
    </cfRule>
    <cfRule type="cellIs" dxfId="5052" priority="5512" operator="between">
      <formula>0</formula>
      <formula>2</formula>
    </cfRule>
  </conditionalFormatting>
  <conditionalFormatting sqref="N837">
    <cfRule type="cellIs" dxfId="5051" priority="5508" operator="between">
      <formula>6</formula>
      <formula>4.5</formula>
    </cfRule>
  </conditionalFormatting>
  <conditionalFormatting sqref="N837">
    <cfRule type="cellIs" dxfId="5050" priority="5507" operator="between">
      <formula>6</formula>
      <formula>4.495</formula>
    </cfRule>
  </conditionalFormatting>
  <conditionalFormatting sqref="N837">
    <cfRule type="cellIs" dxfId="5049" priority="5506" operator="between">
      <formula>4.5</formula>
      <formula>3.495</formula>
    </cfRule>
  </conditionalFormatting>
  <conditionalFormatting sqref="N837">
    <cfRule type="cellIs" dxfId="5048" priority="5504" operator="between">
      <formula>3.5</formula>
      <formula>2.495</formula>
    </cfRule>
    <cfRule type="cellIs" dxfId="5047" priority="5505" operator="between">
      <formula>3.5</formula>
      <formula>2.495</formula>
    </cfRule>
  </conditionalFormatting>
  <conditionalFormatting sqref="N837">
    <cfRule type="cellIs" dxfId="5046" priority="5503" operator="between">
      <formula>3.5</formula>
      <formula>2.495</formula>
    </cfRule>
  </conditionalFormatting>
  <conditionalFormatting sqref="N837">
    <cfRule type="cellIs" dxfId="5045" priority="5502" operator="between">
      <formula>3.5</formula>
      <formula>2.494</formula>
    </cfRule>
  </conditionalFormatting>
  <conditionalFormatting sqref="N837">
    <cfRule type="cellIs" dxfId="5044" priority="5501" operator="between">
      <formula>2.5</formula>
      <formula>0</formula>
    </cfRule>
  </conditionalFormatting>
  <conditionalFormatting sqref="N837">
    <cfRule type="cellIs" dxfId="5043" priority="5497" operator="between">
      <formula>4.501</formula>
      <formula>6</formula>
    </cfRule>
    <cfRule type="cellIs" dxfId="5042" priority="5498" operator="between">
      <formula>3.001</formula>
      <formula>4.5</formula>
    </cfRule>
    <cfRule type="cellIs" dxfId="5041" priority="5499" operator="between">
      <formula>2.001</formula>
      <formula>3</formula>
    </cfRule>
    <cfRule type="cellIs" dxfId="5040" priority="5500" operator="between">
      <formula>0</formula>
      <formula>2</formula>
    </cfRule>
  </conditionalFormatting>
  <conditionalFormatting sqref="N836">
    <cfRule type="cellIs" dxfId="5039" priority="5496" operator="between">
      <formula>6</formula>
      <formula>4.5</formula>
    </cfRule>
  </conditionalFormatting>
  <conditionalFormatting sqref="N836">
    <cfRule type="cellIs" dxfId="5038" priority="5495" operator="between">
      <formula>6</formula>
      <formula>4.495</formula>
    </cfRule>
  </conditionalFormatting>
  <conditionalFormatting sqref="N836">
    <cfRule type="cellIs" dxfId="5037" priority="5494" operator="between">
      <formula>4.5</formula>
      <formula>3.495</formula>
    </cfRule>
  </conditionalFormatting>
  <conditionalFormatting sqref="N836">
    <cfRule type="cellIs" dxfId="5036" priority="5492" operator="between">
      <formula>3.5</formula>
      <formula>2.495</formula>
    </cfRule>
    <cfRule type="cellIs" dxfId="5035" priority="5493" operator="between">
      <formula>3.5</formula>
      <formula>2.495</formula>
    </cfRule>
  </conditionalFormatting>
  <conditionalFormatting sqref="N836">
    <cfRule type="cellIs" dxfId="5034" priority="5491" operator="between">
      <formula>3.5</formula>
      <formula>2.495</formula>
    </cfRule>
  </conditionalFormatting>
  <conditionalFormatting sqref="N836">
    <cfRule type="cellIs" dxfId="5033" priority="5490" operator="between">
      <formula>3.5</formula>
      <formula>2.494</formula>
    </cfRule>
  </conditionalFormatting>
  <conditionalFormatting sqref="N836">
    <cfRule type="cellIs" dxfId="5032" priority="5489" operator="between">
      <formula>2.5</formula>
      <formula>0</formula>
    </cfRule>
  </conditionalFormatting>
  <conditionalFormatting sqref="N836">
    <cfRule type="cellIs" dxfId="5031" priority="5485" operator="between">
      <formula>4.501</formula>
      <formula>6</formula>
    </cfRule>
    <cfRule type="cellIs" dxfId="5030" priority="5486" operator="between">
      <formula>3.001</formula>
      <formula>4.5</formula>
    </cfRule>
    <cfRule type="cellIs" dxfId="5029" priority="5487" operator="between">
      <formula>2.001</formula>
      <formula>3</formula>
    </cfRule>
    <cfRule type="cellIs" dxfId="5028" priority="5488" operator="between">
      <formula>0</formula>
      <formula>2</formula>
    </cfRule>
  </conditionalFormatting>
  <conditionalFormatting sqref="N835">
    <cfRule type="cellIs" dxfId="5027" priority="5484" operator="between">
      <formula>6</formula>
      <formula>4.5</formula>
    </cfRule>
  </conditionalFormatting>
  <conditionalFormatting sqref="N835">
    <cfRule type="cellIs" dxfId="5026" priority="5483" operator="between">
      <formula>6</formula>
      <formula>4.495</formula>
    </cfRule>
  </conditionalFormatting>
  <conditionalFormatting sqref="N835">
    <cfRule type="cellIs" dxfId="5025" priority="5482" operator="between">
      <formula>4.5</formula>
      <formula>3.495</formula>
    </cfRule>
  </conditionalFormatting>
  <conditionalFormatting sqref="N835">
    <cfRule type="cellIs" dxfId="5024" priority="5480" operator="between">
      <formula>3.5</formula>
      <formula>2.495</formula>
    </cfRule>
    <cfRule type="cellIs" dxfId="5023" priority="5481" operator="between">
      <formula>3.5</formula>
      <formula>2.495</formula>
    </cfRule>
  </conditionalFormatting>
  <conditionalFormatting sqref="N835">
    <cfRule type="cellIs" dxfId="5022" priority="5479" operator="between">
      <formula>3.5</formula>
      <formula>2.495</formula>
    </cfRule>
  </conditionalFormatting>
  <conditionalFormatting sqref="N835">
    <cfRule type="cellIs" dxfId="5021" priority="5478" operator="between">
      <formula>3.5</formula>
      <formula>2.494</formula>
    </cfRule>
  </conditionalFormatting>
  <conditionalFormatting sqref="N835">
    <cfRule type="cellIs" dxfId="5020" priority="5477" operator="between">
      <formula>2.5</formula>
      <formula>0</formula>
    </cfRule>
  </conditionalFormatting>
  <conditionalFormatting sqref="N835">
    <cfRule type="cellIs" dxfId="5019" priority="5473" operator="between">
      <formula>4.501</formula>
      <formula>6</formula>
    </cfRule>
    <cfRule type="cellIs" dxfId="5018" priority="5474" operator="between">
      <formula>3.001</formula>
      <formula>4.5</formula>
    </cfRule>
    <cfRule type="cellIs" dxfId="5017" priority="5475" operator="between">
      <formula>2.001</formula>
      <formula>3</formula>
    </cfRule>
    <cfRule type="cellIs" dxfId="5016" priority="5476" operator="between">
      <formula>0</formula>
      <formula>2</formula>
    </cfRule>
  </conditionalFormatting>
  <conditionalFormatting sqref="N834">
    <cfRule type="cellIs" dxfId="5015" priority="5472" operator="between">
      <formula>6</formula>
      <formula>4.5</formula>
    </cfRule>
  </conditionalFormatting>
  <conditionalFormatting sqref="N834">
    <cfRule type="cellIs" dxfId="5014" priority="5471" operator="between">
      <formula>6</formula>
      <formula>4.495</formula>
    </cfRule>
  </conditionalFormatting>
  <conditionalFormatting sqref="N834">
    <cfRule type="cellIs" dxfId="5013" priority="5470" operator="between">
      <formula>4.5</formula>
      <formula>3.495</formula>
    </cfRule>
  </conditionalFormatting>
  <conditionalFormatting sqref="N834">
    <cfRule type="cellIs" dxfId="5012" priority="5468" operator="between">
      <formula>3.5</formula>
      <formula>2.495</formula>
    </cfRule>
    <cfRule type="cellIs" dxfId="5011" priority="5469" operator="between">
      <formula>3.5</formula>
      <formula>2.495</formula>
    </cfRule>
  </conditionalFormatting>
  <conditionalFormatting sqref="N834">
    <cfRule type="cellIs" dxfId="5010" priority="5467" operator="between">
      <formula>3.5</formula>
      <formula>2.495</formula>
    </cfRule>
  </conditionalFormatting>
  <conditionalFormatting sqref="N834">
    <cfRule type="cellIs" dxfId="5009" priority="5466" operator="between">
      <formula>3.5</formula>
      <formula>2.494</formula>
    </cfRule>
  </conditionalFormatting>
  <conditionalFormatting sqref="N834">
    <cfRule type="cellIs" dxfId="5008" priority="5465" operator="between">
      <formula>2.5</formula>
      <formula>0</formula>
    </cfRule>
  </conditionalFormatting>
  <conditionalFormatting sqref="N834">
    <cfRule type="cellIs" dxfId="5007" priority="5461" operator="between">
      <formula>4.501</formula>
      <formula>6</formula>
    </cfRule>
    <cfRule type="cellIs" dxfId="5006" priority="5462" operator="between">
      <formula>3.001</formula>
      <formula>4.5</formula>
    </cfRule>
    <cfRule type="cellIs" dxfId="5005" priority="5463" operator="between">
      <formula>2.001</formula>
      <formula>3</formula>
    </cfRule>
    <cfRule type="cellIs" dxfId="5004" priority="5464" operator="between">
      <formula>0</formula>
      <formula>2</formula>
    </cfRule>
  </conditionalFormatting>
  <conditionalFormatting sqref="N833">
    <cfRule type="cellIs" dxfId="5003" priority="5460" operator="between">
      <formula>6</formula>
      <formula>4.5</formula>
    </cfRule>
  </conditionalFormatting>
  <conditionalFormatting sqref="N833">
    <cfRule type="cellIs" dxfId="5002" priority="5459" operator="between">
      <formula>6</formula>
      <formula>4.495</formula>
    </cfRule>
  </conditionalFormatting>
  <conditionalFormatting sqref="N833">
    <cfRule type="cellIs" dxfId="5001" priority="5458" operator="between">
      <formula>4.5</formula>
      <formula>3.495</formula>
    </cfRule>
  </conditionalFormatting>
  <conditionalFormatting sqref="N833">
    <cfRule type="cellIs" dxfId="5000" priority="5456" operator="between">
      <formula>3.5</formula>
      <formula>2.495</formula>
    </cfRule>
    <cfRule type="cellIs" dxfId="4999" priority="5457" operator="between">
      <formula>3.5</formula>
      <formula>2.495</formula>
    </cfRule>
  </conditionalFormatting>
  <conditionalFormatting sqref="N833">
    <cfRule type="cellIs" dxfId="4998" priority="5455" operator="between">
      <formula>3.5</formula>
      <formula>2.495</formula>
    </cfRule>
  </conditionalFormatting>
  <conditionalFormatting sqref="N833">
    <cfRule type="cellIs" dxfId="4997" priority="5454" operator="between">
      <formula>3.5</formula>
      <formula>2.494</formula>
    </cfRule>
  </conditionalFormatting>
  <conditionalFormatting sqref="N833">
    <cfRule type="cellIs" dxfId="4996" priority="5453" operator="between">
      <formula>2.5</formula>
      <formula>0</formula>
    </cfRule>
  </conditionalFormatting>
  <conditionalFormatting sqref="N833">
    <cfRule type="cellIs" dxfId="4995" priority="5449" operator="between">
      <formula>4.501</formula>
      <formula>6</formula>
    </cfRule>
    <cfRule type="cellIs" dxfId="4994" priority="5450" operator="between">
      <formula>3.001</formula>
      <formula>4.5</formula>
    </cfRule>
    <cfRule type="cellIs" dxfId="4993" priority="5451" operator="between">
      <formula>2.001</formula>
      <formula>3</formula>
    </cfRule>
    <cfRule type="cellIs" dxfId="4992" priority="5452" operator="between">
      <formula>0</formula>
      <formula>2</formula>
    </cfRule>
  </conditionalFormatting>
  <conditionalFormatting sqref="N842">
    <cfRule type="cellIs" dxfId="4991" priority="5448" operator="between">
      <formula>6</formula>
      <formula>4.5</formula>
    </cfRule>
  </conditionalFormatting>
  <conditionalFormatting sqref="N842">
    <cfRule type="cellIs" dxfId="4990" priority="5447" operator="between">
      <formula>6</formula>
      <formula>4.495</formula>
    </cfRule>
  </conditionalFormatting>
  <conditionalFormatting sqref="N842">
    <cfRule type="cellIs" dxfId="4989" priority="5446" operator="between">
      <formula>4.5</formula>
      <formula>3.495</formula>
    </cfRule>
  </conditionalFormatting>
  <conditionalFormatting sqref="N842">
    <cfRule type="cellIs" dxfId="4988" priority="5444" operator="between">
      <formula>3.5</formula>
      <formula>2.495</formula>
    </cfRule>
    <cfRule type="cellIs" dxfId="4987" priority="5445" operator="between">
      <formula>3.5</formula>
      <formula>2.495</formula>
    </cfRule>
  </conditionalFormatting>
  <conditionalFormatting sqref="N842">
    <cfRule type="cellIs" dxfId="4986" priority="5443" operator="between">
      <formula>3.5</formula>
      <formula>2.495</formula>
    </cfRule>
  </conditionalFormatting>
  <conditionalFormatting sqref="N842">
    <cfRule type="cellIs" dxfId="4985" priority="5442" operator="between">
      <formula>3.5</formula>
      <formula>2.494</formula>
    </cfRule>
  </conditionalFormatting>
  <conditionalFormatting sqref="N842">
    <cfRule type="cellIs" dxfId="4984" priority="5441" operator="between">
      <formula>2.5</formula>
      <formula>0</formula>
    </cfRule>
  </conditionalFormatting>
  <conditionalFormatting sqref="N842">
    <cfRule type="cellIs" dxfId="4983" priority="5437" operator="between">
      <formula>4.501</formula>
      <formula>6</formula>
    </cfRule>
    <cfRule type="cellIs" dxfId="4982" priority="5438" operator="between">
      <formula>3.001</formula>
      <formula>4.5</formula>
    </cfRule>
    <cfRule type="cellIs" dxfId="4981" priority="5439" operator="between">
      <formula>2.001</formula>
      <formula>3</formula>
    </cfRule>
    <cfRule type="cellIs" dxfId="4980" priority="5440" operator="between">
      <formula>0</formula>
      <formula>2</formula>
    </cfRule>
  </conditionalFormatting>
  <conditionalFormatting sqref="N841">
    <cfRule type="cellIs" dxfId="4979" priority="5436" operator="between">
      <formula>6</formula>
      <formula>4.5</formula>
    </cfRule>
  </conditionalFormatting>
  <conditionalFormatting sqref="N841">
    <cfRule type="cellIs" dxfId="4978" priority="5435" operator="between">
      <formula>6</formula>
      <formula>4.495</formula>
    </cfRule>
  </conditionalFormatting>
  <conditionalFormatting sqref="N841">
    <cfRule type="cellIs" dxfId="4977" priority="5434" operator="between">
      <formula>4.5</formula>
      <formula>3.495</formula>
    </cfRule>
  </conditionalFormatting>
  <conditionalFormatting sqref="N841">
    <cfRule type="cellIs" dxfId="4976" priority="5432" operator="between">
      <formula>3.5</formula>
      <formula>2.495</formula>
    </cfRule>
    <cfRule type="cellIs" dxfId="4975" priority="5433" operator="between">
      <formula>3.5</formula>
      <formula>2.495</formula>
    </cfRule>
  </conditionalFormatting>
  <conditionalFormatting sqref="N841">
    <cfRule type="cellIs" dxfId="4974" priority="5431" operator="between">
      <formula>3.5</formula>
      <formula>2.495</formula>
    </cfRule>
  </conditionalFormatting>
  <conditionalFormatting sqref="N841">
    <cfRule type="cellIs" dxfId="4973" priority="5430" operator="between">
      <formula>3.5</formula>
      <formula>2.494</formula>
    </cfRule>
  </conditionalFormatting>
  <conditionalFormatting sqref="N841">
    <cfRule type="cellIs" dxfId="4972" priority="5429" operator="between">
      <formula>2.5</formula>
      <formula>0</formula>
    </cfRule>
  </conditionalFormatting>
  <conditionalFormatting sqref="N841">
    <cfRule type="cellIs" dxfId="4971" priority="5425" operator="between">
      <formula>4.501</formula>
      <formula>6</formula>
    </cfRule>
    <cfRule type="cellIs" dxfId="4970" priority="5426" operator="between">
      <formula>3.001</formula>
      <formula>4.5</formula>
    </cfRule>
    <cfRule type="cellIs" dxfId="4969" priority="5427" operator="between">
      <formula>2.001</formula>
      <formula>3</formula>
    </cfRule>
    <cfRule type="cellIs" dxfId="4968" priority="5428" operator="between">
      <formula>0</formula>
      <formula>2</formula>
    </cfRule>
  </conditionalFormatting>
  <conditionalFormatting sqref="N840">
    <cfRule type="cellIs" dxfId="4967" priority="5424" operator="between">
      <formula>6</formula>
      <formula>4.5</formula>
    </cfRule>
  </conditionalFormatting>
  <conditionalFormatting sqref="N840">
    <cfRule type="cellIs" dxfId="4966" priority="5423" operator="between">
      <formula>6</formula>
      <formula>4.495</formula>
    </cfRule>
  </conditionalFormatting>
  <conditionalFormatting sqref="N840">
    <cfRule type="cellIs" dxfId="4965" priority="5422" operator="between">
      <formula>4.5</formula>
      <formula>3.495</formula>
    </cfRule>
  </conditionalFormatting>
  <conditionalFormatting sqref="N840">
    <cfRule type="cellIs" dxfId="4964" priority="5420" operator="between">
      <formula>3.5</formula>
      <formula>2.495</formula>
    </cfRule>
    <cfRule type="cellIs" dxfId="4963" priority="5421" operator="between">
      <formula>3.5</formula>
      <formula>2.495</formula>
    </cfRule>
  </conditionalFormatting>
  <conditionalFormatting sqref="N840">
    <cfRule type="cellIs" dxfId="4962" priority="5419" operator="between">
      <formula>3.5</formula>
      <formula>2.495</formula>
    </cfRule>
  </conditionalFormatting>
  <conditionalFormatting sqref="N840">
    <cfRule type="cellIs" dxfId="4961" priority="5418" operator="between">
      <formula>3.5</formula>
      <formula>2.494</formula>
    </cfRule>
  </conditionalFormatting>
  <conditionalFormatting sqref="N840">
    <cfRule type="cellIs" dxfId="4960" priority="5417" operator="between">
      <formula>2.5</formula>
      <formula>0</formula>
    </cfRule>
  </conditionalFormatting>
  <conditionalFormatting sqref="N840">
    <cfRule type="cellIs" dxfId="4959" priority="5413" operator="between">
      <formula>4.501</formula>
      <formula>6</formula>
    </cfRule>
    <cfRule type="cellIs" dxfId="4958" priority="5414" operator="between">
      <formula>3.001</formula>
      <formula>4.5</formula>
    </cfRule>
    <cfRule type="cellIs" dxfId="4957" priority="5415" operator="between">
      <formula>2.001</formula>
      <formula>3</formula>
    </cfRule>
    <cfRule type="cellIs" dxfId="4956" priority="5416" operator="between">
      <formula>0</formula>
      <formula>2</formula>
    </cfRule>
  </conditionalFormatting>
  <conditionalFormatting sqref="N839">
    <cfRule type="cellIs" dxfId="4955" priority="5412" operator="between">
      <formula>6</formula>
      <formula>4.5</formula>
    </cfRule>
  </conditionalFormatting>
  <conditionalFormatting sqref="N839">
    <cfRule type="cellIs" dxfId="4954" priority="5411" operator="between">
      <formula>6</formula>
      <formula>4.495</formula>
    </cfRule>
  </conditionalFormatting>
  <conditionalFormatting sqref="N839">
    <cfRule type="cellIs" dxfId="4953" priority="5410" operator="between">
      <formula>4.5</formula>
      <formula>3.495</formula>
    </cfRule>
  </conditionalFormatting>
  <conditionalFormatting sqref="N839">
    <cfRule type="cellIs" dxfId="4952" priority="5408" operator="between">
      <formula>3.5</formula>
      <formula>2.495</formula>
    </cfRule>
    <cfRule type="cellIs" dxfId="4951" priority="5409" operator="between">
      <formula>3.5</formula>
      <formula>2.495</formula>
    </cfRule>
  </conditionalFormatting>
  <conditionalFormatting sqref="N839">
    <cfRule type="cellIs" dxfId="4950" priority="5407" operator="between">
      <formula>3.5</formula>
      <formula>2.495</formula>
    </cfRule>
  </conditionalFormatting>
  <conditionalFormatting sqref="N839">
    <cfRule type="cellIs" dxfId="4949" priority="5406" operator="between">
      <formula>3.5</formula>
      <formula>2.494</formula>
    </cfRule>
  </conditionalFormatting>
  <conditionalFormatting sqref="N839">
    <cfRule type="cellIs" dxfId="4948" priority="5405" operator="between">
      <formula>2.5</formula>
      <formula>0</formula>
    </cfRule>
  </conditionalFormatting>
  <conditionalFormatting sqref="N839">
    <cfRule type="cellIs" dxfId="4947" priority="5401" operator="between">
      <formula>4.501</formula>
      <formula>6</formula>
    </cfRule>
    <cfRule type="cellIs" dxfId="4946" priority="5402" operator="between">
      <formula>3.001</formula>
      <formula>4.5</formula>
    </cfRule>
    <cfRule type="cellIs" dxfId="4945" priority="5403" operator="between">
      <formula>2.001</formula>
      <formula>3</formula>
    </cfRule>
    <cfRule type="cellIs" dxfId="4944" priority="5404" operator="between">
      <formula>0</formula>
      <formula>2</formula>
    </cfRule>
  </conditionalFormatting>
  <conditionalFormatting sqref="N838">
    <cfRule type="cellIs" dxfId="4943" priority="5400" operator="between">
      <formula>6</formula>
      <formula>4.5</formula>
    </cfRule>
  </conditionalFormatting>
  <conditionalFormatting sqref="N838">
    <cfRule type="cellIs" dxfId="4942" priority="5399" operator="between">
      <formula>6</formula>
      <formula>4.495</formula>
    </cfRule>
  </conditionalFormatting>
  <conditionalFormatting sqref="N838">
    <cfRule type="cellIs" dxfId="4941" priority="5398" operator="between">
      <formula>4.5</formula>
      <formula>3.495</formula>
    </cfRule>
  </conditionalFormatting>
  <conditionalFormatting sqref="N838">
    <cfRule type="cellIs" dxfId="4940" priority="5396" operator="between">
      <formula>3.5</formula>
      <formula>2.495</formula>
    </cfRule>
    <cfRule type="cellIs" dxfId="4939" priority="5397" operator="between">
      <formula>3.5</formula>
      <formula>2.495</formula>
    </cfRule>
  </conditionalFormatting>
  <conditionalFormatting sqref="N838">
    <cfRule type="cellIs" dxfId="4938" priority="5395" operator="between">
      <formula>3.5</formula>
      <formula>2.495</formula>
    </cfRule>
  </conditionalFormatting>
  <conditionalFormatting sqref="N838">
    <cfRule type="cellIs" dxfId="4937" priority="5394" operator="between">
      <formula>3.5</formula>
      <formula>2.494</formula>
    </cfRule>
  </conditionalFormatting>
  <conditionalFormatting sqref="N838">
    <cfRule type="cellIs" dxfId="4936" priority="5393" operator="between">
      <formula>2.5</formula>
      <formula>0</formula>
    </cfRule>
  </conditionalFormatting>
  <conditionalFormatting sqref="N838">
    <cfRule type="cellIs" dxfId="4935" priority="5389" operator="between">
      <formula>4.501</formula>
      <formula>6</formula>
    </cfRule>
    <cfRule type="cellIs" dxfId="4934" priority="5390" operator="between">
      <formula>3.001</formula>
      <formula>4.5</formula>
    </cfRule>
    <cfRule type="cellIs" dxfId="4933" priority="5391" operator="between">
      <formula>2.001</formula>
      <formula>3</formula>
    </cfRule>
    <cfRule type="cellIs" dxfId="4932" priority="5392" operator="between">
      <formula>0</formula>
      <formula>2</formula>
    </cfRule>
  </conditionalFormatting>
  <conditionalFormatting sqref="N847">
    <cfRule type="cellIs" dxfId="4931" priority="5388" operator="between">
      <formula>6</formula>
      <formula>4.5</formula>
    </cfRule>
  </conditionalFormatting>
  <conditionalFormatting sqref="N847">
    <cfRule type="cellIs" dxfId="4930" priority="5387" operator="between">
      <formula>6</formula>
      <formula>4.495</formula>
    </cfRule>
  </conditionalFormatting>
  <conditionalFormatting sqref="N847">
    <cfRule type="cellIs" dxfId="4929" priority="5386" operator="between">
      <formula>4.5</formula>
      <formula>3.495</formula>
    </cfRule>
  </conditionalFormatting>
  <conditionalFormatting sqref="N847">
    <cfRule type="cellIs" dxfId="4928" priority="5384" operator="between">
      <formula>3.5</formula>
      <formula>2.495</formula>
    </cfRule>
    <cfRule type="cellIs" dxfId="4927" priority="5385" operator="between">
      <formula>3.5</formula>
      <formula>2.495</formula>
    </cfRule>
  </conditionalFormatting>
  <conditionalFormatting sqref="N847">
    <cfRule type="cellIs" dxfId="4926" priority="5383" operator="between">
      <formula>3.5</formula>
      <formula>2.495</formula>
    </cfRule>
  </conditionalFormatting>
  <conditionalFormatting sqref="N847">
    <cfRule type="cellIs" dxfId="4925" priority="5382" operator="between">
      <formula>3.5</formula>
      <formula>2.494</formula>
    </cfRule>
  </conditionalFormatting>
  <conditionalFormatting sqref="N847">
    <cfRule type="cellIs" dxfId="4924" priority="5381" operator="between">
      <formula>2.5</formula>
      <formula>0</formula>
    </cfRule>
  </conditionalFormatting>
  <conditionalFormatting sqref="N847">
    <cfRule type="cellIs" dxfId="4923" priority="5377" operator="between">
      <formula>4.501</formula>
      <formula>6</formula>
    </cfRule>
    <cfRule type="cellIs" dxfId="4922" priority="5378" operator="between">
      <formula>3.001</formula>
      <formula>4.5</formula>
    </cfRule>
    <cfRule type="cellIs" dxfId="4921" priority="5379" operator="between">
      <formula>2.001</formula>
      <formula>3</formula>
    </cfRule>
    <cfRule type="cellIs" dxfId="4920" priority="5380" operator="between">
      <formula>0</formula>
      <formula>2</formula>
    </cfRule>
  </conditionalFormatting>
  <conditionalFormatting sqref="N846">
    <cfRule type="cellIs" dxfId="4919" priority="5376" operator="between">
      <formula>6</formula>
      <formula>4.5</formula>
    </cfRule>
  </conditionalFormatting>
  <conditionalFormatting sqref="N846">
    <cfRule type="cellIs" dxfId="4918" priority="5375" operator="between">
      <formula>6</formula>
      <formula>4.495</formula>
    </cfRule>
  </conditionalFormatting>
  <conditionalFormatting sqref="N846">
    <cfRule type="cellIs" dxfId="4917" priority="5374" operator="between">
      <formula>4.5</formula>
      <formula>3.495</formula>
    </cfRule>
  </conditionalFormatting>
  <conditionalFormatting sqref="N846">
    <cfRule type="cellIs" dxfId="4916" priority="5372" operator="between">
      <formula>3.5</formula>
      <formula>2.495</formula>
    </cfRule>
    <cfRule type="cellIs" dxfId="4915" priority="5373" operator="between">
      <formula>3.5</formula>
      <formula>2.495</formula>
    </cfRule>
  </conditionalFormatting>
  <conditionalFormatting sqref="N846">
    <cfRule type="cellIs" dxfId="4914" priority="5371" operator="between">
      <formula>3.5</formula>
      <formula>2.495</formula>
    </cfRule>
  </conditionalFormatting>
  <conditionalFormatting sqref="N846">
    <cfRule type="cellIs" dxfId="4913" priority="5370" operator="between">
      <formula>3.5</formula>
      <formula>2.494</formula>
    </cfRule>
  </conditionalFormatting>
  <conditionalFormatting sqref="N846">
    <cfRule type="cellIs" dxfId="4912" priority="5369" operator="between">
      <formula>2.5</formula>
      <formula>0</formula>
    </cfRule>
  </conditionalFormatting>
  <conditionalFormatting sqref="N846">
    <cfRule type="cellIs" dxfId="4911" priority="5365" operator="between">
      <formula>4.501</formula>
      <formula>6</formula>
    </cfRule>
    <cfRule type="cellIs" dxfId="4910" priority="5366" operator="between">
      <formula>3.001</formula>
      <formula>4.5</formula>
    </cfRule>
    <cfRule type="cellIs" dxfId="4909" priority="5367" operator="between">
      <formula>2.001</formula>
      <formula>3</formula>
    </cfRule>
    <cfRule type="cellIs" dxfId="4908" priority="5368" operator="between">
      <formula>0</formula>
      <formula>2</formula>
    </cfRule>
  </conditionalFormatting>
  <conditionalFormatting sqref="N845">
    <cfRule type="cellIs" dxfId="4907" priority="5364" operator="between">
      <formula>6</formula>
      <formula>4.5</formula>
    </cfRule>
  </conditionalFormatting>
  <conditionalFormatting sqref="N845">
    <cfRule type="cellIs" dxfId="4906" priority="5363" operator="between">
      <formula>6</formula>
      <formula>4.495</formula>
    </cfRule>
  </conditionalFormatting>
  <conditionalFormatting sqref="N845">
    <cfRule type="cellIs" dxfId="4905" priority="5362" operator="between">
      <formula>4.5</formula>
      <formula>3.495</formula>
    </cfRule>
  </conditionalFormatting>
  <conditionalFormatting sqref="N845">
    <cfRule type="cellIs" dxfId="4904" priority="5360" operator="between">
      <formula>3.5</formula>
      <formula>2.495</formula>
    </cfRule>
    <cfRule type="cellIs" dxfId="4903" priority="5361" operator="between">
      <formula>3.5</formula>
      <formula>2.495</formula>
    </cfRule>
  </conditionalFormatting>
  <conditionalFormatting sqref="N845">
    <cfRule type="cellIs" dxfId="4902" priority="5359" operator="between">
      <formula>3.5</formula>
      <formula>2.495</formula>
    </cfRule>
  </conditionalFormatting>
  <conditionalFormatting sqref="N845">
    <cfRule type="cellIs" dxfId="4901" priority="5358" operator="between">
      <formula>3.5</formula>
      <formula>2.494</formula>
    </cfRule>
  </conditionalFormatting>
  <conditionalFormatting sqref="N845">
    <cfRule type="cellIs" dxfId="4900" priority="5357" operator="between">
      <formula>2.5</formula>
      <formula>0</formula>
    </cfRule>
  </conditionalFormatting>
  <conditionalFormatting sqref="N845">
    <cfRule type="cellIs" dxfId="4899" priority="5353" operator="between">
      <formula>4.501</formula>
      <formula>6</formula>
    </cfRule>
    <cfRule type="cellIs" dxfId="4898" priority="5354" operator="between">
      <formula>3.001</formula>
      <formula>4.5</formula>
    </cfRule>
    <cfRule type="cellIs" dxfId="4897" priority="5355" operator="between">
      <formula>2.001</formula>
      <formula>3</formula>
    </cfRule>
    <cfRule type="cellIs" dxfId="4896" priority="5356" operator="between">
      <formula>0</formula>
      <formula>2</formula>
    </cfRule>
  </conditionalFormatting>
  <conditionalFormatting sqref="N844">
    <cfRule type="cellIs" dxfId="4895" priority="5352" operator="between">
      <formula>6</formula>
      <formula>4.5</formula>
    </cfRule>
  </conditionalFormatting>
  <conditionalFormatting sqref="N844">
    <cfRule type="cellIs" dxfId="4894" priority="5351" operator="between">
      <formula>6</formula>
      <formula>4.495</formula>
    </cfRule>
  </conditionalFormatting>
  <conditionalFormatting sqref="N844">
    <cfRule type="cellIs" dxfId="4893" priority="5350" operator="between">
      <formula>4.5</formula>
      <formula>3.495</formula>
    </cfRule>
  </conditionalFormatting>
  <conditionalFormatting sqref="N844">
    <cfRule type="cellIs" dxfId="4892" priority="5348" operator="between">
      <formula>3.5</formula>
      <formula>2.495</formula>
    </cfRule>
    <cfRule type="cellIs" dxfId="4891" priority="5349" operator="between">
      <formula>3.5</formula>
      <formula>2.495</formula>
    </cfRule>
  </conditionalFormatting>
  <conditionalFormatting sqref="N844">
    <cfRule type="cellIs" dxfId="4890" priority="5347" operator="between">
      <formula>3.5</formula>
      <formula>2.495</formula>
    </cfRule>
  </conditionalFormatting>
  <conditionalFormatting sqref="N844">
    <cfRule type="cellIs" dxfId="4889" priority="5346" operator="between">
      <formula>3.5</formula>
      <formula>2.494</formula>
    </cfRule>
  </conditionalFormatting>
  <conditionalFormatting sqref="N844">
    <cfRule type="cellIs" dxfId="4888" priority="5345" operator="between">
      <formula>2.5</formula>
      <formula>0</formula>
    </cfRule>
  </conditionalFormatting>
  <conditionalFormatting sqref="N844">
    <cfRule type="cellIs" dxfId="4887" priority="5341" operator="between">
      <formula>4.501</formula>
      <formula>6</formula>
    </cfRule>
    <cfRule type="cellIs" dxfId="4886" priority="5342" operator="between">
      <formula>3.001</formula>
      <formula>4.5</formula>
    </cfRule>
    <cfRule type="cellIs" dxfId="4885" priority="5343" operator="between">
      <formula>2.001</formula>
      <formula>3</formula>
    </cfRule>
    <cfRule type="cellIs" dxfId="4884" priority="5344" operator="between">
      <formula>0</formula>
      <formula>2</formula>
    </cfRule>
  </conditionalFormatting>
  <conditionalFormatting sqref="N843">
    <cfRule type="cellIs" dxfId="4883" priority="5340" operator="between">
      <formula>6</formula>
      <formula>4.5</formula>
    </cfRule>
  </conditionalFormatting>
  <conditionalFormatting sqref="N843">
    <cfRule type="cellIs" dxfId="4882" priority="5339" operator="between">
      <formula>6</formula>
      <formula>4.495</formula>
    </cfRule>
  </conditionalFormatting>
  <conditionalFormatting sqref="N843">
    <cfRule type="cellIs" dxfId="4881" priority="5338" operator="between">
      <formula>4.5</formula>
      <formula>3.495</formula>
    </cfRule>
  </conditionalFormatting>
  <conditionalFormatting sqref="N843">
    <cfRule type="cellIs" dxfId="4880" priority="5336" operator="between">
      <formula>3.5</formula>
      <formula>2.495</formula>
    </cfRule>
    <cfRule type="cellIs" dxfId="4879" priority="5337" operator="between">
      <formula>3.5</formula>
      <formula>2.495</formula>
    </cfRule>
  </conditionalFormatting>
  <conditionalFormatting sqref="N843">
    <cfRule type="cellIs" dxfId="4878" priority="5335" operator="between">
      <formula>3.5</formula>
      <formula>2.495</formula>
    </cfRule>
  </conditionalFormatting>
  <conditionalFormatting sqref="N843">
    <cfRule type="cellIs" dxfId="4877" priority="5334" operator="between">
      <formula>3.5</formula>
      <formula>2.494</formula>
    </cfRule>
  </conditionalFormatting>
  <conditionalFormatting sqref="N843">
    <cfRule type="cellIs" dxfId="4876" priority="5333" operator="between">
      <formula>2.5</formula>
      <formula>0</formula>
    </cfRule>
  </conditionalFormatting>
  <conditionalFormatting sqref="N843">
    <cfRule type="cellIs" dxfId="4875" priority="5329" operator="between">
      <formula>4.501</formula>
      <formula>6</formula>
    </cfRule>
    <cfRule type="cellIs" dxfId="4874" priority="5330" operator="between">
      <formula>3.001</formula>
      <formula>4.5</formula>
    </cfRule>
    <cfRule type="cellIs" dxfId="4873" priority="5331" operator="between">
      <formula>2.001</formula>
      <formula>3</formula>
    </cfRule>
    <cfRule type="cellIs" dxfId="4872" priority="5332" operator="between">
      <formula>0</formula>
      <formula>2</formula>
    </cfRule>
  </conditionalFormatting>
  <conditionalFormatting sqref="N852">
    <cfRule type="cellIs" dxfId="4871" priority="5328" operator="between">
      <formula>6</formula>
      <formula>4.5</formula>
    </cfRule>
  </conditionalFormatting>
  <conditionalFormatting sqref="N852">
    <cfRule type="cellIs" dxfId="4870" priority="5327" operator="between">
      <formula>6</formula>
      <formula>4.495</formula>
    </cfRule>
  </conditionalFormatting>
  <conditionalFormatting sqref="N852">
    <cfRule type="cellIs" dxfId="4869" priority="5326" operator="between">
      <formula>4.5</formula>
      <formula>3.495</formula>
    </cfRule>
  </conditionalFormatting>
  <conditionalFormatting sqref="N852">
    <cfRule type="cellIs" dxfId="4868" priority="5324" operator="between">
      <formula>3.5</formula>
      <formula>2.495</formula>
    </cfRule>
    <cfRule type="cellIs" dxfId="4867" priority="5325" operator="between">
      <formula>3.5</formula>
      <formula>2.495</formula>
    </cfRule>
  </conditionalFormatting>
  <conditionalFormatting sqref="N852">
    <cfRule type="cellIs" dxfId="4866" priority="5323" operator="between">
      <formula>3.5</formula>
      <formula>2.495</formula>
    </cfRule>
  </conditionalFormatting>
  <conditionalFormatting sqref="N852">
    <cfRule type="cellIs" dxfId="4865" priority="5322" operator="between">
      <formula>3.5</formula>
      <formula>2.494</formula>
    </cfRule>
  </conditionalFormatting>
  <conditionalFormatting sqref="N852">
    <cfRule type="cellIs" dxfId="4864" priority="5321" operator="between">
      <formula>2.5</formula>
      <formula>0</formula>
    </cfRule>
  </conditionalFormatting>
  <conditionalFormatting sqref="N852">
    <cfRule type="cellIs" dxfId="4863" priority="5317" operator="between">
      <formula>4.501</formula>
      <formula>6</formula>
    </cfRule>
    <cfRule type="cellIs" dxfId="4862" priority="5318" operator="between">
      <formula>3.001</formula>
      <formula>4.5</formula>
    </cfRule>
    <cfRule type="cellIs" dxfId="4861" priority="5319" operator="between">
      <formula>2.001</formula>
      <formula>3</formula>
    </cfRule>
    <cfRule type="cellIs" dxfId="4860" priority="5320" operator="between">
      <formula>0</formula>
      <formula>2</formula>
    </cfRule>
  </conditionalFormatting>
  <conditionalFormatting sqref="N851">
    <cfRule type="cellIs" dxfId="4859" priority="5316" operator="between">
      <formula>6</formula>
      <formula>4.5</formula>
    </cfRule>
  </conditionalFormatting>
  <conditionalFormatting sqref="N851">
    <cfRule type="cellIs" dxfId="4858" priority="5315" operator="between">
      <formula>6</formula>
      <formula>4.495</formula>
    </cfRule>
  </conditionalFormatting>
  <conditionalFormatting sqref="N851">
    <cfRule type="cellIs" dxfId="4857" priority="5314" operator="between">
      <formula>4.5</formula>
      <formula>3.495</formula>
    </cfRule>
  </conditionalFormatting>
  <conditionalFormatting sqref="N851">
    <cfRule type="cellIs" dxfId="4856" priority="5312" operator="between">
      <formula>3.5</formula>
      <formula>2.495</formula>
    </cfRule>
    <cfRule type="cellIs" dxfId="4855" priority="5313" operator="between">
      <formula>3.5</formula>
      <formula>2.495</formula>
    </cfRule>
  </conditionalFormatting>
  <conditionalFormatting sqref="N851">
    <cfRule type="cellIs" dxfId="4854" priority="5311" operator="between">
      <formula>3.5</formula>
      <formula>2.495</formula>
    </cfRule>
  </conditionalFormatting>
  <conditionalFormatting sqref="N851">
    <cfRule type="cellIs" dxfId="4853" priority="5310" operator="between">
      <formula>3.5</formula>
      <formula>2.494</formula>
    </cfRule>
  </conditionalFormatting>
  <conditionalFormatting sqref="N851">
    <cfRule type="cellIs" dxfId="4852" priority="5309" operator="between">
      <formula>2.5</formula>
      <formula>0</formula>
    </cfRule>
  </conditionalFormatting>
  <conditionalFormatting sqref="N851">
    <cfRule type="cellIs" dxfId="4851" priority="5305" operator="between">
      <formula>4.501</formula>
      <formula>6</formula>
    </cfRule>
    <cfRule type="cellIs" dxfId="4850" priority="5306" operator="between">
      <formula>3.001</formula>
      <formula>4.5</formula>
    </cfRule>
    <cfRule type="cellIs" dxfId="4849" priority="5307" operator="between">
      <formula>2.001</formula>
      <formula>3</formula>
    </cfRule>
    <cfRule type="cellIs" dxfId="4848" priority="5308" operator="between">
      <formula>0</formula>
      <formula>2</formula>
    </cfRule>
  </conditionalFormatting>
  <conditionalFormatting sqref="N850">
    <cfRule type="cellIs" dxfId="4847" priority="5304" operator="between">
      <formula>6</formula>
      <formula>4.5</formula>
    </cfRule>
  </conditionalFormatting>
  <conditionalFormatting sqref="N850">
    <cfRule type="cellIs" dxfId="4846" priority="5303" operator="between">
      <formula>6</formula>
      <formula>4.495</formula>
    </cfRule>
  </conditionalFormatting>
  <conditionalFormatting sqref="N850">
    <cfRule type="cellIs" dxfId="4845" priority="5302" operator="between">
      <formula>4.5</formula>
      <formula>3.495</formula>
    </cfRule>
  </conditionalFormatting>
  <conditionalFormatting sqref="N850">
    <cfRule type="cellIs" dxfId="4844" priority="5300" operator="between">
      <formula>3.5</formula>
      <formula>2.495</formula>
    </cfRule>
    <cfRule type="cellIs" dxfId="4843" priority="5301" operator="between">
      <formula>3.5</formula>
      <formula>2.495</formula>
    </cfRule>
  </conditionalFormatting>
  <conditionalFormatting sqref="N850">
    <cfRule type="cellIs" dxfId="4842" priority="5299" operator="between">
      <formula>3.5</formula>
      <formula>2.495</formula>
    </cfRule>
  </conditionalFormatting>
  <conditionalFormatting sqref="N850">
    <cfRule type="cellIs" dxfId="4841" priority="5298" operator="between">
      <formula>3.5</formula>
      <formula>2.494</formula>
    </cfRule>
  </conditionalFormatting>
  <conditionalFormatting sqref="N850">
    <cfRule type="cellIs" dxfId="4840" priority="5297" operator="between">
      <formula>2.5</formula>
      <formula>0</formula>
    </cfRule>
  </conditionalFormatting>
  <conditionalFormatting sqref="N850">
    <cfRule type="cellIs" dxfId="4839" priority="5293" operator="between">
      <formula>4.501</formula>
      <formula>6</formula>
    </cfRule>
    <cfRule type="cellIs" dxfId="4838" priority="5294" operator="between">
      <formula>3.001</formula>
      <formula>4.5</formula>
    </cfRule>
    <cfRule type="cellIs" dxfId="4837" priority="5295" operator="between">
      <formula>2.001</formula>
      <formula>3</formula>
    </cfRule>
    <cfRule type="cellIs" dxfId="4836" priority="5296" operator="between">
      <formula>0</formula>
      <formula>2</formula>
    </cfRule>
  </conditionalFormatting>
  <conditionalFormatting sqref="N849">
    <cfRule type="cellIs" dxfId="4835" priority="5292" operator="between">
      <formula>6</formula>
      <formula>4.5</formula>
    </cfRule>
  </conditionalFormatting>
  <conditionalFormatting sqref="N849">
    <cfRule type="cellIs" dxfId="4834" priority="5291" operator="between">
      <formula>6</formula>
      <formula>4.495</formula>
    </cfRule>
  </conditionalFormatting>
  <conditionalFormatting sqref="N849">
    <cfRule type="cellIs" dxfId="4833" priority="5290" operator="between">
      <formula>4.5</formula>
      <formula>3.495</formula>
    </cfRule>
  </conditionalFormatting>
  <conditionalFormatting sqref="N849">
    <cfRule type="cellIs" dxfId="4832" priority="5288" operator="between">
      <formula>3.5</formula>
      <formula>2.495</formula>
    </cfRule>
    <cfRule type="cellIs" dxfId="4831" priority="5289" operator="between">
      <formula>3.5</formula>
      <formula>2.495</formula>
    </cfRule>
  </conditionalFormatting>
  <conditionalFormatting sqref="N849">
    <cfRule type="cellIs" dxfId="4830" priority="5287" operator="between">
      <formula>3.5</formula>
      <formula>2.495</formula>
    </cfRule>
  </conditionalFormatting>
  <conditionalFormatting sqref="N849">
    <cfRule type="cellIs" dxfId="4829" priority="5286" operator="between">
      <formula>3.5</formula>
      <formula>2.494</formula>
    </cfRule>
  </conditionalFormatting>
  <conditionalFormatting sqref="N849">
    <cfRule type="cellIs" dxfId="4828" priority="5285" operator="between">
      <formula>2.5</formula>
      <formula>0</formula>
    </cfRule>
  </conditionalFormatting>
  <conditionalFormatting sqref="N849">
    <cfRule type="cellIs" dxfId="4827" priority="5281" operator="between">
      <formula>4.501</formula>
      <formula>6</formula>
    </cfRule>
    <cfRule type="cellIs" dxfId="4826" priority="5282" operator="between">
      <formula>3.001</formula>
      <formula>4.5</formula>
    </cfRule>
    <cfRule type="cellIs" dxfId="4825" priority="5283" operator="between">
      <formula>2.001</formula>
      <formula>3</formula>
    </cfRule>
    <cfRule type="cellIs" dxfId="4824" priority="5284" operator="between">
      <formula>0</formula>
      <formula>2</formula>
    </cfRule>
  </conditionalFormatting>
  <conditionalFormatting sqref="N848">
    <cfRule type="cellIs" dxfId="4823" priority="5280" operator="between">
      <formula>6</formula>
      <formula>4.5</formula>
    </cfRule>
  </conditionalFormatting>
  <conditionalFormatting sqref="N848">
    <cfRule type="cellIs" dxfId="4822" priority="5279" operator="between">
      <formula>6</formula>
      <formula>4.495</formula>
    </cfRule>
  </conditionalFormatting>
  <conditionalFormatting sqref="N848">
    <cfRule type="cellIs" dxfId="4821" priority="5278" operator="between">
      <formula>4.5</formula>
      <formula>3.495</formula>
    </cfRule>
  </conditionalFormatting>
  <conditionalFormatting sqref="N848">
    <cfRule type="cellIs" dxfId="4820" priority="5276" operator="between">
      <formula>3.5</formula>
      <formula>2.495</formula>
    </cfRule>
    <cfRule type="cellIs" dxfId="4819" priority="5277" operator="between">
      <formula>3.5</formula>
      <formula>2.495</formula>
    </cfRule>
  </conditionalFormatting>
  <conditionalFormatting sqref="N848">
    <cfRule type="cellIs" dxfId="4818" priority="5275" operator="between">
      <formula>3.5</formula>
      <formula>2.495</formula>
    </cfRule>
  </conditionalFormatting>
  <conditionalFormatting sqref="N848">
    <cfRule type="cellIs" dxfId="4817" priority="5274" operator="between">
      <formula>3.5</formula>
      <formula>2.494</formula>
    </cfRule>
  </conditionalFormatting>
  <conditionalFormatting sqref="N848">
    <cfRule type="cellIs" dxfId="4816" priority="5273" operator="between">
      <formula>2.5</formula>
      <formula>0</formula>
    </cfRule>
  </conditionalFormatting>
  <conditionalFormatting sqref="N848">
    <cfRule type="cellIs" dxfId="4815" priority="5269" operator="between">
      <formula>4.501</formula>
      <formula>6</formula>
    </cfRule>
    <cfRule type="cellIs" dxfId="4814" priority="5270" operator="between">
      <formula>3.001</formula>
      <formula>4.5</formula>
    </cfRule>
    <cfRule type="cellIs" dxfId="4813" priority="5271" operator="between">
      <formula>2.001</formula>
      <formula>3</formula>
    </cfRule>
    <cfRule type="cellIs" dxfId="4812" priority="5272" operator="between">
      <formula>0</formula>
      <formula>2</formula>
    </cfRule>
  </conditionalFormatting>
  <conditionalFormatting sqref="N857">
    <cfRule type="cellIs" dxfId="4811" priority="5268" operator="between">
      <formula>6</formula>
      <formula>4.5</formula>
    </cfRule>
  </conditionalFormatting>
  <conditionalFormatting sqref="N857">
    <cfRule type="cellIs" dxfId="4810" priority="5267" operator="between">
      <formula>6</formula>
      <formula>4.495</formula>
    </cfRule>
  </conditionalFormatting>
  <conditionalFormatting sqref="N857">
    <cfRule type="cellIs" dxfId="4809" priority="5266" operator="between">
      <formula>4.5</formula>
      <formula>3.495</formula>
    </cfRule>
  </conditionalFormatting>
  <conditionalFormatting sqref="N857">
    <cfRule type="cellIs" dxfId="4808" priority="5264" operator="between">
      <formula>3.5</formula>
      <formula>2.495</formula>
    </cfRule>
    <cfRule type="cellIs" dxfId="4807" priority="5265" operator="between">
      <formula>3.5</formula>
      <formula>2.495</formula>
    </cfRule>
  </conditionalFormatting>
  <conditionalFormatting sqref="N857">
    <cfRule type="cellIs" dxfId="4806" priority="5263" operator="between">
      <formula>3.5</formula>
      <formula>2.495</formula>
    </cfRule>
  </conditionalFormatting>
  <conditionalFormatting sqref="N857">
    <cfRule type="cellIs" dxfId="4805" priority="5262" operator="between">
      <formula>3.5</formula>
      <formula>2.494</formula>
    </cfRule>
  </conditionalFormatting>
  <conditionalFormatting sqref="N857">
    <cfRule type="cellIs" dxfId="4804" priority="5261" operator="between">
      <formula>2.5</formula>
      <formula>0</formula>
    </cfRule>
  </conditionalFormatting>
  <conditionalFormatting sqref="N857">
    <cfRule type="cellIs" dxfId="4803" priority="5257" operator="between">
      <formula>4.501</formula>
      <formula>6</formula>
    </cfRule>
    <cfRule type="cellIs" dxfId="4802" priority="5258" operator="between">
      <formula>3.001</formula>
      <formula>4.5</formula>
    </cfRule>
    <cfRule type="cellIs" dxfId="4801" priority="5259" operator="between">
      <formula>2.001</formula>
      <formula>3</formula>
    </cfRule>
    <cfRule type="cellIs" dxfId="4800" priority="5260" operator="between">
      <formula>0</formula>
      <formula>2</formula>
    </cfRule>
  </conditionalFormatting>
  <conditionalFormatting sqref="N856">
    <cfRule type="cellIs" dxfId="4799" priority="5256" operator="between">
      <formula>6</formula>
      <formula>4.5</formula>
    </cfRule>
  </conditionalFormatting>
  <conditionalFormatting sqref="N856">
    <cfRule type="cellIs" dxfId="4798" priority="5255" operator="between">
      <formula>6</formula>
      <formula>4.495</formula>
    </cfRule>
  </conditionalFormatting>
  <conditionalFormatting sqref="N856">
    <cfRule type="cellIs" dxfId="4797" priority="5254" operator="between">
      <formula>4.5</formula>
      <formula>3.495</formula>
    </cfRule>
  </conditionalFormatting>
  <conditionalFormatting sqref="N856">
    <cfRule type="cellIs" dxfId="4796" priority="5252" operator="between">
      <formula>3.5</formula>
      <formula>2.495</formula>
    </cfRule>
    <cfRule type="cellIs" dxfId="4795" priority="5253" operator="between">
      <formula>3.5</formula>
      <formula>2.495</formula>
    </cfRule>
  </conditionalFormatting>
  <conditionalFormatting sqref="N856">
    <cfRule type="cellIs" dxfId="4794" priority="5251" operator="between">
      <formula>3.5</formula>
      <formula>2.495</formula>
    </cfRule>
  </conditionalFormatting>
  <conditionalFormatting sqref="N856">
    <cfRule type="cellIs" dxfId="4793" priority="5250" operator="between">
      <formula>3.5</formula>
      <formula>2.494</formula>
    </cfRule>
  </conditionalFormatting>
  <conditionalFormatting sqref="N856">
    <cfRule type="cellIs" dxfId="4792" priority="5249" operator="between">
      <formula>2.5</formula>
      <formula>0</formula>
    </cfRule>
  </conditionalFormatting>
  <conditionalFormatting sqref="N856">
    <cfRule type="cellIs" dxfId="4791" priority="5245" operator="between">
      <formula>4.501</formula>
      <formula>6</formula>
    </cfRule>
    <cfRule type="cellIs" dxfId="4790" priority="5246" operator="between">
      <formula>3.001</formula>
      <formula>4.5</formula>
    </cfRule>
    <cfRule type="cellIs" dxfId="4789" priority="5247" operator="between">
      <formula>2.001</formula>
      <formula>3</formula>
    </cfRule>
    <cfRule type="cellIs" dxfId="4788" priority="5248" operator="between">
      <formula>0</formula>
      <formula>2</formula>
    </cfRule>
  </conditionalFormatting>
  <conditionalFormatting sqref="N855">
    <cfRule type="cellIs" dxfId="4787" priority="5244" operator="between">
      <formula>6</formula>
      <formula>4.5</formula>
    </cfRule>
  </conditionalFormatting>
  <conditionalFormatting sqref="N855">
    <cfRule type="cellIs" dxfId="4786" priority="5243" operator="between">
      <formula>6</formula>
      <formula>4.495</formula>
    </cfRule>
  </conditionalFormatting>
  <conditionalFormatting sqref="N855">
    <cfRule type="cellIs" dxfId="4785" priority="5242" operator="between">
      <formula>4.5</formula>
      <formula>3.495</formula>
    </cfRule>
  </conditionalFormatting>
  <conditionalFormatting sqref="N855">
    <cfRule type="cellIs" dxfId="4784" priority="5240" operator="between">
      <formula>3.5</formula>
      <formula>2.495</formula>
    </cfRule>
    <cfRule type="cellIs" dxfId="4783" priority="5241" operator="between">
      <formula>3.5</formula>
      <formula>2.495</formula>
    </cfRule>
  </conditionalFormatting>
  <conditionalFormatting sqref="N855">
    <cfRule type="cellIs" dxfId="4782" priority="5239" operator="between">
      <formula>3.5</formula>
      <formula>2.495</formula>
    </cfRule>
  </conditionalFormatting>
  <conditionalFormatting sqref="N855">
    <cfRule type="cellIs" dxfId="4781" priority="5238" operator="between">
      <formula>3.5</formula>
      <formula>2.494</formula>
    </cfRule>
  </conditionalFormatting>
  <conditionalFormatting sqref="N855">
    <cfRule type="cellIs" dxfId="4780" priority="5237" operator="between">
      <formula>2.5</formula>
      <formula>0</formula>
    </cfRule>
  </conditionalFormatting>
  <conditionalFormatting sqref="N855">
    <cfRule type="cellIs" dxfId="4779" priority="5233" operator="between">
      <formula>4.501</formula>
      <formula>6</formula>
    </cfRule>
    <cfRule type="cellIs" dxfId="4778" priority="5234" operator="between">
      <formula>3.001</formula>
      <formula>4.5</formula>
    </cfRule>
    <cfRule type="cellIs" dxfId="4777" priority="5235" operator="between">
      <formula>2.001</formula>
      <formula>3</formula>
    </cfRule>
    <cfRule type="cellIs" dxfId="4776" priority="5236" operator="between">
      <formula>0</formula>
      <formula>2</formula>
    </cfRule>
  </conditionalFormatting>
  <conditionalFormatting sqref="N853">
    <cfRule type="cellIs" dxfId="4775" priority="5220" operator="between">
      <formula>6</formula>
      <formula>4.5</formula>
    </cfRule>
  </conditionalFormatting>
  <conditionalFormatting sqref="N853">
    <cfRule type="cellIs" dxfId="4774" priority="5219" operator="between">
      <formula>6</formula>
      <formula>4.495</formula>
    </cfRule>
  </conditionalFormatting>
  <conditionalFormatting sqref="N853">
    <cfRule type="cellIs" dxfId="4773" priority="5218" operator="between">
      <formula>4.5</formula>
      <formula>3.495</formula>
    </cfRule>
  </conditionalFormatting>
  <conditionalFormatting sqref="N853">
    <cfRule type="cellIs" dxfId="4772" priority="5216" operator="between">
      <formula>3.5</formula>
      <formula>2.495</formula>
    </cfRule>
    <cfRule type="cellIs" dxfId="4771" priority="5217" operator="between">
      <formula>3.5</formula>
      <formula>2.495</formula>
    </cfRule>
  </conditionalFormatting>
  <conditionalFormatting sqref="N853">
    <cfRule type="cellIs" dxfId="4770" priority="5215" operator="between">
      <formula>3.5</formula>
      <formula>2.495</formula>
    </cfRule>
  </conditionalFormatting>
  <conditionalFormatting sqref="N853">
    <cfRule type="cellIs" dxfId="4769" priority="5214" operator="between">
      <formula>3.5</formula>
      <formula>2.494</formula>
    </cfRule>
  </conditionalFormatting>
  <conditionalFormatting sqref="N853">
    <cfRule type="cellIs" dxfId="4768" priority="5213" operator="between">
      <formula>2.5</formula>
      <formula>0</formula>
    </cfRule>
  </conditionalFormatting>
  <conditionalFormatting sqref="N853">
    <cfRule type="cellIs" dxfId="4767" priority="5209" operator="between">
      <formula>4.501</formula>
      <formula>6</formula>
    </cfRule>
    <cfRule type="cellIs" dxfId="4766" priority="5210" operator="between">
      <formula>3.001</formula>
      <formula>4.5</formula>
    </cfRule>
    <cfRule type="cellIs" dxfId="4765" priority="5211" operator="between">
      <formula>2.001</formula>
      <formula>3</formula>
    </cfRule>
    <cfRule type="cellIs" dxfId="4764" priority="5212" operator="between">
      <formula>0</formula>
      <formula>2</formula>
    </cfRule>
  </conditionalFormatting>
  <conditionalFormatting sqref="N854">
    <cfRule type="cellIs" dxfId="4763" priority="5208" operator="between">
      <formula>6</formula>
      <formula>4.5</formula>
    </cfRule>
  </conditionalFormatting>
  <conditionalFormatting sqref="N854">
    <cfRule type="cellIs" dxfId="4762" priority="5207" operator="between">
      <formula>6</formula>
      <formula>4.495</formula>
    </cfRule>
  </conditionalFormatting>
  <conditionalFormatting sqref="N854">
    <cfRule type="cellIs" dxfId="4761" priority="5206" operator="between">
      <formula>4.5</formula>
      <formula>3.495</formula>
    </cfRule>
  </conditionalFormatting>
  <conditionalFormatting sqref="N854">
    <cfRule type="cellIs" dxfId="4760" priority="5204" operator="between">
      <formula>3.5</formula>
      <formula>2.495</formula>
    </cfRule>
    <cfRule type="cellIs" dxfId="4759" priority="5205" operator="between">
      <formula>3.5</formula>
      <formula>2.495</formula>
    </cfRule>
  </conditionalFormatting>
  <conditionalFormatting sqref="N854">
    <cfRule type="cellIs" dxfId="4758" priority="5203" operator="between">
      <formula>3.5</formula>
      <formula>2.495</formula>
    </cfRule>
  </conditionalFormatting>
  <conditionalFormatting sqref="N854">
    <cfRule type="cellIs" dxfId="4757" priority="5202" operator="between">
      <formula>3.5</formula>
      <formula>2.494</formula>
    </cfRule>
  </conditionalFormatting>
  <conditionalFormatting sqref="N854">
    <cfRule type="cellIs" dxfId="4756" priority="5201" operator="between">
      <formula>2.5</formula>
      <formula>0</formula>
    </cfRule>
  </conditionalFormatting>
  <conditionalFormatting sqref="N854">
    <cfRule type="cellIs" dxfId="4755" priority="5197" operator="between">
      <formula>4.501</formula>
      <formula>6</formula>
    </cfRule>
    <cfRule type="cellIs" dxfId="4754" priority="5198" operator="between">
      <formula>3.001</formula>
      <formula>4.5</formula>
    </cfRule>
    <cfRule type="cellIs" dxfId="4753" priority="5199" operator="between">
      <formula>2.001</formula>
      <formula>3</formula>
    </cfRule>
    <cfRule type="cellIs" dxfId="4752" priority="5200" operator="between">
      <formula>0</formula>
      <formula>2</formula>
    </cfRule>
  </conditionalFormatting>
  <conditionalFormatting sqref="N862">
    <cfRule type="cellIs" dxfId="4751" priority="5196" operator="between">
      <formula>6</formula>
      <formula>4.5</formula>
    </cfRule>
  </conditionalFormatting>
  <conditionalFormatting sqref="N862">
    <cfRule type="cellIs" dxfId="4750" priority="5195" operator="between">
      <formula>6</formula>
      <formula>4.495</formula>
    </cfRule>
  </conditionalFormatting>
  <conditionalFormatting sqref="N862">
    <cfRule type="cellIs" dxfId="4749" priority="5194" operator="between">
      <formula>4.5</formula>
      <formula>3.495</formula>
    </cfRule>
  </conditionalFormatting>
  <conditionalFormatting sqref="N862">
    <cfRule type="cellIs" dxfId="4748" priority="5192" operator="between">
      <formula>3.5</formula>
      <formula>2.495</formula>
    </cfRule>
    <cfRule type="cellIs" dxfId="4747" priority="5193" operator="between">
      <formula>3.5</formula>
      <formula>2.495</formula>
    </cfRule>
  </conditionalFormatting>
  <conditionalFormatting sqref="N862">
    <cfRule type="cellIs" dxfId="4746" priority="5191" operator="between">
      <formula>3.5</formula>
      <formula>2.495</formula>
    </cfRule>
  </conditionalFormatting>
  <conditionalFormatting sqref="N862">
    <cfRule type="cellIs" dxfId="4745" priority="5190" operator="between">
      <formula>3.5</formula>
      <formula>2.494</formula>
    </cfRule>
  </conditionalFormatting>
  <conditionalFormatting sqref="N862">
    <cfRule type="cellIs" dxfId="4744" priority="5189" operator="between">
      <formula>2.5</formula>
      <formula>0</formula>
    </cfRule>
  </conditionalFormatting>
  <conditionalFormatting sqref="N862">
    <cfRule type="cellIs" dxfId="4743" priority="5185" operator="between">
      <formula>4.501</formula>
      <formula>6</formula>
    </cfRule>
    <cfRule type="cellIs" dxfId="4742" priority="5186" operator="between">
      <formula>3.001</formula>
      <formula>4.5</formula>
    </cfRule>
    <cfRule type="cellIs" dxfId="4741" priority="5187" operator="between">
      <formula>2.001</formula>
      <formula>3</formula>
    </cfRule>
    <cfRule type="cellIs" dxfId="4740" priority="5188" operator="between">
      <formula>0</formula>
      <formula>2</formula>
    </cfRule>
  </conditionalFormatting>
  <conditionalFormatting sqref="N861">
    <cfRule type="cellIs" dxfId="4739" priority="5184" operator="between">
      <formula>6</formula>
      <formula>4.5</formula>
    </cfRule>
  </conditionalFormatting>
  <conditionalFormatting sqref="N861">
    <cfRule type="cellIs" dxfId="4738" priority="5183" operator="between">
      <formula>6</formula>
      <formula>4.495</formula>
    </cfRule>
  </conditionalFormatting>
  <conditionalFormatting sqref="N861">
    <cfRule type="cellIs" dxfId="4737" priority="5182" operator="between">
      <formula>4.5</formula>
      <formula>3.495</formula>
    </cfRule>
  </conditionalFormatting>
  <conditionalFormatting sqref="N861">
    <cfRule type="cellIs" dxfId="4736" priority="5180" operator="between">
      <formula>3.5</formula>
      <formula>2.495</formula>
    </cfRule>
    <cfRule type="cellIs" dxfId="4735" priority="5181" operator="between">
      <formula>3.5</formula>
      <formula>2.495</formula>
    </cfRule>
  </conditionalFormatting>
  <conditionalFormatting sqref="N861">
    <cfRule type="cellIs" dxfId="4734" priority="5179" operator="between">
      <formula>3.5</formula>
      <formula>2.495</formula>
    </cfRule>
  </conditionalFormatting>
  <conditionalFormatting sqref="N861">
    <cfRule type="cellIs" dxfId="4733" priority="5178" operator="between">
      <formula>3.5</formula>
      <formula>2.494</formula>
    </cfRule>
  </conditionalFormatting>
  <conditionalFormatting sqref="N861">
    <cfRule type="cellIs" dxfId="4732" priority="5177" operator="between">
      <formula>2.5</formula>
      <formula>0</formula>
    </cfRule>
  </conditionalFormatting>
  <conditionalFormatting sqref="N861">
    <cfRule type="cellIs" dxfId="4731" priority="5173" operator="between">
      <formula>4.501</formula>
      <formula>6</formula>
    </cfRule>
    <cfRule type="cellIs" dxfId="4730" priority="5174" operator="between">
      <formula>3.001</formula>
      <formula>4.5</formula>
    </cfRule>
    <cfRule type="cellIs" dxfId="4729" priority="5175" operator="between">
      <formula>2.001</formula>
      <formula>3</formula>
    </cfRule>
    <cfRule type="cellIs" dxfId="4728" priority="5176" operator="between">
      <formula>0</formula>
      <formula>2</formula>
    </cfRule>
  </conditionalFormatting>
  <conditionalFormatting sqref="N860">
    <cfRule type="cellIs" dxfId="4727" priority="5172" operator="between">
      <formula>6</formula>
      <formula>4.5</formula>
    </cfRule>
  </conditionalFormatting>
  <conditionalFormatting sqref="N860">
    <cfRule type="cellIs" dxfId="4726" priority="5171" operator="between">
      <formula>6</formula>
      <formula>4.495</formula>
    </cfRule>
  </conditionalFormatting>
  <conditionalFormatting sqref="N860">
    <cfRule type="cellIs" dxfId="4725" priority="5170" operator="between">
      <formula>4.5</formula>
      <formula>3.495</formula>
    </cfRule>
  </conditionalFormatting>
  <conditionalFormatting sqref="N860">
    <cfRule type="cellIs" dxfId="4724" priority="5168" operator="between">
      <formula>3.5</formula>
      <formula>2.495</formula>
    </cfRule>
    <cfRule type="cellIs" dxfId="4723" priority="5169" operator="between">
      <formula>3.5</formula>
      <formula>2.495</formula>
    </cfRule>
  </conditionalFormatting>
  <conditionalFormatting sqref="N860">
    <cfRule type="cellIs" dxfId="4722" priority="5167" operator="between">
      <formula>3.5</formula>
      <formula>2.495</formula>
    </cfRule>
  </conditionalFormatting>
  <conditionalFormatting sqref="N860">
    <cfRule type="cellIs" dxfId="4721" priority="5166" operator="between">
      <formula>3.5</formula>
      <formula>2.494</formula>
    </cfRule>
  </conditionalFormatting>
  <conditionalFormatting sqref="N860">
    <cfRule type="cellIs" dxfId="4720" priority="5165" operator="between">
      <formula>2.5</formula>
      <formula>0</formula>
    </cfRule>
  </conditionalFormatting>
  <conditionalFormatting sqref="N860">
    <cfRule type="cellIs" dxfId="4719" priority="5161" operator="between">
      <formula>4.501</formula>
      <formula>6</formula>
    </cfRule>
    <cfRule type="cellIs" dxfId="4718" priority="5162" operator="between">
      <formula>3.001</formula>
      <formula>4.5</formula>
    </cfRule>
    <cfRule type="cellIs" dxfId="4717" priority="5163" operator="between">
      <formula>2.001</formula>
      <formula>3</formula>
    </cfRule>
    <cfRule type="cellIs" dxfId="4716" priority="5164" operator="between">
      <formula>0</formula>
      <formula>2</formula>
    </cfRule>
  </conditionalFormatting>
  <conditionalFormatting sqref="N858">
    <cfRule type="cellIs" dxfId="4715" priority="5160" operator="between">
      <formula>6</formula>
      <formula>4.5</formula>
    </cfRule>
  </conditionalFormatting>
  <conditionalFormatting sqref="N858">
    <cfRule type="cellIs" dxfId="4714" priority="5159" operator="between">
      <formula>6</formula>
      <formula>4.495</formula>
    </cfRule>
  </conditionalFormatting>
  <conditionalFormatting sqref="N858">
    <cfRule type="cellIs" dxfId="4713" priority="5158" operator="between">
      <formula>4.5</formula>
      <formula>3.495</formula>
    </cfRule>
  </conditionalFormatting>
  <conditionalFormatting sqref="N858">
    <cfRule type="cellIs" dxfId="4712" priority="5156" operator="between">
      <formula>3.5</formula>
      <formula>2.495</formula>
    </cfRule>
    <cfRule type="cellIs" dxfId="4711" priority="5157" operator="between">
      <formula>3.5</formula>
      <formula>2.495</formula>
    </cfRule>
  </conditionalFormatting>
  <conditionalFormatting sqref="N858">
    <cfRule type="cellIs" dxfId="4710" priority="5155" operator="between">
      <formula>3.5</formula>
      <formula>2.495</formula>
    </cfRule>
  </conditionalFormatting>
  <conditionalFormatting sqref="N858">
    <cfRule type="cellIs" dxfId="4709" priority="5154" operator="between">
      <formula>3.5</formula>
      <formula>2.494</formula>
    </cfRule>
  </conditionalFormatting>
  <conditionalFormatting sqref="N858">
    <cfRule type="cellIs" dxfId="4708" priority="5153" operator="between">
      <formula>2.5</formula>
      <formula>0</formula>
    </cfRule>
  </conditionalFormatting>
  <conditionalFormatting sqref="N858">
    <cfRule type="cellIs" dxfId="4707" priority="5149" operator="between">
      <formula>4.501</formula>
      <formula>6</formula>
    </cfRule>
    <cfRule type="cellIs" dxfId="4706" priority="5150" operator="between">
      <formula>3.001</formula>
      <formula>4.5</formula>
    </cfRule>
    <cfRule type="cellIs" dxfId="4705" priority="5151" operator="between">
      <formula>2.001</formula>
      <formula>3</formula>
    </cfRule>
    <cfRule type="cellIs" dxfId="4704" priority="5152" operator="between">
      <formula>0</formula>
      <formula>2</formula>
    </cfRule>
  </conditionalFormatting>
  <conditionalFormatting sqref="N859">
    <cfRule type="cellIs" dxfId="4703" priority="5148" operator="between">
      <formula>6</formula>
      <formula>4.5</formula>
    </cfRule>
  </conditionalFormatting>
  <conditionalFormatting sqref="N859">
    <cfRule type="cellIs" dxfId="4702" priority="5147" operator="between">
      <formula>6</formula>
      <formula>4.495</formula>
    </cfRule>
  </conditionalFormatting>
  <conditionalFormatting sqref="N859">
    <cfRule type="cellIs" dxfId="4701" priority="5146" operator="between">
      <formula>4.5</formula>
      <formula>3.495</formula>
    </cfRule>
  </conditionalFormatting>
  <conditionalFormatting sqref="N859">
    <cfRule type="cellIs" dxfId="4700" priority="5144" operator="between">
      <formula>3.5</formula>
      <formula>2.495</formula>
    </cfRule>
    <cfRule type="cellIs" dxfId="4699" priority="5145" operator="between">
      <formula>3.5</formula>
      <formula>2.495</formula>
    </cfRule>
  </conditionalFormatting>
  <conditionalFormatting sqref="N859">
    <cfRule type="cellIs" dxfId="4698" priority="5143" operator="between">
      <formula>3.5</formula>
      <formula>2.495</formula>
    </cfRule>
  </conditionalFormatting>
  <conditionalFormatting sqref="N859">
    <cfRule type="cellIs" dxfId="4697" priority="5142" operator="between">
      <formula>3.5</formula>
      <formula>2.494</formula>
    </cfRule>
  </conditionalFormatting>
  <conditionalFormatting sqref="N859">
    <cfRule type="cellIs" dxfId="4696" priority="5141" operator="between">
      <formula>2.5</formula>
      <formula>0</formula>
    </cfRule>
  </conditionalFormatting>
  <conditionalFormatting sqref="N859">
    <cfRule type="cellIs" dxfId="4695" priority="5137" operator="between">
      <formula>4.501</formula>
      <formula>6</formula>
    </cfRule>
    <cfRule type="cellIs" dxfId="4694" priority="5138" operator="between">
      <formula>3.001</formula>
      <formula>4.5</formula>
    </cfRule>
    <cfRule type="cellIs" dxfId="4693" priority="5139" operator="between">
      <formula>2.001</formula>
      <formula>3</formula>
    </cfRule>
    <cfRule type="cellIs" dxfId="4692" priority="5140" operator="between">
      <formula>0</formula>
      <formula>2</formula>
    </cfRule>
  </conditionalFormatting>
  <conditionalFormatting sqref="N867">
    <cfRule type="cellIs" dxfId="4691" priority="5136" operator="between">
      <formula>6</formula>
      <formula>4.5</formula>
    </cfRule>
  </conditionalFormatting>
  <conditionalFormatting sqref="N867">
    <cfRule type="cellIs" dxfId="4690" priority="5135" operator="between">
      <formula>6</formula>
      <formula>4.495</formula>
    </cfRule>
  </conditionalFormatting>
  <conditionalFormatting sqref="N867">
    <cfRule type="cellIs" dxfId="4689" priority="5134" operator="between">
      <formula>4.5</formula>
      <formula>3.495</formula>
    </cfRule>
  </conditionalFormatting>
  <conditionalFormatting sqref="N867">
    <cfRule type="cellIs" dxfId="4688" priority="5132" operator="between">
      <formula>3.5</formula>
      <formula>2.495</formula>
    </cfRule>
    <cfRule type="cellIs" dxfId="4687" priority="5133" operator="between">
      <formula>3.5</formula>
      <formula>2.495</formula>
    </cfRule>
  </conditionalFormatting>
  <conditionalFormatting sqref="N867">
    <cfRule type="cellIs" dxfId="4686" priority="5131" operator="between">
      <formula>3.5</formula>
      <formula>2.495</formula>
    </cfRule>
  </conditionalFormatting>
  <conditionalFormatting sqref="N867">
    <cfRule type="cellIs" dxfId="4685" priority="5130" operator="between">
      <formula>3.5</formula>
      <formula>2.494</formula>
    </cfRule>
  </conditionalFormatting>
  <conditionalFormatting sqref="N867">
    <cfRule type="cellIs" dxfId="4684" priority="5129" operator="between">
      <formula>2.5</formula>
      <formula>0</formula>
    </cfRule>
  </conditionalFormatting>
  <conditionalFormatting sqref="N867">
    <cfRule type="cellIs" dxfId="4683" priority="5125" operator="between">
      <formula>4.501</formula>
      <formula>6</formula>
    </cfRule>
    <cfRule type="cellIs" dxfId="4682" priority="5126" operator="between">
      <formula>3.001</formula>
      <formula>4.5</formula>
    </cfRule>
    <cfRule type="cellIs" dxfId="4681" priority="5127" operator="between">
      <formula>2.001</formula>
      <formula>3</formula>
    </cfRule>
    <cfRule type="cellIs" dxfId="4680" priority="5128" operator="between">
      <formula>0</formula>
      <formula>2</formula>
    </cfRule>
  </conditionalFormatting>
  <conditionalFormatting sqref="N866">
    <cfRule type="cellIs" dxfId="4679" priority="5124" operator="between">
      <formula>6</formula>
      <formula>4.5</formula>
    </cfRule>
  </conditionalFormatting>
  <conditionalFormatting sqref="N866">
    <cfRule type="cellIs" dxfId="4678" priority="5123" operator="between">
      <formula>6</formula>
      <formula>4.495</formula>
    </cfRule>
  </conditionalFormatting>
  <conditionalFormatting sqref="N866">
    <cfRule type="cellIs" dxfId="4677" priority="5122" operator="between">
      <formula>4.5</formula>
      <formula>3.495</formula>
    </cfRule>
  </conditionalFormatting>
  <conditionalFormatting sqref="N866">
    <cfRule type="cellIs" dxfId="4676" priority="5120" operator="between">
      <formula>3.5</formula>
      <formula>2.495</formula>
    </cfRule>
    <cfRule type="cellIs" dxfId="4675" priority="5121" operator="between">
      <formula>3.5</formula>
      <formula>2.495</formula>
    </cfRule>
  </conditionalFormatting>
  <conditionalFormatting sqref="N866">
    <cfRule type="cellIs" dxfId="4674" priority="5119" operator="between">
      <formula>3.5</formula>
      <formula>2.495</formula>
    </cfRule>
  </conditionalFormatting>
  <conditionalFormatting sqref="N866">
    <cfRule type="cellIs" dxfId="4673" priority="5118" operator="between">
      <formula>3.5</formula>
      <formula>2.494</formula>
    </cfRule>
  </conditionalFormatting>
  <conditionalFormatting sqref="N866">
    <cfRule type="cellIs" dxfId="4672" priority="5117" operator="between">
      <formula>2.5</formula>
      <formula>0</formula>
    </cfRule>
  </conditionalFormatting>
  <conditionalFormatting sqref="N866">
    <cfRule type="cellIs" dxfId="4671" priority="5113" operator="between">
      <formula>4.501</formula>
      <formula>6</formula>
    </cfRule>
    <cfRule type="cellIs" dxfId="4670" priority="5114" operator="between">
      <formula>3.001</formula>
      <formula>4.5</formula>
    </cfRule>
    <cfRule type="cellIs" dxfId="4669" priority="5115" operator="between">
      <formula>2.001</formula>
      <formula>3</formula>
    </cfRule>
    <cfRule type="cellIs" dxfId="4668" priority="5116" operator="between">
      <formula>0</formula>
      <formula>2</formula>
    </cfRule>
  </conditionalFormatting>
  <conditionalFormatting sqref="N865">
    <cfRule type="cellIs" dxfId="4667" priority="5112" operator="between">
      <formula>6</formula>
      <formula>4.5</formula>
    </cfRule>
  </conditionalFormatting>
  <conditionalFormatting sqref="N865">
    <cfRule type="cellIs" dxfId="4666" priority="5111" operator="between">
      <formula>6</formula>
      <formula>4.495</formula>
    </cfRule>
  </conditionalFormatting>
  <conditionalFormatting sqref="N865">
    <cfRule type="cellIs" dxfId="4665" priority="5110" operator="between">
      <formula>4.5</formula>
      <formula>3.495</formula>
    </cfRule>
  </conditionalFormatting>
  <conditionalFormatting sqref="N865">
    <cfRule type="cellIs" dxfId="4664" priority="5108" operator="between">
      <formula>3.5</formula>
      <formula>2.495</formula>
    </cfRule>
    <cfRule type="cellIs" dxfId="4663" priority="5109" operator="between">
      <formula>3.5</formula>
      <formula>2.495</formula>
    </cfRule>
  </conditionalFormatting>
  <conditionalFormatting sqref="N865">
    <cfRule type="cellIs" dxfId="4662" priority="5107" operator="between">
      <formula>3.5</formula>
      <formula>2.495</formula>
    </cfRule>
  </conditionalFormatting>
  <conditionalFormatting sqref="N865">
    <cfRule type="cellIs" dxfId="4661" priority="5106" operator="between">
      <formula>3.5</formula>
      <formula>2.494</formula>
    </cfRule>
  </conditionalFormatting>
  <conditionalFormatting sqref="N865">
    <cfRule type="cellIs" dxfId="4660" priority="5105" operator="between">
      <formula>2.5</formula>
      <formula>0</formula>
    </cfRule>
  </conditionalFormatting>
  <conditionalFormatting sqref="N865">
    <cfRule type="cellIs" dxfId="4659" priority="5101" operator="between">
      <formula>4.501</formula>
      <formula>6</formula>
    </cfRule>
    <cfRule type="cellIs" dxfId="4658" priority="5102" operator="between">
      <formula>3.001</formula>
      <formula>4.5</formula>
    </cfRule>
    <cfRule type="cellIs" dxfId="4657" priority="5103" operator="between">
      <formula>2.001</formula>
      <formula>3</formula>
    </cfRule>
    <cfRule type="cellIs" dxfId="4656" priority="5104" operator="between">
      <formula>0</formula>
      <formula>2</formula>
    </cfRule>
  </conditionalFormatting>
  <conditionalFormatting sqref="N863">
    <cfRule type="cellIs" dxfId="4655" priority="5100" operator="between">
      <formula>6</formula>
      <formula>4.5</formula>
    </cfRule>
  </conditionalFormatting>
  <conditionalFormatting sqref="N863">
    <cfRule type="cellIs" dxfId="4654" priority="5099" operator="between">
      <formula>6</formula>
      <formula>4.495</formula>
    </cfRule>
  </conditionalFormatting>
  <conditionalFormatting sqref="N863">
    <cfRule type="cellIs" dxfId="4653" priority="5098" operator="between">
      <formula>4.5</formula>
      <formula>3.495</formula>
    </cfRule>
  </conditionalFormatting>
  <conditionalFormatting sqref="N863">
    <cfRule type="cellIs" dxfId="4652" priority="5096" operator="between">
      <formula>3.5</formula>
      <formula>2.495</formula>
    </cfRule>
    <cfRule type="cellIs" dxfId="4651" priority="5097" operator="between">
      <formula>3.5</formula>
      <formula>2.495</formula>
    </cfRule>
  </conditionalFormatting>
  <conditionalFormatting sqref="N863">
    <cfRule type="cellIs" dxfId="4650" priority="5095" operator="between">
      <formula>3.5</formula>
      <formula>2.495</formula>
    </cfRule>
  </conditionalFormatting>
  <conditionalFormatting sqref="N863">
    <cfRule type="cellIs" dxfId="4649" priority="5094" operator="between">
      <formula>3.5</formula>
      <formula>2.494</formula>
    </cfRule>
  </conditionalFormatting>
  <conditionalFormatting sqref="N863">
    <cfRule type="cellIs" dxfId="4648" priority="5093" operator="between">
      <formula>2.5</formula>
      <formula>0</formula>
    </cfRule>
  </conditionalFormatting>
  <conditionalFormatting sqref="N863">
    <cfRule type="cellIs" dxfId="4647" priority="5089" operator="between">
      <formula>4.501</formula>
      <formula>6</formula>
    </cfRule>
    <cfRule type="cellIs" dxfId="4646" priority="5090" operator="between">
      <formula>3.001</formula>
      <formula>4.5</formula>
    </cfRule>
    <cfRule type="cellIs" dxfId="4645" priority="5091" operator="between">
      <formula>2.001</formula>
      <formula>3</formula>
    </cfRule>
    <cfRule type="cellIs" dxfId="4644" priority="5092" operator="between">
      <formula>0</formula>
      <formula>2</formula>
    </cfRule>
  </conditionalFormatting>
  <conditionalFormatting sqref="N864">
    <cfRule type="cellIs" dxfId="4643" priority="5088" operator="between">
      <formula>6</formula>
      <formula>4.5</formula>
    </cfRule>
  </conditionalFormatting>
  <conditionalFormatting sqref="N864">
    <cfRule type="cellIs" dxfId="4642" priority="5087" operator="between">
      <formula>6</formula>
      <formula>4.495</formula>
    </cfRule>
  </conditionalFormatting>
  <conditionalFormatting sqref="N864">
    <cfRule type="cellIs" dxfId="4641" priority="5086" operator="between">
      <formula>4.5</formula>
      <formula>3.495</formula>
    </cfRule>
  </conditionalFormatting>
  <conditionalFormatting sqref="N864">
    <cfRule type="cellIs" dxfId="4640" priority="5084" operator="between">
      <formula>3.5</formula>
      <formula>2.495</formula>
    </cfRule>
    <cfRule type="cellIs" dxfId="4639" priority="5085" operator="between">
      <formula>3.5</formula>
      <formula>2.495</formula>
    </cfRule>
  </conditionalFormatting>
  <conditionalFormatting sqref="N864">
    <cfRule type="cellIs" dxfId="4638" priority="5083" operator="between">
      <formula>3.5</formula>
      <formula>2.495</formula>
    </cfRule>
  </conditionalFormatting>
  <conditionalFormatting sqref="N864">
    <cfRule type="cellIs" dxfId="4637" priority="5082" operator="between">
      <formula>3.5</formula>
      <formula>2.494</formula>
    </cfRule>
  </conditionalFormatting>
  <conditionalFormatting sqref="N864">
    <cfRule type="cellIs" dxfId="4636" priority="5081" operator="between">
      <formula>2.5</formula>
      <formula>0</formula>
    </cfRule>
  </conditionalFormatting>
  <conditionalFormatting sqref="N864">
    <cfRule type="cellIs" dxfId="4635" priority="5077" operator="between">
      <formula>4.501</formula>
      <formula>6</formula>
    </cfRule>
    <cfRule type="cellIs" dxfId="4634" priority="5078" operator="between">
      <formula>3.001</formula>
      <formula>4.5</formula>
    </cfRule>
    <cfRule type="cellIs" dxfId="4633" priority="5079" operator="between">
      <formula>2.001</formula>
      <formula>3</formula>
    </cfRule>
    <cfRule type="cellIs" dxfId="4632" priority="5080" operator="between">
      <formula>0</formula>
      <formula>2</formula>
    </cfRule>
  </conditionalFormatting>
  <conditionalFormatting sqref="N873">
    <cfRule type="cellIs" dxfId="4631" priority="5076" operator="between">
      <formula>6</formula>
      <formula>4.5</formula>
    </cfRule>
  </conditionalFormatting>
  <conditionalFormatting sqref="N873">
    <cfRule type="cellIs" dxfId="4630" priority="5075" operator="between">
      <formula>6</formula>
      <formula>4.495</formula>
    </cfRule>
  </conditionalFormatting>
  <conditionalFormatting sqref="N873">
    <cfRule type="cellIs" dxfId="4629" priority="5074" operator="between">
      <formula>4.5</formula>
      <formula>3.495</formula>
    </cfRule>
  </conditionalFormatting>
  <conditionalFormatting sqref="N873">
    <cfRule type="cellIs" dxfId="4628" priority="5072" operator="between">
      <formula>3.5</formula>
      <formula>2.495</formula>
    </cfRule>
    <cfRule type="cellIs" dxfId="4627" priority="5073" operator="between">
      <formula>3.5</formula>
      <formula>2.495</formula>
    </cfRule>
  </conditionalFormatting>
  <conditionalFormatting sqref="N873">
    <cfRule type="cellIs" dxfId="4626" priority="5071" operator="between">
      <formula>3.5</formula>
      <formula>2.495</formula>
    </cfRule>
  </conditionalFormatting>
  <conditionalFormatting sqref="N873">
    <cfRule type="cellIs" dxfId="4625" priority="5070" operator="between">
      <formula>3.5</formula>
      <formula>2.494</formula>
    </cfRule>
  </conditionalFormatting>
  <conditionalFormatting sqref="N873">
    <cfRule type="cellIs" dxfId="4624" priority="5069" operator="between">
      <formula>2.5</formula>
      <formula>0</formula>
    </cfRule>
  </conditionalFormatting>
  <conditionalFormatting sqref="N873">
    <cfRule type="cellIs" dxfId="4623" priority="5065" operator="between">
      <formula>4.501</formula>
      <formula>6</formula>
    </cfRule>
    <cfRule type="cellIs" dxfId="4622" priority="5066" operator="between">
      <formula>3.001</formula>
      <formula>4.5</formula>
    </cfRule>
    <cfRule type="cellIs" dxfId="4621" priority="5067" operator="between">
      <formula>2.001</formula>
      <formula>3</formula>
    </cfRule>
    <cfRule type="cellIs" dxfId="4620" priority="5068" operator="between">
      <formula>0</formula>
      <formula>2</formula>
    </cfRule>
  </conditionalFormatting>
  <conditionalFormatting sqref="N872">
    <cfRule type="cellIs" dxfId="4619" priority="5064" operator="between">
      <formula>6</formula>
      <formula>4.5</formula>
    </cfRule>
  </conditionalFormatting>
  <conditionalFormatting sqref="N872">
    <cfRule type="cellIs" dxfId="4618" priority="5063" operator="between">
      <formula>6</formula>
      <formula>4.495</formula>
    </cfRule>
  </conditionalFormatting>
  <conditionalFormatting sqref="N872">
    <cfRule type="cellIs" dxfId="4617" priority="5062" operator="between">
      <formula>4.5</formula>
      <formula>3.495</formula>
    </cfRule>
  </conditionalFormatting>
  <conditionalFormatting sqref="N872">
    <cfRule type="cellIs" dxfId="4616" priority="5060" operator="between">
      <formula>3.5</formula>
      <formula>2.495</formula>
    </cfRule>
    <cfRule type="cellIs" dxfId="4615" priority="5061" operator="between">
      <formula>3.5</formula>
      <formula>2.495</formula>
    </cfRule>
  </conditionalFormatting>
  <conditionalFormatting sqref="N872">
    <cfRule type="cellIs" dxfId="4614" priority="5059" operator="between">
      <formula>3.5</formula>
      <formula>2.495</formula>
    </cfRule>
  </conditionalFormatting>
  <conditionalFormatting sqref="N872">
    <cfRule type="cellIs" dxfId="4613" priority="5058" operator="between">
      <formula>3.5</formula>
      <formula>2.494</formula>
    </cfRule>
  </conditionalFormatting>
  <conditionalFormatting sqref="N872">
    <cfRule type="cellIs" dxfId="4612" priority="5057" operator="between">
      <formula>2.5</formula>
      <formula>0</formula>
    </cfRule>
  </conditionalFormatting>
  <conditionalFormatting sqref="N872">
    <cfRule type="cellIs" dxfId="4611" priority="5053" operator="between">
      <formula>4.501</formula>
      <formula>6</formula>
    </cfRule>
    <cfRule type="cellIs" dxfId="4610" priority="5054" operator="between">
      <formula>3.001</formula>
      <formula>4.5</formula>
    </cfRule>
    <cfRule type="cellIs" dxfId="4609" priority="5055" operator="between">
      <formula>2.001</formula>
      <formula>3</formula>
    </cfRule>
    <cfRule type="cellIs" dxfId="4608" priority="5056" operator="between">
      <formula>0</formula>
      <formula>2</formula>
    </cfRule>
  </conditionalFormatting>
  <conditionalFormatting sqref="N871">
    <cfRule type="cellIs" dxfId="4607" priority="5052" operator="between">
      <formula>6</formula>
      <formula>4.5</formula>
    </cfRule>
  </conditionalFormatting>
  <conditionalFormatting sqref="N871">
    <cfRule type="cellIs" dxfId="4606" priority="5051" operator="between">
      <formula>6</formula>
      <formula>4.495</formula>
    </cfRule>
  </conditionalFormatting>
  <conditionalFormatting sqref="N871">
    <cfRule type="cellIs" dxfId="4605" priority="5050" operator="between">
      <formula>4.5</formula>
      <formula>3.495</formula>
    </cfRule>
  </conditionalFormatting>
  <conditionalFormatting sqref="N871">
    <cfRule type="cellIs" dxfId="4604" priority="5048" operator="between">
      <formula>3.5</formula>
      <formula>2.495</formula>
    </cfRule>
    <cfRule type="cellIs" dxfId="4603" priority="5049" operator="between">
      <formula>3.5</formula>
      <formula>2.495</formula>
    </cfRule>
  </conditionalFormatting>
  <conditionalFormatting sqref="N871">
    <cfRule type="cellIs" dxfId="4602" priority="5047" operator="between">
      <formula>3.5</formula>
      <formula>2.495</formula>
    </cfRule>
  </conditionalFormatting>
  <conditionalFormatting sqref="N871">
    <cfRule type="cellIs" dxfId="4601" priority="5046" operator="between">
      <formula>3.5</formula>
      <formula>2.494</formula>
    </cfRule>
  </conditionalFormatting>
  <conditionalFormatting sqref="N871">
    <cfRule type="cellIs" dxfId="4600" priority="5045" operator="between">
      <formula>2.5</formula>
      <formula>0</formula>
    </cfRule>
  </conditionalFormatting>
  <conditionalFormatting sqref="N871">
    <cfRule type="cellIs" dxfId="4599" priority="5041" operator="between">
      <formula>4.501</formula>
      <formula>6</formula>
    </cfRule>
    <cfRule type="cellIs" dxfId="4598" priority="5042" operator="between">
      <formula>3.001</formula>
      <formula>4.5</formula>
    </cfRule>
    <cfRule type="cellIs" dxfId="4597" priority="5043" operator="between">
      <formula>2.001</formula>
      <formula>3</formula>
    </cfRule>
    <cfRule type="cellIs" dxfId="4596" priority="5044" operator="between">
      <formula>0</formula>
      <formula>2</formula>
    </cfRule>
  </conditionalFormatting>
  <conditionalFormatting sqref="N868">
    <cfRule type="cellIs" dxfId="4595" priority="5040" operator="between">
      <formula>6</formula>
      <formula>4.5</formula>
    </cfRule>
  </conditionalFormatting>
  <conditionalFormatting sqref="N868">
    <cfRule type="cellIs" dxfId="4594" priority="5039" operator="between">
      <formula>6</formula>
      <formula>4.495</formula>
    </cfRule>
  </conditionalFormatting>
  <conditionalFormatting sqref="N868">
    <cfRule type="cellIs" dxfId="4593" priority="5038" operator="between">
      <formula>4.5</formula>
      <formula>3.495</formula>
    </cfRule>
  </conditionalFormatting>
  <conditionalFormatting sqref="N868">
    <cfRule type="cellIs" dxfId="4592" priority="5036" operator="between">
      <formula>3.5</formula>
      <formula>2.495</formula>
    </cfRule>
    <cfRule type="cellIs" dxfId="4591" priority="5037" operator="between">
      <formula>3.5</formula>
      <formula>2.495</formula>
    </cfRule>
  </conditionalFormatting>
  <conditionalFormatting sqref="N868">
    <cfRule type="cellIs" dxfId="4590" priority="5035" operator="between">
      <formula>3.5</formula>
      <formula>2.495</formula>
    </cfRule>
  </conditionalFormatting>
  <conditionalFormatting sqref="N868">
    <cfRule type="cellIs" dxfId="4589" priority="5034" operator="between">
      <formula>3.5</formula>
      <formula>2.494</formula>
    </cfRule>
  </conditionalFormatting>
  <conditionalFormatting sqref="N868">
    <cfRule type="cellIs" dxfId="4588" priority="5033" operator="between">
      <formula>2.5</formula>
      <formula>0</formula>
    </cfRule>
  </conditionalFormatting>
  <conditionalFormatting sqref="N868">
    <cfRule type="cellIs" dxfId="4587" priority="5029" operator="between">
      <formula>4.501</formula>
      <formula>6</formula>
    </cfRule>
    <cfRule type="cellIs" dxfId="4586" priority="5030" operator="between">
      <formula>3.001</formula>
      <formula>4.5</formula>
    </cfRule>
    <cfRule type="cellIs" dxfId="4585" priority="5031" operator="between">
      <formula>2.001</formula>
      <formula>3</formula>
    </cfRule>
    <cfRule type="cellIs" dxfId="4584" priority="5032" operator="between">
      <formula>0</formula>
      <formula>2</formula>
    </cfRule>
  </conditionalFormatting>
  <conditionalFormatting sqref="N869">
    <cfRule type="cellIs" dxfId="4583" priority="5028" operator="between">
      <formula>6</formula>
      <formula>4.5</formula>
    </cfRule>
  </conditionalFormatting>
  <conditionalFormatting sqref="N869">
    <cfRule type="cellIs" dxfId="4582" priority="5027" operator="between">
      <formula>6</formula>
      <formula>4.495</formula>
    </cfRule>
  </conditionalFormatting>
  <conditionalFormatting sqref="N869">
    <cfRule type="cellIs" dxfId="4581" priority="5026" operator="between">
      <formula>4.5</formula>
      <formula>3.495</formula>
    </cfRule>
  </conditionalFormatting>
  <conditionalFormatting sqref="N869">
    <cfRule type="cellIs" dxfId="4580" priority="5024" operator="between">
      <formula>3.5</formula>
      <formula>2.495</formula>
    </cfRule>
    <cfRule type="cellIs" dxfId="4579" priority="5025" operator="between">
      <formula>3.5</formula>
      <formula>2.495</formula>
    </cfRule>
  </conditionalFormatting>
  <conditionalFormatting sqref="N869">
    <cfRule type="cellIs" dxfId="4578" priority="5023" operator="between">
      <formula>3.5</formula>
      <formula>2.495</formula>
    </cfRule>
  </conditionalFormatting>
  <conditionalFormatting sqref="N869">
    <cfRule type="cellIs" dxfId="4577" priority="5022" operator="between">
      <formula>3.5</formula>
      <formula>2.494</formula>
    </cfRule>
  </conditionalFormatting>
  <conditionalFormatting sqref="N869">
    <cfRule type="cellIs" dxfId="4576" priority="5021" operator="between">
      <formula>2.5</formula>
      <formula>0</formula>
    </cfRule>
  </conditionalFormatting>
  <conditionalFormatting sqref="N869">
    <cfRule type="cellIs" dxfId="4575" priority="5017" operator="between">
      <formula>4.501</formula>
      <formula>6</formula>
    </cfRule>
    <cfRule type="cellIs" dxfId="4574" priority="5018" operator="between">
      <formula>3.001</formula>
      <formula>4.5</formula>
    </cfRule>
    <cfRule type="cellIs" dxfId="4573" priority="5019" operator="between">
      <formula>2.001</formula>
      <formula>3</formula>
    </cfRule>
    <cfRule type="cellIs" dxfId="4572" priority="5020" operator="between">
      <formula>0</formula>
      <formula>2</formula>
    </cfRule>
  </conditionalFormatting>
  <conditionalFormatting sqref="N879">
    <cfRule type="cellIs" dxfId="4571" priority="5016" operator="between">
      <formula>6</formula>
      <formula>4.5</formula>
    </cfRule>
  </conditionalFormatting>
  <conditionalFormatting sqref="N879">
    <cfRule type="cellIs" dxfId="4570" priority="5015" operator="between">
      <formula>6</formula>
      <formula>4.495</formula>
    </cfRule>
  </conditionalFormatting>
  <conditionalFormatting sqref="N879">
    <cfRule type="cellIs" dxfId="4569" priority="5014" operator="between">
      <formula>4.5</formula>
      <formula>3.495</formula>
    </cfRule>
  </conditionalFormatting>
  <conditionalFormatting sqref="N879">
    <cfRule type="cellIs" dxfId="4568" priority="5012" operator="between">
      <formula>3.5</formula>
      <formula>2.495</formula>
    </cfRule>
    <cfRule type="cellIs" dxfId="4567" priority="5013" operator="between">
      <formula>3.5</formula>
      <formula>2.495</formula>
    </cfRule>
  </conditionalFormatting>
  <conditionalFormatting sqref="N879">
    <cfRule type="cellIs" dxfId="4566" priority="5011" operator="between">
      <formula>3.5</formula>
      <formula>2.495</formula>
    </cfRule>
  </conditionalFormatting>
  <conditionalFormatting sqref="N879">
    <cfRule type="cellIs" dxfId="4565" priority="5010" operator="between">
      <formula>3.5</formula>
      <formula>2.494</formula>
    </cfRule>
  </conditionalFormatting>
  <conditionalFormatting sqref="N879">
    <cfRule type="cellIs" dxfId="4564" priority="5009" operator="between">
      <formula>2.5</formula>
      <formula>0</formula>
    </cfRule>
  </conditionalFormatting>
  <conditionalFormatting sqref="N879">
    <cfRule type="cellIs" dxfId="4563" priority="5005" operator="between">
      <formula>4.501</formula>
      <formula>6</formula>
    </cfRule>
    <cfRule type="cellIs" dxfId="4562" priority="5006" operator="between">
      <formula>3.001</formula>
      <formula>4.5</formula>
    </cfRule>
    <cfRule type="cellIs" dxfId="4561" priority="5007" operator="between">
      <formula>2.001</formula>
      <formula>3</formula>
    </cfRule>
    <cfRule type="cellIs" dxfId="4560" priority="5008" operator="between">
      <formula>0</formula>
      <formula>2</formula>
    </cfRule>
  </conditionalFormatting>
  <conditionalFormatting sqref="N878">
    <cfRule type="cellIs" dxfId="4559" priority="5004" operator="between">
      <formula>6</formula>
      <formula>4.5</formula>
    </cfRule>
  </conditionalFormatting>
  <conditionalFormatting sqref="N878">
    <cfRule type="cellIs" dxfId="4558" priority="5003" operator="between">
      <formula>6</formula>
      <formula>4.495</formula>
    </cfRule>
  </conditionalFormatting>
  <conditionalFormatting sqref="N878">
    <cfRule type="cellIs" dxfId="4557" priority="5002" operator="between">
      <formula>4.5</formula>
      <formula>3.495</formula>
    </cfRule>
  </conditionalFormatting>
  <conditionalFormatting sqref="N878">
    <cfRule type="cellIs" dxfId="4556" priority="5000" operator="between">
      <formula>3.5</formula>
      <formula>2.495</formula>
    </cfRule>
    <cfRule type="cellIs" dxfId="4555" priority="5001" operator="between">
      <formula>3.5</formula>
      <formula>2.495</formula>
    </cfRule>
  </conditionalFormatting>
  <conditionalFormatting sqref="N878">
    <cfRule type="cellIs" dxfId="4554" priority="4999" operator="between">
      <formula>3.5</formula>
      <formula>2.495</formula>
    </cfRule>
  </conditionalFormatting>
  <conditionalFormatting sqref="N878">
    <cfRule type="cellIs" dxfId="4553" priority="4998" operator="between">
      <formula>3.5</formula>
      <formula>2.494</formula>
    </cfRule>
  </conditionalFormatting>
  <conditionalFormatting sqref="N878">
    <cfRule type="cellIs" dxfId="4552" priority="4997" operator="between">
      <formula>2.5</formula>
      <formula>0</formula>
    </cfRule>
  </conditionalFormatting>
  <conditionalFormatting sqref="N878">
    <cfRule type="cellIs" dxfId="4551" priority="4993" operator="between">
      <formula>4.501</formula>
      <formula>6</formula>
    </cfRule>
    <cfRule type="cellIs" dxfId="4550" priority="4994" operator="between">
      <formula>3.001</formula>
      <formula>4.5</formula>
    </cfRule>
    <cfRule type="cellIs" dxfId="4549" priority="4995" operator="between">
      <formula>2.001</formula>
      <formula>3</formula>
    </cfRule>
    <cfRule type="cellIs" dxfId="4548" priority="4996" operator="between">
      <formula>0</formula>
      <formula>2</formula>
    </cfRule>
  </conditionalFormatting>
  <conditionalFormatting sqref="N877">
    <cfRule type="cellIs" dxfId="4547" priority="4992" operator="between">
      <formula>6</formula>
      <formula>4.5</formula>
    </cfRule>
  </conditionalFormatting>
  <conditionalFormatting sqref="N877">
    <cfRule type="cellIs" dxfId="4546" priority="4991" operator="between">
      <formula>6</formula>
      <formula>4.495</formula>
    </cfRule>
  </conditionalFormatting>
  <conditionalFormatting sqref="N877">
    <cfRule type="cellIs" dxfId="4545" priority="4990" operator="between">
      <formula>4.5</formula>
      <formula>3.495</formula>
    </cfRule>
  </conditionalFormatting>
  <conditionalFormatting sqref="N877">
    <cfRule type="cellIs" dxfId="4544" priority="4988" operator="between">
      <formula>3.5</formula>
      <formula>2.495</formula>
    </cfRule>
    <cfRule type="cellIs" dxfId="4543" priority="4989" operator="between">
      <formula>3.5</formula>
      <formula>2.495</formula>
    </cfRule>
  </conditionalFormatting>
  <conditionalFormatting sqref="N877">
    <cfRule type="cellIs" dxfId="4542" priority="4987" operator="between">
      <formula>3.5</formula>
      <formula>2.495</formula>
    </cfRule>
  </conditionalFormatting>
  <conditionalFormatting sqref="N877">
    <cfRule type="cellIs" dxfId="4541" priority="4986" operator="between">
      <formula>3.5</formula>
      <formula>2.494</formula>
    </cfRule>
  </conditionalFormatting>
  <conditionalFormatting sqref="N877">
    <cfRule type="cellIs" dxfId="4540" priority="4985" operator="between">
      <formula>2.5</formula>
      <formula>0</formula>
    </cfRule>
  </conditionalFormatting>
  <conditionalFormatting sqref="N877">
    <cfRule type="cellIs" dxfId="4539" priority="4981" operator="between">
      <formula>4.501</formula>
      <formula>6</formula>
    </cfRule>
    <cfRule type="cellIs" dxfId="4538" priority="4982" operator="between">
      <formula>3.001</formula>
      <formula>4.5</formula>
    </cfRule>
    <cfRule type="cellIs" dxfId="4537" priority="4983" operator="between">
      <formula>2.001</formula>
      <formula>3</formula>
    </cfRule>
    <cfRule type="cellIs" dxfId="4536" priority="4984" operator="between">
      <formula>0</formula>
      <formula>2</formula>
    </cfRule>
  </conditionalFormatting>
  <conditionalFormatting sqref="N874">
    <cfRule type="cellIs" dxfId="4535" priority="4980" operator="between">
      <formula>6</formula>
      <formula>4.5</formula>
    </cfRule>
  </conditionalFormatting>
  <conditionalFormatting sqref="N874">
    <cfRule type="cellIs" dxfId="4534" priority="4979" operator="between">
      <formula>6</formula>
      <formula>4.495</formula>
    </cfRule>
  </conditionalFormatting>
  <conditionalFormatting sqref="N874">
    <cfRule type="cellIs" dxfId="4533" priority="4978" operator="between">
      <formula>4.5</formula>
      <formula>3.495</formula>
    </cfRule>
  </conditionalFormatting>
  <conditionalFormatting sqref="N874">
    <cfRule type="cellIs" dxfId="4532" priority="4976" operator="between">
      <formula>3.5</formula>
      <formula>2.495</formula>
    </cfRule>
    <cfRule type="cellIs" dxfId="4531" priority="4977" operator="between">
      <formula>3.5</formula>
      <formula>2.495</formula>
    </cfRule>
  </conditionalFormatting>
  <conditionalFormatting sqref="N874">
    <cfRule type="cellIs" dxfId="4530" priority="4975" operator="between">
      <formula>3.5</formula>
      <formula>2.495</formula>
    </cfRule>
  </conditionalFormatting>
  <conditionalFormatting sqref="N874">
    <cfRule type="cellIs" dxfId="4529" priority="4974" operator="between">
      <formula>3.5</formula>
      <formula>2.494</formula>
    </cfRule>
  </conditionalFormatting>
  <conditionalFormatting sqref="N874">
    <cfRule type="cellIs" dxfId="4528" priority="4973" operator="between">
      <formula>2.5</formula>
      <formula>0</formula>
    </cfRule>
  </conditionalFormatting>
  <conditionalFormatting sqref="N874">
    <cfRule type="cellIs" dxfId="4527" priority="4969" operator="between">
      <formula>4.501</formula>
      <formula>6</formula>
    </cfRule>
    <cfRule type="cellIs" dxfId="4526" priority="4970" operator="between">
      <formula>3.001</formula>
      <formula>4.5</formula>
    </cfRule>
    <cfRule type="cellIs" dxfId="4525" priority="4971" operator="between">
      <formula>2.001</formula>
      <formula>3</formula>
    </cfRule>
    <cfRule type="cellIs" dxfId="4524" priority="4972" operator="between">
      <formula>0</formula>
      <formula>2</formula>
    </cfRule>
  </conditionalFormatting>
  <conditionalFormatting sqref="N875">
    <cfRule type="cellIs" dxfId="4523" priority="4968" operator="between">
      <formula>6</formula>
      <formula>4.5</formula>
    </cfRule>
  </conditionalFormatting>
  <conditionalFormatting sqref="N875">
    <cfRule type="cellIs" dxfId="4522" priority="4967" operator="between">
      <formula>6</formula>
      <formula>4.495</formula>
    </cfRule>
  </conditionalFormatting>
  <conditionalFormatting sqref="N875">
    <cfRule type="cellIs" dxfId="4521" priority="4966" operator="between">
      <formula>4.5</formula>
      <formula>3.495</formula>
    </cfRule>
  </conditionalFormatting>
  <conditionalFormatting sqref="N875">
    <cfRule type="cellIs" dxfId="4520" priority="4964" operator="between">
      <formula>3.5</formula>
      <formula>2.495</formula>
    </cfRule>
    <cfRule type="cellIs" dxfId="4519" priority="4965" operator="between">
      <formula>3.5</formula>
      <formula>2.495</formula>
    </cfRule>
  </conditionalFormatting>
  <conditionalFormatting sqref="N875">
    <cfRule type="cellIs" dxfId="4518" priority="4963" operator="between">
      <formula>3.5</formula>
      <formula>2.495</formula>
    </cfRule>
  </conditionalFormatting>
  <conditionalFormatting sqref="N875">
    <cfRule type="cellIs" dxfId="4517" priority="4962" operator="between">
      <formula>3.5</formula>
      <formula>2.494</formula>
    </cfRule>
  </conditionalFormatting>
  <conditionalFormatting sqref="N875">
    <cfRule type="cellIs" dxfId="4516" priority="4961" operator="between">
      <formula>2.5</formula>
      <formula>0</formula>
    </cfRule>
  </conditionalFormatting>
  <conditionalFormatting sqref="N875">
    <cfRule type="cellIs" dxfId="4515" priority="4957" operator="between">
      <formula>4.501</formula>
      <formula>6</formula>
    </cfRule>
    <cfRule type="cellIs" dxfId="4514" priority="4958" operator="between">
      <formula>3.001</formula>
      <formula>4.5</formula>
    </cfRule>
    <cfRule type="cellIs" dxfId="4513" priority="4959" operator="between">
      <formula>2.001</formula>
      <formula>3</formula>
    </cfRule>
    <cfRule type="cellIs" dxfId="4512" priority="4960" operator="between">
      <formula>0</formula>
      <formula>2</formula>
    </cfRule>
  </conditionalFormatting>
  <conditionalFormatting sqref="N876">
    <cfRule type="cellIs" dxfId="4511" priority="4956" operator="between">
      <formula>6</formula>
      <formula>4.5</formula>
    </cfRule>
  </conditionalFormatting>
  <conditionalFormatting sqref="N876">
    <cfRule type="cellIs" dxfId="4510" priority="4955" operator="between">
      <formula>6</formula>
      <formula>4.495</formula>
    </cfRule>
  </conditionalFormatting>
  <conditionalFormatting sqref="N876">
    <cfRule type="cellIs" dxfId="4509" priority="4954" operator="between">
      <formula>4.5</formula>
      <formula>3.495</formula>
    </cfRule>
  </conditionalFormatting>
  <conditionalFormatting sqref="N876">
    <cfRule type="cellIs" dxfId="4508" priority="4952" operator="between">
      <formula>3.5</formula>
      <formula>2.495</formula>
    </cfRule>
    <cfRule type="cellIs" dxfId="4507" priority="4953" operator="between">
      <formula>3.5</formula>
      <formula>2.495</formula>
    </cfRule>
  </conditionalFormatting>
  <conditionalFormatting sqref="N876">
    <cfRule type="cellIs" dxfId="4506" priority="4951" operator="between">
      <formula>3.5</formula>
      <formula>2.495</formula>
    </cfRule>
  </conditionalFormatting>
  <conditionalFormatting sqref="N876">
    <cfRule type="cellIs" dxfId="4505" priority="4950" operator="between">
      <formula>3.5</formula>
      <formula>2.494</formula>
    </cfRule>
  </conditionalFormatting>
  <conditionalFormatting sqref="N876">
    <cfRule type="cellIs" dxfId="4504" priority="4949" operator="between">
      <formula>2.5</formula>
      <formula>0</formula>
    </cfRule>
  </conditionalFormatting>
  <conditionalFormatting sqref="N876">
    <cfRule type="cellIs" dxfId="4503" priority="4945" operator="between">
      <formula>4.501</formula>
      <formula>6</formula>
    </cfRule>
    <cfRule type="cellIs" dxfId="4502" priority="4946" operator="between">
      <formula>3.001</formula>
      <formula>4.5</formula>
    </cfRule>
    <cfRule type="cellIs" dxfId="4501" priority="4947" operator="between">
      <formula>2.001</formula>
      <formula>3</formula>
    </cfRule>
    <cfRule type="cellIs" dxfId="4500" priority="4948" operator="between">
      <formula>0</formula>
      <formula>2</formula>
    </cfRule>
  </conditionalFormatting>
  <conditionalFormatting sqref="N870">
    <cfRule type="cellIs" dxfId="4499" priority="4944" operator="between">
      <formula>6</formula>
      <formula>4.5</formula>
    </cfRule>
  </conditionalFormatting>
  <conditionalFormatting sqref="N870">
    <cfRule type="cellIs" dxfId="4498" priority="4943" operator="between">
      <formula>6</formula>
      <formula>4.495</formula>
    </cfRule>
  </conditionalFormatting>
  <conditionalFormatting sqref="N870">
    <cfRule type="cellIs" dxfId="4497" priority="4942" operator="between">
      <formula>4.5</formula>
      <formula>3.495</formula>
    </cfRule>
  </conditionalFormatting>
  <conditionalFormatting sqref="N870">
    <cfRule type="cellIs" dxfId="4496" priority="4940" operator="between">
      <formula>3.5</formula>
      <formula>2.495</formula>
    </cfRule>
    <cfRule type="cellIs" dxfId="4495" priority="4941" operator="between">
      <formula>3.5</formula>
      <formula>2.495</formula>
    </cfRule>
  </conditionalFormatting>
  <conditionalFormatting sqref="N870">
    <cfRule type="cellIs" dxfId="4494" priority="4939" operator="between">
      <formula>3.5</formula>
      <formula>2.495</formula>
    </cfRule>
  </conditionalFormatting>
  <conditionalFormatting sqref="N870">
    <cfRule type="cellIs" dxfId="4493" priority="4938" operator="between">
      <formula>3.5</formula>
      <formula>2.494</formula>
    </cfRule>
  </conditionalFormatting>
  <conditionalFormatting sqref="N870">
    <cfRule type="cellIs" dxfId="4492" priority="4937" operator="between">
      <formula>2.5</formula>
      <formula>0</formula>
    </cfRule>
  </conditionalFormatting>
  <conditionalFormatting sqref="N870">
    <cfRule type="cellIs" dxfId="4491" priority="4933" operator="between">
      <formula>4.501</formula>
      <formula>6</formula>
    </cfRule>
    <cfRule type="cellIs" dxfId="4490" priority="4934" operator="between">
      <formula>3.001</formula>
      <formula>4.5</formula>
    </cfRule>
    <cfRule type="cellIs" dxfId="4489" priority="4935" operator="between">
      <formula>2.001</formula>
      <formula>3</formula>
    </cfRule>
    <cfRule type="cellIs" dxfId="4488" priority="4936" operator="between">
      <formula>0</formula>
      <formula>2</formula>
    </cfRule>
  </conditionalFormatting>
  <conditionalFormatting sqref="N885">
    <cfRule type="cellIs" dxfId="4487" priority="4932" operator="between">
      <formula>6</formula>
      <formula>4.5</formula>
    </cfRule>
  </conditionalFormatting>
  <conditionalFormatting sqref="N885">
    <cfRule type="cellIs" dxfId="4486" priority="4931" operator="between">
      <formula>6</formula>
      <formula>4.495</formula>
    </cfRule>
  </conditionalFormatting>
  <conditionalFormatting sqref="N885">
    <cfRule type="cellIs" dxfId="4485" priority="4930" operator="between">
      <formula>4.5</formula>
      <formula>3.495</formula>
    </cfRule>
  </conditionalFormatting>
  <conditionalFormatting sqref="N885">
    <cfRule type="cellIs" dxfId="4484" priority="4928" operator="between">
      <formula>3.5</formula>
      <formula>2.495</formula>
    </cfRule>
    <cfRule type="cellIs" dxfId="4483" priority="4929" operator="between">
      <formula>3.5</formula>
      <formula>2.495</formula>
    </cfRule>
  </conditionalFormatting>
  <conditionalFormatting sqref="N885">
    <cfRule type="cellIs" dxfId="4482" priority="4927" operator="between">
      <formula>3.5</formula>
      <formula>2.495</formula>
    </cfRule>
  </conditionalFormatting>
  <conditionalFormatting sqref="N885">
    <cfRule type="cellIs" dxfId="4481" priority="4926" operator="between">
      <formula>3.5</formula>
      <formula>2.494</formula>
    </cfRule>
  </conditionalFormatting>
  <conditionalFormatting sqref="N885">
    <cfRule type="cellIs" dxfId="4480" priority="4925" operator="between">
      <formula>2.5</formula>
      <formula>0</formula>
    </cfRule>
  </conditionalFormatting>
  <conditionalFormatting sqref="N885">
    <cfRule type="cellIs" dxfId="4479" priority="4921" operator="between">
      <formula>4.501</formula>
      <formula>6</formula>
    </cfRule>
    <cfRule type="cellIs" dxfId="4478" priority="4922" operator="between">
      <formula>3.001</formula>
      <formula>4.5</formula>
    </cfRule>
    <cfRule type="cellIs" dxfId="4477" priority="4923" operator="between">
      <formula>2.001</formula>
      <formula>3</formula>
    </cfRule>
    <cfRule type="cellIs" dxfId="4476" priority="4924" operator="between">
      <formula>0</formula>
      <formula>2</formula>
    </cfRule>
  </conditionalFormatting>
  <conditionalFormatting sqref="N884">
    <cfRule type="cellIs" dxfId="4475" priority="4920" operator="between">
      <formula>6</formula>
      <formula>4.5</formula>
    </cfRule>
  </conditionalFormatting>
  <conditionalFormatting sqref="N884">
    <cfRule type="cellIs" dxfId="4474" priority="4919" operator="between">
      <formula>6</formula>
      <formula>4.495</formula>
    </cfRule>
  </conditionalFormatting>
  <conditionalFormatting sqref="N884">
    <cfRule type="cellIs" dxfId="4473" priority="4918" operator="between">
      <formula>4.5</formula>
      <formula>3.495</formula>
    </cfRule>
  </conditionalFormatting>
  <conditionalFormatting sqref="N884">
    <cfRule type="cellIs" dxfId="4472" priority="4916" operator="between">
      <formula>3.5</formula>
      <formula>2.495</formula>
    </cfRule>
    <cfRule type="cellIs" dxfId="4471" priority="4917" operator="between">
      <formula>3.5</formula>
      <formula>2.495</formula>
    </cfRule>
  </conditionalFormatting>
  <conditionalFormatting sqref="N884">
    <cfRule type="cellIs" dxfId="4470" priority="4915" operator="between">
      <formula>3.5</formula>
      <formula>2.495</formula>
    </cfRule>
  </conditionalFormatting>
  <conditionalFormatting sqref="N884">
    <cfRule type="cellIs" dxfId="4469" priority="4914" operator="between">
      <formula>3.5</formula>
      <formula>2.494</formula>
    </cfRule>
  </conditionalFormatting>
  <conditionalFormatting sqref="N884">
    <cfRule type="cellIs" dxfId="4468" priority="4913" operator="between">
      <formula>2.5</formula>
      <formula>0</formula>
    </cfRule>
  </conditionalFormatting>
  <conditionalFormatting sqref="N884">
    <cfRule type="cellIs" dxfId="4467" priority="4909" operator="between">
      <formula>4.501</formula>
      <formula>6</formula>
    </cfRule>
    <cfRule type="cellIs" dxfId="4466" priority="4910" operator="between">
      <formula>3.001</formula>
      <formula>4.5</formula>
    </cfRule>
    <cfRule type="cellIs" dxfId="4465" priority="4911" operator="between">
      <formula>2.001</formula>
      <formula>3</formula>
    </cfRule>
    <cfRule type="cellIs" dxfId="4464" priority="4912" operator="between">
      <formula>0</formula>
      <formula>2</formula>
    </cfRule>
  </conditionalFormatting>
  <conditionalFormatting sqref="N882">
    <cfRule type="cellIs" dxfId="4463" priority="4908" operator="between">
      <formula>6</formula>
      <formula>4.5</formula>
    </cfRule>
  </conditionalFormatting>
  <conditionalFormatting sqref="N882">
    <cfRule type="cellIs" dxfId="4462" priority="4907" operator="between">
      <formula>6</formula>
      <formula>4.495</formula>
    </cfRule>
  </conditionalFormatting>
  <conditionalFormatting sqref="N882">
    <cfRule type="cellIs" dxfId="4461" priority="4906" operator="between">
      <formula>4.5</formula>
      <formula>3.495</formula>
    </cfRule>
  </conditionalFormatting>
  <conditionalFormatting sqref="N882">
    <cfRule type="cellIs" dxfId="4460" priority="4904" operator="between">
      <formula>3.5</formula>
      <formula>2.495</formula>
    </cfRule>
    <cfRule type="cellIs" dxfId="4459" priority="4905" operator="between">
      <formula>3.5</formula>
      <formula>2.495</formula>
    </cfRule>
  </conditionalFormatting>
  <conditionalFormatting sqref="N882">
    <cfRule type="cellIs" dxfId="4458" priority="4903" operator="between">
      <formula>3.5</formula>
      <formula>2.495</formula>
    </cfRule>
  </conditionalFormatting>
  <conditionalFormatting sqref="N882">
    <cfRule type="cellIs" dxfId="4457" priority="4902" operator="between">
      <formula>3.5</formula>
      <formula>2.494</formula>
    </cfRule>
  </conditionalFormatting>
  <conditionalFormatting sqref="N882">
    <cfRule type="cellIs" dxfId="4456" priority="4901" operator="between">
      <formula>2.5</formula>
      <formula>0</formula>
    </cfRule>
  </conditionalFormatting>
  <conditionalFormatting sqref="N882">
    <cfRule type="cellIs" dxfId="4455" priority="4897" operator="between">
      <formula>4.501</formula>
      <formula>6</formula>
    </cfRule>
    <cfRule type="cellIs" dxfId="4454" priority="4898" operator="between">
      <formula>3.001</formula>
      <formula>4.5</formula>
    </cfRule>
    <cfRule type="cellIs" dxfId="4453" priority="4899" operator="between">
      <formula>2.001</formula>
      <formula>3</formula>
    </cfRule>
    <cfRule type="cellIs" dxfId="4452" priority="4900" operator="between">
      <formula>0</formula>
      <formula>2</formula>
    </cfRule>
  </conditionalFormatting>
  <conditionalFormatting sqref="N880">
    <cfRule type="cellIs" dxfId="4451" priority="4896" operator="between">
      <formula>6</formula>
      <formula>4.5</formula>
    </cfRule>
  </conditionalFormatting>
  <conditionalFormatting sqref="N880">
    <cfRule type="cellIs" dxfId="4450" priority="4895" operator="between">
      <formula>6</formula>
      <formula>4.495</formula>
    </cfRule>
  </conditionalFormatting>
  <conditionalFormatting sqref="N880">
    <cfRule type="cellIs" dxfId="4449" priority="4894" operator="between">
      <formula>4.5</formula>
      <formula>3.495</formula>
    </cfRule>
  </conditionalFormatting>
  <conditionalFormatting sqref="N880">
    <cfRule type="cellIs" dxfId="4448" priority="4892" operator="between">
      <formula>3.5</formula>
      <formula>2.495</formula>
    </cfRule>
    <cfRule type="cellIs" dxfId="4447" priority="4893" operator="between">
      <formula>3.5</formula>
      <formula>2.495</formula>
    </cfRule>
  </conditionalFormatting>
  <conditionalFormatting sqref="N880">
    <cfRule type="cellIs" dxfId="4446" priority="4891" operator="between">
      <formula>3.5</formula>
      <formula>2.495</formula>
    </cfRule>
  </conditionalFormatting>
  <conditionalFormatting sqref="N880">
    <cfRule type="cellIs" dxfId="4445" priority="4890" operator="between">
      <formula>3.5</formula>
      <formula>2.494</formula>
    </cfRule>
  </conditionalFormatting>
  <conditionalFormatting sqref="N880">
    <cfRule type="cellIs" dxfId="4444" priority="4889" operator="between">
      <formula>2.5</formula>
      <formula>0</formula>
    </cfRule>
  </conditionalFormatting>
  <conditionalFormatting sqref="N880">
    <cfRule type="cellIs" dxfId="4443" priority="4885" operator="between">
      <formula>4.501</formula>
      <formula>6</formula>
    </cfRule>
    <cfRule type="cellIs" dxfId="4442" priority="4886" operator="between">
      <formula>3.001</formula>
      <formula>4.5</formula>
    </cfRule>
    <cfRule type="cellIs" dxfId="4441" priority="4887" operator="between">
      <formula>2.001</formula>
      <formula>3</formula>
    </cfRule>
    <cfRule type="cellIs" dxfId="4440" priority="4888" operator="between">
      <formula>0</formula>
      <formula>2</formula>
    </cfRule>
  </conditionalFormatting>
  <conditionalFormatting sqref="N881">
    <cfRule type="cellIs" dxfId="4439" priority="4872" operator="between">
      <formula>6</formula>
      <formula>4.5</formula>
    </cfRule>
  </conditionalFormatting>
  <conditionalFormatting sqref="N881">
    <cfRule type="cellIs" dxfId="4438" priority="4871" operator="between">
      <formula>6</formula>
      <formula>4.495</formula>
    </cfRule>
  </conditionalFormatting>
  <conditionalFormatting sqref="N881">
    <cfRule type="cellIs" dxfId="4437" priority="4870" operator="between">
      <formula>4.5</formula>
      <formula>3.495</formula>
    </cfRule>
  </conditionalFormatting>
  <conditionalFormatting sqref="N881">
    <cfRule type="cellIs" dxfId="4436" priority="4868" operator="between">
      <formula>3.5</formula>
      <formula>2.495</formula>
    </cfRule>
    <cfRule type="cellIs" dxfId="4435" priority="4869" operator="between">
      <formula>3.5</formula>
      <formula>2.495</formula>
    </cfRule>
  </conditionalFormatting>
  <conditionalFormatting sqref="N881">
    <cfRule type="cellIs" dxfId="4434" priority="4867" operator="between">
      <formula>3.5</formula>
      <formula>2.495</formula>
    </cfRule>
  </conditionalFormatting>
  <conditionalFormatting sqref="N881">
    <cfRule type="cellIs" dxfId="4433" priority="4866" operator="between">
      <formula>3.5</formula>
      <formula>2.494</formula>
    </cfRule>
  </conditionalFormatting>
  <conditionalFormatting sqref="N881">
    <cfRule type="cellIs" dxfId="4432" priority="4865" operator="between">
      <formula>2.5</formula>
      <formula>0</formula>
    </cfRule>
  </conditionalFormatting>
  <conditionalFormatting sqref="N881">
    <cfRule type="cellIs" dxfId="4431" priority="4861" operator="between">
      <formula>4.501</formula>
      <formula>6</formula>
    </cfRule>
    <cfRule type="cellIs" dxfId="4430" priority="4862" operator="between">
      <formula>3.001</formula>
      <formula>4.5</formula>
    </cfRule>
    <cfRule type="cellIs" dxfId="4429" priority="4863" operator="between">
      <formula>2.001</formula>
      <formula>3</formula>
    </cfRule>
    <cfRule type="cellIs" dxfId="4428" priority="4864" operator="between">
      <formula>0</formula>
      <formula>2</formula>
    </cfRule>
  </conditionalFormatting>
  <conditionalFormatting sqref="N883">
    <cfRule type="cellIs" dxfId="4427" priority="4860" operator="between">
      <formula>6</formula>
      <formula>4.5</formula>
    </cfRule>
  </conditionalFormatting>
  <conditionalFormatting sqref="N883">
    <cfRule type="cellIs" dxfId="4426" priority="4859" operator="between">
      <formula>6</formula>
      <formula>4.495</formula>
    </cfRule>
  </conditionalFormatting>
  <conditionalFormatting sqref="N883">
    <cfRule type="cellIs" dxfId="4425" priority="4858" operator="between">
      <formula>4.5</formula>
      <formula>3.495</formula>
    </cfRule>
  </conditionalFormatting>
  <conditionalFormatting sqref="N883">
    <cfRule type="cellIs" dxfId="4424" priority="4856" operator="between">
      <formula>3.5</formula>
      <formula>2.495</formula>
    </cfRule>
    <cfRule type="cellIs" dxfId="4423" priority="4857" operator="between">
      <formula>3.5</formula>
      <formula>2.495</formula>
    </cfRule>
  </conditionalFormatting>
  <conditionalFormatting sqref="N883">
    <cfRule type="cellIs" dxfId="4422" priority="4855" operator="between">
      <formula>3.5</formula>
      <formula>2.495</formula>
    </cfRule>
  </conditionalFormatting>
  <conditionalFormatting sqref="N883">
    <cfRule type="cellIs" dxfId="4421" priority="4854" operator="between">
      <formula>3.5</formula>
      <formula>2.494</formula>
    </cfRule>
  </conditionalFormatting>
  <conditionalFormatting sqref="N883">
    <cfRule type="cellIs" dxfId="4420" priority="4853" operator="between">
      <formula>2.5</formula>
      <formula>0</formula>
    </cfRule>
  </conditionalFormatting>
  <conditionalFormatting sqref="N883">
    <cfRule type="cellIs" dxfId="4419" priority="4849" operator="between">
      <formula>4.501</formula>
      <formula>6</formula>
    </cfRule>
    <cfRule type="cellIs" dxfId="4418" priority="4850" operator="between">
      <formula>3.001</formula>
      <formula>4.5</formula>
    </cfRule>
    <cfRule type="cellIs" dxfId="4417" priority="4851" operator="between">
      <formula>2.001</formula>
      <formula>3</formula>
    </cfRule>
    <cfRule type="cellIs" dxfId="4416" priority="4852" operator="between">
      <formula>0</formula>
      <formula>2</formula>
    </cfRule>
  </conditionalFormatting>
  <conditionalFormatting sqref="N889">
    <cfRule type="cellIs" dxfId="4415" priority="4848" operator="between">
      <formula>6</formula>
      <formula>4.5</formula>
    </cfRule>
  </conditionalFormatting>
  <conditionalFormatting sqref="N889">
    <cfRule type="cellIs" dxfId="4414" priority="4847" operator="between">
      <formula>6</formula>
      <formula>4.495</formula>
    </cfRule>
  </conditionalFormatting>
  <conditionalFormatting sqref="N889">
    <cfRule type="cellIs" dxfId="4413" priority="4846" operator="between">
      <formula>4.5</formula>
      <formula>3.495</formula>
    </cfRule>
  </conditionalFormatting>
  <conditionalFormatting sqref="N889">
    <cfRule type="cellIs" dxfId="4412" priority="4844" operator="between">
      <formula>3.5</formula>
      <formula>2.495</formula>
    </cfRule>
    <cfRule type="cellIs" dxfId="4411" priority="4845" operator="between">
      <formula>3.5</formula>
      <formula>2.495</formula>
    </cfRule>
  </conditionalFormatting>
  <conditionalFormatting sqref="N889">
    <cfRule type="cellIs" dxfId="4410" priority="4843" operator="between">
      <formula>3.5</formula>
      <formula>2.495</formula>
    </cfRule>
  </conditionalFormatting>
  <conditionalFormatting sqref="N889">
    <cfRule type="cellIs" dxfId="4409" priority="4842" operator="between">
      <formula>3.5</formula>
      <formula>2.494</formula>
    </cfRule>
  </conditionalFormatting>
  <conditionalFormatting sqref="N889">
    <cfRule type="cellIs" dxfId="4408" priority="4841" operator="between">
      <formula>2.5</formula>
      <formula>0</formula>
    </cfRule>
  </conditionalFormatting>
  <conditionalFormatting sqref="N889">
    <cfRule type="cellIs" dxfId="4407" priority="4837" operator="between">
      <formula>4.501</formula>
      <formula>6</formula>
    </cfRule>
    <cfRule type="cellIs" dxfId="4406" priority="4838" operator="between">
      <formula>3.001</formula>
      <formula>4.5</formula>
    </cfRule>
    <cfRule type="cellIs" dxfId="4405" priority="4839" operator="between">
      <formula>2.001</formula>
      <formula>3</formula>
    </cfRule>
    <cfRule type="cellIs" dxfId="4404" priority="4840" operator="between">
      <formula>0</formula>
      <formula>2</formula>
    </cfRule>
  </conditionalFormatting>
  <conditionalFormatting sqref="N888">
    <cfRule type="cellIs" dxfId="4403" priority="4836" operator="between">
      <formula>6</formula>
      <formula>4.5</formula>
    </cfRule>
  </conditionalFormatting>
  <conditionalFormatting sqref="N888">
    <cfRule type="cellIs" dxfId="4402" priority="4835" operator="between">
      <formula>6</formula>
      <formula>4.495</formula>
    </cfRule>
  </conditionalFormatting>
  <conditionalFormatting sqref="N888">
    <cfRule type="cellIs" dxfId="4401" priority="4834" operator="between">
      <formula>4.5</formula>
      <formula>3.495</formula>
    </cfRule>
  </conditionalFormatting>
  <conditionalFormatting sqref="N888">
    <cfRule type="cellIs" dxfId="4400" priority="4832" operator="between">
      <formula>3.5</formula>
      <formula>2.495</formula>
    </cfRule>
    <cfRule type="cellIs" dxfId="4399" priority="4833" operator="between">
      <formula>3.5</formula>
      <formula>2.495</formula>
    </cfRule>
  </conditionalFormatting>
  <conditionalFormatting sqref="N888">
    <cfRule type="cellIs" dxfId="4398" priority="4831" operator="between">
      <formula>3.5</formula>
      <formula>2.495</formula>
    </cfRule>
  </conditionalFormatting>
  <conditionalFormatting sqref="N888">
    <cfRule type="cellIs" dxfId="4397" priority="4830" operator="between">
      <formula>3.5</formula>
      <formula>2.494</formula>
    </cfRule>
  </conditionalFormatting>
  <conditionalFormatting sqref="N888">
    <cfRule type="cellIs" dxfId="4396" priority="4829" operator="between">
      <formula>2.5</formula>
      <formula>0</formula>
    </cfRule>
  </conditionalFormatting>
  <conditionalFormatting sqref="N888">
    <cfRule type="cellIs" dxfId="4395" priority="4825" operator="between">
      <formula>4.501</formula>
      <formula>6</formula>
    </cfRule>
    <cfRule type="cellIs" dxfId="4394" priority="4826" operator="between">
      <formula>3.001</formula>
      <formula>4.5</formula>
    </cfRule>
    <cfRule type="cellIs" dxfId="4393" priority="4827" operator="between">
      <formula>2.001</formula>
      <formula>3</formula>
    </cfRule>
    <cfRule type="cellIs" dxfId="4392" priority="4828" operator="between">
      <formula>0</formula>
      <formula>2</formula>
    </cfRule>
  </conditionalFormatting>
  <conditionalFormatting sqref="N887">
    <cfRule type="cellIs" dxfId="4391" priority="4824" operator="between">
      <formula>6</formula>
      <formula>4.5</formula>
    </cfRule>
  </conditionalFormatting>
  <conditionalFormatting sqref="N887">
    <cfRule type="cellIs" dxfId="4390" priority="4823" operator="between">
      <formula>6</formula>
      <formula>4.495</formula>
    </cfRule>
  </conditionalFormatting>
  <conditionalFormatting sqref="N887">
    <cfRule type="cellIs" dxfId="4389" priority="4822" operator="between">
      <formula>4.5</formula>
      <formula>3.495</formula>
    </cfRule>
  </conditionalFormatting>
  <conditionalFormatting sqref="N887">
    <cfRule type="cellIs" dxfId="4388" priority="4820" operator="between">
      <formula>3.5</formula>
      <formula>2.495</formula>
    </cfRule>
    <cfRule type="cellIs" dxfId="4387" priority="4821" operator="between">
      <formula>3.5</formula>
      <formula>2.495</formula>
    </cfRule>
  </conditionalFormatting>
  <conditionalFormatting sqref="N887">
    <cfRule type="cellIs" dxfId="4386" priority="4819" operator="between">
      <formula>3.5</formula>
      <formula>2.495</formula>
    </cfRule>
  </conditionalFormatting>
  <conditionalFormatting sqref="N887">
    <cfRule type="cellIs" dxfId="4385" priority="4818" operator="between">
      <formula>3.5</formula>
      <formula>2.494</formula>
    </cfRule>
  </conditionalFormatting>
  <conditionalFormatting sqref="N887">
    <cfRule type="cellIs" dxfId="4384" priority="4817" operator="between">
      <formula>2.5</formula>
      <formula>0</formula>
    </cfRule>
  </conditionalFormatting>
  <conditionalFormatting sqref="N887">
    <cfRule type="cellIs" dxfId="4383" priority="4813" operator="between">
      <formula>4.501</formula>
      <formula>6</formula>
    </cfRule>
    <cfRule type="cellIs" dxfId="4382" priority="4814" operator="between">
      <formula>3.001</formula>
      <formula>4.5</formula>
    </cfRule>
    <cfRule type="cellIs" dxfId="4381" priority="4815" operator="between">
      <formula>2.001</formula>
      <formula>3</formula>
    </cfRule>
    <cfRule type="cellIs" dxfId="4380" priority="4816" operator="between">
      <formula>0</formula>
      <formula>2</formula>
    </cfRule>
  </conditionalFormatting>
  <conditionalFormatting sqref="N886">
    <cfRule type="cellIs" dxfId="4379" priority="4800" operator="between">
      <formula>6</formula>
      <formula>4.5</formula>
    </cfRule>
  </conditionalFormatting>
  <conditionalFormatting sqref="N886">
    <cfRule type="cellIs" dxfId="4378" priority="4799" operator="between">
      <formula>6</formula>
      <formula>4.495</formula>
    </cfRule>
  </conditionalFormatting>
  <conditionalFormatting sqref="N886">
    <cfRule type="cellIs" dxfId="4377" priority="4798" operator="between">
      <formula>4.5</formula>
      <formula>3.495</formula>
    </cfRule>
  </conditionalFormatting>
  <conditionalFormatting sqref="N886">
    <cfRule type="cellIs" dxfId="4376" priority="4796" operator="between">
      <formula>3.5</formula>
      <formula>2.495</formula>
    </cfRule>
    <cfRule type="cellIs" dxfId="4375" priority="4797" operator="between">
      <formula>3.5</formula>
      <formula>2.495</formula>
    </cfRule>
  </conditionalFormatting>
  <conditionalFormatting sqref="N886">
    <cfRule type="cellIs" dxfId="4374" priority="4795" operator="between">
      <formula>3.5</formula>
      <formula>2.495</formula>
    </cfRule>
  </conditionalFormatting>
  <conditionalFormatting sqref="N886">
    <cfRule type="cellIs" dxfId="4373" priority="4794" operator="between">
      <formula>3.5</formula>
      <formula>2.494</formula>
    </cfRule>
  </conditionalFormatting>
  <conditionalFormatting sqref="N886">
    <cfRule type="cellIs" dxfId="4372" priority="4793" operator="between">
      <formula>2.5</formula>
      <formula>0</formula>
    </cfRule>
  </conditionalFormatting>
  <conditionalFormatting sqref="N886">
    <cfRule type="cellIs" dxfId="4371" priority="4789" operator="between">
      <formula>4.501</formula>
      <formula>6</formula>
    </cfRule>
    <cfRule type="cellIs" dxfId="4370" priority="4790" operator="between">
      <formula>3.001</formula>
      <formula>4.5</formula>
    </cfRule>
    <cfRule type="cellIs" dxfId="4369" priority="4791" operator="between">
      <formula>2.001</formula>
      <formula>3</formula>
    </cfRule>
    <cfRule type="cellIs" dxfId="4368" priority="4792" operator="between">
      <formula>0</formula>
      <formula>2</formula>
    </cfRule>
  </conditionalFormatting>
  <conditionalFormatting sqref="N893">
    <cfRule type="cellIs" dxfId="4367" priority="4776" operator="between">
      <formula>6</formula>
      <formula>4.5</formula>
    </cfRule>
  </conditionalFormatting>
  <conditionalFormatting sqref="N893">
    <cfRule type="cellIs" dxfId="4366" priority="4775" operator="between">
      <formula>6</formula>
      <formula>4.495</formula>
    </cfRule>
  </conditionalFormatting>
  <conditionalFormatting sqref="N893">
    <cfRule type="cellIs" dxfId="4365" priority="4774" operator="between">
      <formula>4.5</formula>
      <formula>3.495</formula>
    </cfRule>
  </conditionalFormatting>
  <conditionalFormatting sqref="N893">
    <cfRule type="cellIs" dxfId="4364" priority="4772" operator="between">
      <formula>3.5</formula>
      <formula>2.495</formula>
    </cfRule>
    <cfRule type="cellIs" dxfId="4363" priority="4773" operator="between">
      <formula>3.5</formula>
      <formula>2.495</formula>
    </cfRule>
  </conditionalFormatting>
  <conditionalFormatting sqref="N893">
    <cfRule type="cellIs" dxfId="4362" priority="4771" operator="between">
      <formula>3.5</formula>
      <formula>2.495</formula>
    </cfRule>
  </conditionalFormatting>
  <conditionalFormatting sqref="N893">
    <cfRule type="cellIs" dxfId="4361" priority="4770" operator="between">
      <formula>3.5</formula>
      <formula>2.494</formula>
    </cfRule>
  </conditionalFormatting>
  <conditionalFormatting sqref="N893">
    <cfRule type="cellIs" dxfId="4360" priority="4769" operator="between">
      <formula>2.5</formula>
      <formula>0</formula>
    </cfRule>
  </conditionalFormatting>
  <conditionalFormatting sqref="N893">
    <cfRule type="cellIs" dxfId="4359" priority="4765" operator="between">
      <formula>4.501</formula>
      <formula>6</formula>
    </cfRule>
    <cfRule type="cellIs" dxfId="4358" priority="4766" operator="between">
      <formula>3.001</formula>
      <formula>4.5</formula>
    </cfRule>
    <cfRule type="cellIs" dxfId="4357" priority="4767" operator="between">
      <formula>2.001</formula>
      <formula>3</formula>
    </cfRule>
    <cfRule type="cellIs" dxfId="4356" priority="4768" operator="between">
      <formula>0</formula>
      <formula>2</formula>
    </cfRule>
  </conditionalFormatting>
  <conditionalFormatting sqref="N892">
    <cfRule type="cellIs" dxfId="4355" priority="4764" operator="between">
      <formula>6</formula>
      <formula>4.5</formula>
    </cfRule>
  </conditionalFormatting>
  <conditionalFormatting sqref="N892">
    <cfRule type="cellIs" dxfId="4354" priority="4763" operator="between">
      <formula>6</formula>
      <formula>4.495</formula>
    </cfRule>
  </conditionalFormatting>
  <conditionalFormatting sqref="N892">
    <cfRule type="cellIs" dxfId="4353" priority="4762" operator="between">
      <formula>4.5</formula>
      <formula>3.495</formula>
    </cfRule>
  </conditionalFormatting>
  <conditionalFormatting sqref="N892">
    <cfRule type="cellIs" dxfId="4352" priority="4760" operator="between">
      <formula>3.5</formula>
      <formula>2.495</formula>
    </cfRule>
    <cfRule type="cellIs" dxfId="4351" priority="4761" operator="between">
      <formula>3.5</formula>
      <formula>2.495</formula>
    </cfRule>
  </conditionalFormatting>
  <conditionalFormatting sqref="N892">
    <cfRule type="cellIs" dxfId="4350" priority="4759" operator="between">
      <formula>3.5</formula>
      <formula>2.495</formula>
    </cfRule>
  </conditionalFormatting>
  <conditionalFormatting sqref="N892">
    <cfRule type="cellIs" dxfId="4349" priority="4758" operator="between">
      <formula>3.5</formula>
      <formula>2.494</formula>
    </cfRule>
  </conditionalFormatting>
  <conditionalFormatting sqref="N892">
    <cfRule type="cellIs" dxfId="4348" priority="4757" operator="between">
      <formula>2.5</formula>
      <formula>0</formula>
    </cfRule>
  </conditionalFormatting>
  <conditionalFormatting sqref="N892">
    <cfRule type="cellIs" dxfId="4347" priority="4753" operator="between">
      <formula>4.501</formula>
      <formula>6</formula>
    </cfRule>
    <cfRule type="cellIs" dxfId="4346" priority="4754" operator="between">
      <formula>3.001</formula>
      <formula>4.5</formula>
    </cfRule>
    <cfRule type="cellIs" dxfId="4345" priority="4755" operator="between">
      <formula>2.001</formula>
      <formula>3</formula>
    </cfRule>
    <cfRule type="cellIs" dxfId="4344" priority="4756" operator="between">
      <formula>0</formula>
      <formula>2</formula>
    </cfRule>
  </conditionalFormatting>
  <conditionalFormatting sqref="N891">
    <cfRule type="cellIs" dxfId="4343" priority="4752" operator="between">
      <formula>6</formula>
      <formula>4.5</formula>
    </cfRule>
  </conditionalFormatting>
  <conditionalFormatting sqref="N891">
    <cfRule type="cellIs" dxfId="4342" priority="4751" operator="between">
      <formula>6</formula>
      <formula>4.495</formula>
    </cfRule>
  </conditionalFormatting>
  <conditionalFormatting sqref="N891">
    <cfRule type="cellIs" dxfId="4341" priority="4750" operator="between">
      <formula>4.5</formula>
      <formula>3.495</formula>
    </cfRule>
  </conditionalFormatting>
  <conditionalFormatting sqref="N891">
    <cfRule type="cellIs" dxfId="4340" priority="4748" operator="between">
      <formula>3.5</formula>
      <formula>2.495</formula>
    </cfRule>
    <cfRule type="cellIs" dxfId="4339" priority="4749" operator="between">
      <formula>3.5</formula>
      <formula>2.495</formula>
    </cfRule>
  </conditionalFormatting>
  <conditionalFormatting sqref="N891">
    <cfRule type="cellIs" dxfId="4338" priority="4747" operator="between">
      <formula>3.5</formula>
      <formula>2.495</formula>
    </cfRule>
  </conditionalFormatting>
  <conditionalFormatting sqref="N891">
    <cfRule type="cellIs" dxfId="4337" priority="4746" operator="between">
      <formula>3.5</formula>
      <formula>2.494</formula>
    </cfRule>
  </conditionalFormatting>
  <conditionalFormatting sqref="N891">
    <cfRule type="cellIs" dxfId="4336" priority="4745" operator="between">
      <formula>2.5</formula>
      <formula>0</formula>
    </cfRule>
  </conditionalFormatting>
  <conditionalFormatting sqref="N891">
    <cfRule type="cellIs" dxfId="4335" priority="4741" operator="between">
      <formula>4.501</formula>
      <formula>6</formula>
    </cfRule>
    <cfRule type="cellIs" dxfId="4334" priority="4742" operator="between">
      <formula>3.001</formula>
      <formula>4.5</formula>
    </cfRule>
    <cfRule type="cellIs" dxfId="4333" priority="4743" operator="between">
      <formula>2.001</formula>
      <formula>3</formula>
    </cfRule>
    <cfRule type="cellIs" dxfId="4332" priority="4744" operator="between">
      <formula>0</formula>
      <formula>2</formula>
    </cfRule>
  </conditionalFormatting>
  <conditionalFormatting sqref="N890">
    <cfRule type="cellIs" dxfId="4331" priority="4740" operator="between">
      <formula>6</formula>
      <formula>4.5</formula>
    </cfRule>
  </conditionalFormatting>
  <conditionalFormatting sqref="N890">
    <cfRule type="cellIs" dxfId="4330" priority="4739" operator="between">
      <formula>6</formula>
      <formula>4.495</formula>
    </cfRule>
  </conditionalFormatting>
  <conditionalFormatting sqref="N890">
    <cfRule type="cellIs" dxfId="4329" priority="4738" operator="between">
      <formula>4.5</formula>
      <formula>3.495</formula>
    </cfRule>
  </conditionalFormatting>
  <conditionalFormatting sqref="N890">
    <cfRule type="cellIs" dxfId="4328" priority="4736" operator="between">
      <formula>3.5</formula>
      <formula>2.495</formula>
    </cfRule>
    <cfRule type="cellIs" dxfId="4327" priority="4737" operator="between">
      <formula>3.5</formula>
      <formula>2.495</formula>
    </cfRule>
  </conditionalFormatting>
  <conditionalFormatting sqref="N890">
    <cfRule type="cellIs" dxfId="4326" priority="4735" operator="between">
      <formula>3.5</formula>
      <formula>2.495</formula>
    </cfRule>
  </conditionalFormatting>
  <conditionalFormatting sqref="N890">
    <cfRule type="cellIs" dxfId="4325" priority="4734" operator="between">
      <formula>3.5</formula>
      <formula>2.494</formula>
    </cfRule>
  </conditionalFormatting>
  <conditionalFormatting sqref="N890">
    <cfRule type="cellIs" dxfId="4324" priority="4733" operator="between">
      <formula>2.5</formula>
      <formula>0</formula>
    </cfRule>
  </conditionalFormatting>
  <conditionalFormatting sqref="N890">
    <cfRule type="cellIs" dxfId="4323" priority="4729" operator="between">
      <formula>4.501</formula>
      <formula>6</formula>
    </cfRule>
    <cfRule type="cellIs" dxfId="4322" priority="4730" operator="between">
      <formula>3.001</formula>
      <formula>4.5</formula>
    </cfRule>
    <cfRule type="cellIs" dxfId="4321" priority="4731" operator="between">
      <formula>2.001</formula>
      <formula>3</formula>
    </cfRule>
    <cfRule type="cellIs" dxfId="4320" priority="4732" operator="between">
      <formula>0</formula>
      <formula>2</formula>
    </cfRule>
  </conditionalFormatting>
  <conditionalFormatting sqref="N897">
    <cfRule type="cellIs" dxfId="4319" priority="4728" operator="between">
      <formula>6</formula>
      <formula>4.5</formula>
    </cfRule>
  </conditionalFormatting>
  <conditionalFormatting sqref="N897">
    <cfRule type="cellIs" dxfId="4318" priority="4727" operator="between">
      <formula>6</formula>
      <formula>4.495</formula>
    </cfRule>
  </conditionalFormatting>
  <conditionalFormatting sqref="N897">
    <cfRule type="cellIs" dxfId="4317" priority="4726" operator="between">
      <formula>4.5</formula>
      <formula>3.495</formula>
    </cfRule>
  </conditionalFormatting>
  <conditionalFormatting sqref="N897">
    <cfRule type="cellIs" dxfId="4316" priority="4724" operator="between">
      <formula>3.5</formula>
      <formula>2.495</formula>
    </cfRule>
    <cfRule type="cellIs" dxfId="4315" priority="4725" operator="between">
      <formula>3.5</formula>
      <formula>2.495</formula>
    </cfRule>
  </conditionalFormatting>
  <conditionalFormatting sqref="N897">
    <cfRule type="cellIs" dxfId="4314" priority="4723" operator="between">
      <formula>3.5</formula>
      <formula>2.495</formula>
    </cfRule>
  </conditionalFormatting>
  <conditionalFormatting sqref="N897">
    <cfRule type="cellIs" dxfId="4313" priority="4722" operator="between">
      <formula>3.5</formula>
      <formula>2.494</formula>
    </cfRule>
  </conditionalFormatting>
  <conditionalFormatting sqref="N897">
    <cfRule type="cellIs" dxfId="4312" priority="4721" operator="between">
      <formula>2.5</formula>
      <formula>0</formula>
    </cfRule>
  </conditionalFormatting>
  <conditionalFormatting sqref="N897">
    <cfRule type="cellIs" dxfId="4311" priority="4717" operator="between">
      <formula>4.501</formula>
      <formula>6</formula>
    </cfRule>
    <cfRule type="cellIs" dxfId="4310" priority="4718" operator="between">
      <formula>3.001</formula>
      <formula>4.5</formula>
    </cfRule>
    <cfRule type="cellIs" dxfId="4309" priority="4719" operator="between">
      <formula>2.001</formula>
      <formula>3</formula>
    </cfRule>
    <cfRule type="cellIs" dxfId="4308" priority="4720" operator="between">
      <formula>0</formula>
      <formula>2</formula>
    </cfRule>
  </conditionalFormatting>
  <conditionalFormatting sqref="N896">
    <cfRule type="cellIs" dxfId="4307" priority="4716" operator="between">
      <formula>6</formula>
      <formula>4.5</formula>
    </cfRule>
  </conditionalFormatting>
  <conditionalFormatting sqref="N896">
    <cfRule type="cellIs" dxfId="4306" priority="4715" operator="between">
      <formula>6</formula>
      <formula>4.495</formula>
    </cfRule>
  </conditionalFormatting>
  <conditionalFormatting sqref="N896">
    <cfRule type="cellIs" dxfId="4305" priority="4714" operator="between">
      <formula>4.5</formula>
      <formula>3.495</formula>
    </cfRule>
  </conditionalFormatting>
  <conditionalFormatting sqref="N896">
    <cfRule type="cellIs" dxfId="4304" priority="4712" operator="between">
      <formula>3.5</formula>
      <formula>2.495</formula>
    </cfRule>
    <cfRule type="cellIs" dxfId="4303" priority="4713" operator="between">
      <formula>3.5</formula>
      <formula>2.495</formula>
    </cfRule>
  </conditionalFormatting>
  <conditionalFormatting sqref="N896">
    <cfRule type="cellIs" dxfId="4302" priority="4711" operator="between">
      <formula>3.5</formula>
      <formula>2.495</formula>
    </cfRule>
  </conditionalFormatting>
  <conditionalFormatting sqref="N896">
    <cfRule type="cellIs" dxfId="4301" priority="4710" operator="between">
      <formula>3.5</formula>
      <formula>2.494</formula>
    </cfRule>
  </conditionalFormatting>
  <conditionalFormatting sqref="N896">
    <cfRule type="cellIs" dxfId="4300" priority="4709" operator="between">
      <formula>2.5</formula>
      <formula>0</formula>
    </cfRule>
  </conditionalFormatting>
  <conditionalFormatting sqref="N896">
    <cfRule type="cellIs" dxfId="4299" priority="4705" operator="between">
      <formula>4.501</formula>
      <formula>6</formula>
    </cfRule>
    <cfRule type="cellIs" dxfId="4298" priority="4706" operator="between">
      <formula>3.001</formula>
      <formula>4.5</formula>
    </cfRule>
    <cfRule type="cellIs" dxfId="4297" priority="4707" operator="between">
      <formula>2.001</formula>
      <formula>3</formula>
    </cfRule>
    <cfRule type="cellIs" dxfId="4296" priority="4708" operator="between">
      <formula>0</formula>
      <formula>2</formula>
    </cfRule>
  </conditionalFormatting>
  <conditionalFormatting sqref="N895">
    <cfRule type="cellIs" dxfId="4295" priority="4704" operator="between">
      <formula>6</formula>
      <formula>4.5</formula>
    </cfRule>
  </conditionalFormatting>
  <conditionalFormatting sqref="N895">
    <cfRule type="cellIs" dxfId="4294" priority="4703" operator="between">
      <formula>6</formula>
      <formula>4.495</formula>
    </cfRule>
  </conditionalFormatting>
  <conditionalFormatting sqref="N895">
    <cfRule type="cellIs" dxfId="4293" priority="4702" operator="between">
      <formula>4.5</formula>
      <formula>3.495</formula>
    </cfRule>
  </conditionalFormatting>
  <conditionalFormatting sqref="N895">
    <cfRule type="cellIs" dxfId="4292" priority="4700" operator="between">
      <formula>3.5</formula>
      <formula>2.495</formula>
    </cfRule>
    <cfRule type="cellIs" dxfId="4291" priority="4701" operator="between">
      <formula>3.5</formula>
      <formula>2.495</formula>
    </cfRule>
  </conditionalFormatting>
  <conditionalFormatting sqref="N895">
    <cfRule type="cellIs" dxfId="4290" priority="4699" operator="between">
      <formula>3.5</formula>
      <formula>2.495</formula>
    </cfRule>
  </conditionalFormatting>
  <conditionalFormatting sqref="N895">
    <cfRule type="cellIs" dxfId="4289" priority="4698" operator="between">
      <formula>3.5</formula>
      <formula>2.494</formula>
    </cfRule>
  </conditionalFormatting>
  <conditionalFormatting sqref="N895">
    <cfRule type="cellIs" dxfId="4288" priority="4697" operator="between">
      <formula>2.5</formula>
      <formula>0</formula>
    </cfRule>
  </conditionalFormatting>
  <conditionalFormatting sqref="N895">
    <cfRule type="cellIs" dxfId="4287" priority="4693" operator="between">
      <formula>4.501</formula>
      <formula>6</formula>
    </cfRule>
    <cfRule type="cellIs" dxfId="4286" priority="4694" operator="between">
      <formula>3.001</formula>
      <formula>4.5</formula>
    </cfRule>
    <cfRule type="cellIs" dxfId="4285" priority="4695" operator="between">
      <formula>2.001</formula>
      <formula>3</formula>
    </cfRule>
    <cfRule type="cellIs" dxfId="4284" priority="4696" operator="between">
      <formula>0</formula>
      <formula>2</formula>
    </cfRule>
  </conditionalFormatting>
  <conditionalFormatting sqref="N894">
    <cfRule type="cellIs" dxfId="4283" priority="4692" operator="between">
      <formula>6</formula>
      <formula>4.5</formula>
    </cfRule>
  </conditionalFormatting>
  <conditionalFormatting sqref="N894">
    <cfRule type="cellIs" dxfId="4282" priority="4691" operator="between">
      <formula>6</formula>
      <formula>4.495</formula>
    </cfRule>
  </conditionalFormatting>
  <conditionalFormatting sqref="N894">
    <cfRule type="cellIs" dxfId="4281" priority="4690" operator="between">
      <formula>4.5</formula>
      <formula>3.495</formula>
    </cfRule>
  </conditionalFormatting>
  <conditionalFormatting sqref="N894">
    <cfRule type="cellIs" dxfId="4280" priority="4688" operator="between">
      <formula>3.5</formula>
      <formula>2.495</formula>
    </cfRule>
    <cfRule type="cellIs" dxfId="4279" priority="4689" operator="between">
      <formula>3.5</formula>
      <formula>2.495</formula>
    </cfRule>
  </conditionalFormatting>
  <conditionalFormatting sqref="N894">
    <cfRule type="cellIs" dxfId="4278" priority="4687" operator="between">
      <formula>3.5</formula>
      <formula>2.495</formula>
    </cfRule>
  </conditionalFormatting>
  <conditionalFormatting sqref="N894">
    <cfRule type="cellIs" dxfId="4277" priority="4686" operator="between">
      <formula>3.5</formula>
      <formula>2.494</formula>
    </cfRule>
  </conditionalFormatting>
  <conditionalFormatting sqref="N894">
    <cfRule type="cellIs" dxfId="4276" priority="4685" operator="between">
      <formula>2.5</formula>
      <formula>0</formula>
    </cfRule>
  </conditionalFormatting>
  <conditionalFormatting sqref="N894">
    <cfRule type="cellIs" dxfId="4275" priority="4681" operator="between">
      <formula>4.501</formula>
      <formula>6</formula>
    </cfRule>
    <cfRule type="cellIs" dxfId="4274" priority="4682" operator="between">
      <formula>3.001</formula>
      <formula>4.5</formula>
    </cfRule>
    <cfRule type="cellIs" dxfId="4273" priority="4683" operator="between">
      <formula>2.001</formula>
      <formula>3</formula>
    </cfRule>
    <cfRule type="cellIs" dxfId="4272" priority="4684" operator="between">
      <formula>0</formula>
      <formula>2</formula>
    </cfRule>
  </conditionalFormatting>
  <conditionalFormatting sqref="N901">
    <cfRule type="cellIs" dxfId="4271" priority="4680" operator="between">
      <formula>6</formula>
      <formula>4.5</formula>
    </cfRule>
  </conditionalFormatting>
  <conditionalFormatting sqref="N901">
    <cfRule type="cellIs" dxfId="4270" priority="4679" operator="between">
      <formula>6</formula>
      <formula>4.495</formula>
    </cfRule>
  </conditionalFormatting>
  <conditionalFormatting sqref="N901">
    <cfRule type="cellIs" dxfId="4269" priority="4678" operator="between">
      <formula>4.5</formula>
      <formula>3.495</formula>
    </cfRule>
  </conditionalFormatting>
  <conditionalFormatting sqref="N901">
    <cfRule type="cellIs" dxfId="4268" priority="4676" operator="between">
      <formula>3.5</formula>
      <formula>2.495</formula>
    </cfRule>
    <cfRule type="cellIs" dxfId="4267" priority="4677" operator="between">
      <formula>3.5</formula>
      <formula>2.495</formula>
    </cfRule>
  </conditionalFormatting>
  <conditionalFormatting sqref="N901">
    <cfRule type="cellIs" dxfId="4266" priority="4675" operator="between">
      <formula>3.5</formula>
      <formula>2.495</formula>
    </cfRule>
  </conditionalFormatting>
  <conditionalFormatting sqref="N901">
    <cfRule type="cellIs" dxfId="4265" priority="4674" operator="between">
      <formula>3.5</formula>
      <formula>2.494</formula>
    </cfRule>
  </conditionalFormatting>
  <conditionalFormatting sqref="N901">
    <cfRule type="cellIs" dxfId="4264" priority="4673" operator="between">
      <formula>2.5</formula>
      <formula>0</formula>
    </cfRule>
  </conditionalFormatting>
  <conditionalFormatting sqref="N901">
    <cfRule type="cellIs" dxfId="4263" priority="4669" operator="between">
      <formula>4.501</formula>
      <formula>6</formula>
    </cfRule>
    <cfRule type="cellIs" dxfId="4262" priority="4670" operator="between">
      <formula>3.001</formula>
      <formula>4.5</formula>
    </cfRule>
    <cfRule type="cellIs" dxfId="4261" priority="4671" operator="between">
      <formula>2.001</formula>
      <formula>3</formula>
    </cfRule>
    <cfRule type="cellIs" dxfId="4260" priority="4672" operator="between">
      <formula>0</formula>
      <formula>2</formula>
    </cfRule>
  </conditionalFormatting>
  <conditionalFormatting sqref="N900">
    <cfRule type="cellIs" dxfId="4259" priority="4668" operator="between">
      <formula>6</formula>
      <formula>4.5</formula>
    </cfRule>
  </conditionalFormatting>
  <conditionalFormatting sqref="N900">
    <cfRule type="cellIs" dxfId="4258" priority="4667" operator="between">
      <formula>6</formula>
      <formula>4.495</formula>
    </cfRule>
  </conditionalFormatting>
  <conditionalFormatting sqref="N900">
    <cfRule type="cellIs" dxfId="4257" priority="4666" operator="between">
      <formula>4.5</formula>
      <formula>3.495</formula>
    </cfRule>
  </conditionalFormatting>
  <conditionalFormatting sqref="N900">
    <cfRule type="cellIs" dxfId="4256" priority="4664" operator="between">
      <formula>3.5</formula>
      <formula>2.495</formula>
    </cfRule>
    <cfRule type="cellIs" dxfId="4255" priority="4665" operator="between">
      <formula>3.5</formula>
      <formula>2.495</formula>
    </cfRule>
  </conditionalFormatting>
  <conditionalFormatting sqref="N900">
    <cfRule type="cellIs" dxfId="4254" priority="4663" operator="between">
      <formula>3.5</formula>
      <formula>2.495</formula>
    </cfRule>
  </conditionalFormatting>
  <conditionalFormatting sqref="N900">
    <cfRule type="cellIs" dxfId="4253" priority="4662" operator="between">
      <formula>3.5</formula>
      <formula>2.494</formula>
    </cfRule>
  </conditionalFormatting>
  <conditionalFormatting sqref="N900">
    <cfRule type="cellIs" dxfId="4252" priority="4661" operator="between">
      <formula>2.5</formula>
      <formula>0</formula>
    </cfRule>
  </conditionalFormatting>
  <conditionalFormatting sqref="N900">
    <cfRule type="cellIs" dxfId="4251" priority="4657" operator="between">
      <formula>4.501</formula>
      <formula>6</formula>
    </cfRule>
    <cfRule type="cellIs" dxfId="4250" priority="4658" operator="between">
      <formula>3.001</formula>
      <formula>4.5</formula>
    </cfRule>
    <cfRule type="cellIs" dxfId="4249" priority="4659" operator="between">
      <formula>2.001</formula>
      <formula>3</formula>
    </cfRule>
    <cfRule type="cellIs" dxfId="4248" priority="4660" operator="between">
      <formula>0</formula>
      <formula>2</formula>
    </cfRule>
  </conditionalFormatting>
  <conditionalFormatting sqref="N899">
    <cfRule type="cellIs" dxfId="4247" priority="4656" operator="between">
      <formula>6</formula>
      <formula>4.5</formula>
    </cfRule>
  </conditionalFormatting>
  <conditionalFormatting sqref="N899">
    <cfRule type="cellIs" dxfId="4246" priority="4655" operator="between">
      <formula>6</formula>
      <formula>4.495</formula>
    </cfRule>
  </conditionalFormatting>
  <conditionalFormatting sqref="N899">
    <cfRule type="cellIs" dxfId="4245" priority="4654" operator="between">
      <formula>4.5</formula>
      <formula>3.495</formula>
    </cfRule>
  </conditionalFormatting>
  <conditionalFormatting sqref="N899">
    <cfRule type="cellIs" dxfId="4244" priority="4652" operator="between">
      <formula>3.5</formula>
      <formula>2.495</formula>
    </cfRule>
    <cfRule type="cellIs" dxfId="4243" priority="4653" operator="between">
      <formula>3.5</formula>
      <formula>2.495</formula>
    </cfRule>
  </conditionalFormatting>
  <conditionalFormatting sqref="N899">
    <cfRule type="cellIs" dxfId="4242" priority="4651" operator="between">
      <formula>3.5</formula>
      <formula>2.495</formula>
    </cfRule>
  </conditionalFormatting>
  <conditionalFormatting sqref="N899">
    <cfRule type="cellIs" dxfId="4241" priority="4650" operator="between">
      <formula>3.5</formula>
      <formula>2.494</formula>
    </cfRule>
  </conditionalFormatting>
  <conditionalFormatting sqref="N899">
    <cfRule type="cellIs" dxfId="4240" priority="4649" operator="between">
      <formula>2.5</formula>
      <formula>0</formula>
    </cfRule>
  </conditionalFormatting>
  <conditionalFormatting sqref="N899">
    <cfRule type="cellIs" dxfId="4239" priority="4645" operator="between">
      <formula>4.501</formula>
      <formula>6</formula>
    </cfRule>
    <cfRule type="cellIs" dxfId="4238" priority="4646" operator="between">
      <formula>3.001</formula>
      <formula>4.5</formula>
    </cfRule>
    <cfRule type="cellIs" dxfId="4237" priority="4647" operator="between">
      <formula>2.001</formula>
      <formula>3</formula>
    </cfRule>
    <cfRule type="cellIs" dxfId="4236" priority="4648" operator="between">
      <formula>0</formula>
      <formula>2</formula>
    </cfRule>
  </conditionalFormatting>
  <conditionalFormatting sqref="N898">
    <cfRule type="cellIs" dxfId="4235" priority="4644" operator="between">
      <formula>6</formula>
      <formula>4.5</formula>
    </cfRule>
  </conditionalFormatting>
  <conditionalFormatting sqref="N898">
    <cfRule type="cellIs" dxfId="4234" priority="4643" operator="between">
      <formula>6</formula>
      <formula>4.495</formula>
    </cfRule>
  </conditionalFormatting>
  <conditionalFormatting sqref="N898">
    <cfRule type="cellIs" dxfId="4233" priority="4642" operator="between">
      <formula>4.5</formula>
      <formula>3.495</formula>
    </cfRule>
  </conditionalFormatting>
  <conditionalFormatting sqref="N898">
    <cfRule type="cellIs" dxfId="4232" priority="4640" operator="between">
      <formula>3.5</formula>
      <formula>2.495</formula>
    </cfRule>
    <cfRule type="cellIs" dxfId="4231" priority="4641" operator="between">
      <formula>3.5</formula>
      <formula>2.495</formula>
    </cfRule>
  </conditionalFormatting>
  <conditionalFormatting sqref="N898">
    <cfRule type="cellIs" dxfId="4230" priority="4639" operator="between">
      <formula>3.5</formula>
      <formula>2.495</formula>
    </cfRule>
  </conditionalFormatting>
  <conditionalFormatting sqref="N898">
    <cfRule type="cellIs" dxfId="4229" priority="4638" operator="between">
      <formula>3.5</formula>
      <formula>2.494</formula>
    </cfRule>
  </conditionalFormatting>
  <conditionalFormatting sqref="N898">
    <cfRule type="cellIs" dxfId="4228" priority="4637" operator="between">
      <formula>2.5</formula>
      <formula>0</formula>
    </cfRule>
  </conditionalFormatting>
  <conditionalFormatting sqref="N898">
    <cfRule type="cellIs" dxfId="4227" priority="4633" operator="between">
      <formula>4.501</formula>
      <formula>6</formula>
    </cfRule>
    <cfRule type="cellIs" dxfId="4226" priority="4634" operator="between">
      <formula>3.001</formula>
      <formula>4.5</formula>
    </cfRule>
    <cfRule type="cellIs" dxfId="4225" priority="4635" operator="between">
      <formula>2.001</formula>
      <formula>3</formula>
    </cfRule>
    <cfRule type="cellIs" dxfId="4224" priority="4636" operator="between">
      <formula>0</formula>
      <formula>2</formula>
    </cfRule>
  </conditionalFormatting>
  <conditionalFormatting sqref="N907">
    <cfRule type="cellIs" dxfId="4223" priority="4632" operator="between">
      <formula>6</formula>
      <formula>4.5</formula>
    </cfRule>
  </conditionalFormatting>
  <conditionalFormatting sqref="N907">
    <cfRule type="cellIs" dxfId="4222" priority="4631" operator="between">
      <formula>6</formula>
      <formula>4.495</formula>
    </cfRule>
  </conditionalFormatting>
  <conditionalFormatting sqref="N907">
    <cfRule type="cellIs" dxfId="4221" priority="4630" operator="between">
      <formula>4.5</formula>
      <formula>3.495</formula>
    </cfRule>
  </conditionalFormatting>
  <conditionalFormatting sqref="N907">
    <cfRule type="cellIs" dxfId="4220" priority="4628" operator="between">
      <formula>3.5</formula>
      <formula>2.495</formula>
    </cfRule>
    <cfRule type="cellIs" dxfId="4219" priority="4629" operator="between">
      <formula>3.5</formula>
      <formula>2.495</formula>
    </cfRule>
  </conditionalFormatting>
  <conditionalFormatting sqref="N907">
    <cfRule type="cellIs" dxfId="4218" priority="4627" operator="between">
      <formula>3.5</formula>
      <formula>2.495</formula>
    </cfRule>
  </conditionalFormatting>
  <conditionalFormatting sqref="N907">
    <cfRule type="cellIs" dxfId="4217" priority="4626" operator="between">
      <formula>3.5</formula>
      <formula>2.494</formula>
    </cfRule>
  </conditionalFormatting>
  <conditionalFormatting sqref="N907">
    <cfRule type="cellIs" dxfId="4216" priority="4625" operator="between">
      <formula>2.5</formula>
      <formula>0</formula>
    </cfRule>
  </conditionalFormatting>
  <conditionalFormatting sqref="N907">
    <cfRule type="cellIs" dxfId="4215" priority="4621" operator="between">
      <formula>4.501</formula>
      <formula>6</formula>
    </cfRule>
    <cfRule type="cellIs" dxfId="4214" priority="4622" operator="between">
      <formula>3.001</formula>
      <formula>4.5</formula>
    </cfRule>
    <cfRule type="cellIs" dxfId="4213" priority="4623" operator="between">
      <formula>2.001</formula>
      <formula>3</formula>
    </cfRule>
    <cfRule type="cellIs" dxfId="4212" priority="4624" operator="between">
      <formula>0</formula>
      <formula>2</formula>
    </cfRule>
  </conditionalFormatting>
  <conditionalFormatting sqref="N906">
    <cfRule type="cellIs" dxfId="4211" priority="4620" operator="between">
      <formula>6</formula>
      <formula>4.5</formula>
    </cfRule>
  </conditionalFormatting>
  <conditionalFormatting sqref="N906">
    <cfRule type="cellIs" dxfId="4210" priority="4619" operator="between">
      <formula>6</formula>
      <formula>4.495</formula>
    </cfRule>
  </conditionalFormatting>
  <conditionalFormatting sqref="N906">
    <cfRule type="cellIs" dxfId="4209" priority="4618" operator="between">
      <formula>4.5</formula>
      <formula>3.495</formula>
    </cfRule>
  </conditionalFormatting>
  <conditionalFormatting sqref="N906">
    <cfRule type="cellIs" dxfId="4208" priority="4616" operator="between">
      <formula>3.5</formula>
      <formula>2.495</formula>
    </cfRule>
    <cfRule type="cellIs" dxfId="4207" priority="4617" operator="between">
      <formula>3.5</formula>
      <formula>2.495</formula>
    </cfRule>
  </conditionalFormatting>
  <conditionalFormatting sqref="N906">
    <cfRule type="cellIs" dxfId="4206" priority="4615" operator="between">
      <formula>3.5</formula>
      <formula>2.495</formula>
    </cfRule>
  </conditionalFormatting>
  <conditionalFormatting sqref="N906">
    <cfRule type="cellIs" dxfId="4205" priority="4614" operator="between">
      <formula>3.5</formula>
      <formula>2.494</formula>
    </cfRule>
  </conditionalFormatting>
  <conditionalFormatting sqref="N906">
    <cfRule type="cellIs" dxfId="4204" priority="4613" operator="between">
      <formula>2.5</formula>
      <formula>0</formula>
    </cfRule>
  </conditionalFormatting>
  <conditionalFormatting sqref="N906">
    <cfRule type="cellIs" dxfId="4203" priority="4609" operator="between">
      <formula>4.501</formula>
      <formula>6</formula>
    </cfRule>
    <cfRule type="cellIs" dxfId="4202" priority="4610" operator="between">
      <formula>3.001</formula>
      <formula>4.5</formula>
    </cfRule>
    <cfRule type="cellIs" dxfId="4201" priority="4611" operator="between">
      <formula>2.001</formula>
      <formula>3</formula>
    </cfRule>
    <cfRule type="cellIs" dxfId="4200" priority="4612" operator="between">
      <formula>0</formula>
      <formula>2</formula>
    </cfRule>
  </conditionalFormatting>
  <conditionalFormatting sqref="N903">
    <cfRule type="cellIs" dxfId="4199" priority="4608" operator="between">
      <formula>6</formula>
      <formula>4.5</formula>
    </cfRule>
  </conditionalFormatting>
  <conditionalFormatting sqref="N903">
    <cfRule type="cellIs" dxfId="4198" priority="4607" operator="between">
      <formula>6</formula>
      <formula>4.495</formula>
    </cfRule>
  </conditionalFormatting>
  <conditionalFormatting sqref="N903">
    <cfRule type="cellIs" dxfId="4197" priority="4606" operator="between">
      <formula>4.5</formula>
      <formula>3.495</formula>
    </cfRule>
  </conditionalFormatting>
  <conditionalFormatting sqref="N903">
    <cfRule type="cellIs" dxfId="4196" priority="4604" operator="between">
      <formula>3.5</formula>
      <formula>2.495</formula>
    </cfRule>
    <cfRule type="cellIs" dxfId="4195" priority="4605" operator="between">
      <formula>3.5</formula>
      <formula>2.495</formula>
    </cfRule>
  </conditionalFormatting>
  <conditionalFormatting sqref="N903">
    <cfRule type="cellIs" dxfId="4194" priority="4603" operator="between">
      <formula>3.5</formula>
      <formula>2.495</formula>
    </cfRule>
  </conditionalFormatting>
  <conditionalFormatting sqref="N903">
    <cfRule type="cellIs" dxfId="4193" priority="4602" operator="between">
      <formula>3.5</formula>
      <formula>2.494</formula>
    </cfRule>
  </conditionalFormatting>
  <conditionalFormatting sqref="N903">
    <cfRule type="cellIs" dxfId="4192" priority="4601" operator="between">
      <formula>2.5</formula>
      <formula>0</formula>
    </cfRule>
  </conditionalFormatting>
  <conditionalFormatting sqref="N903">
    <cfRule type="cellIs" dxfId="4191" priority="4597" operator="between">
      <formula>4.501</formula>
      <formula>6</formula>
    </cfRule>
    <cfRule type="cellIs" dxfId="4190" priority="4598" operator="between">
      <formula>3.001</formula>
      <formula>4.5</formula>
    </cfRule>
    <cfRule type="cellIs" dxfId="4189" priority="4599" operator="between">
      <formula>2.001</formula>
      <formula>3</formula>
    </cfRule>
    <cfRule type="cellIs" dxfId="4188" priority="4600" operator="between">
      <formula>0</formula>
      <formula>2</formula>
    </cfRule>
  </conditionalFormatting>
  <conditionalFormatting sqref="N902">
    <cfRule type="cellIs" dxfId="4187" priority="4596" operator="between">
      <formula>6</formula>
      <formula>4.5</formula>
    </cfRule>
  </conditionalFormatting>
  <conditionalFormatting sqref="N902">
    <cfRule type="cellIs" dxfId="4186" priority="4595" operator="between">
      <formula>6</formula>
      <formula>4.495</formula>
    </cfRule>
  </conditionalFormatting>
  <conditionalFormatting sqref="N902">
    <cfRule type="cellIs" dxfId="4185" priority="4594" operator="between">
      <formula>4.5</formula>
      <formula>3.495</formula>
    </cfRule>
  </conditionalFormatting>
  <conditionalFormatting sqref="N902">
    <cfRule type="cellIs" dxfId="4184" priority="4592" operator="between">
      <formula>3.5</formula>
      <formula>2.495</formula>
    </cfRule>
    <cfRule type="cellIs" dxfId="4183" priority="4593" operator="between">
      <formula>3.5</formula>
      <formula>2.495</formula>
    </cfRule>
  </conditionalFormatting>
  <conditionalFormatting sqref="N902">
    <cfRule type="cellIs" dxfId="4182" priority="4591" operator="between">
      <formula>3.5</formula>
      <formula>2.495</formula>
    </cfRule>
  </conditionalFormatting>
  <conditionalFormatting sqref="N902">
    <cfRule type="cellIs" dxfId="4181" priority="4590" operator="between">
      <formula>3.5</formula>
      <formula>2.494</formula>
    </cfRule>
  </conditionalFormatting>
  <conditionalFormatting sqref="N902">
    <cfRule type="cellIs" dxfId="4180" priority="4589" operator="between">
      <formula>2.5</formula>
      <formula>0</formula>
    </cfRule>
  </conditionalFormatting>
  <conditionalFormatting sqref="N902">
    <cfRule type="cellIs" dxfId="4179" priority="4585" operator="between">
      <formula>4.501</formula>
      <formula>6</formula>
    </cfRule>
    <cfRule type="cellIs" dxfId="4178" priority="4586" operator="between">
      <formula>3.001</formula>
      <formula>4.5</formula>
    </cfRule>
    <cfRule type="cellIs" dxfId="4177" priority="4587" operator="between">
      <formula>2.001</formula>
      <formula>3</formula>
    </cfRule>
    <cfRule type="cellIs" dxfId="4176" priority="4588" operator="between">
      <formula>0</formula>
      <formula>2</formula>
    </cfRule>
  </conditionalFormatting>
  <conditionalFormatting sqref="N904">
    <cfRule type="cellIs" dxfId="4175" priority="4584" operator="between">
      <formula>6</formula>
      <formula>4.5</formula>
    </cfRule>
  </conditionalFormatting>
  <conditionalFormatting sqref="N904">
    <cfRule type="cellIs" dxfId="4174" priority="4583" operator="between">
      <formula>6</formula>
      <formula>4.495</formula>
    </cfRule>
  </conditionalFormatting>
  <conditionalFormatting sqref="N904">
    <cfRule type="cellIs" dxfId="4173" priority="4582" operator="between">
      <formula>4.5</formula>
      <formula>3.495</formula>
    </cfRule>
  </conditionalFormatting>
  <conditionalFormatting sqref="N904">
    <cfRule type="cellIs" dxfId="4172" priority="4580" operator="between">
      <formula>3.5</formula>
      <formula>2.495</formula>
    </cfRule>
    <cfRule type="cellIs" dxfId="4171" priority="4581" operator="between">
      <formula>3.5</formula>
      <formula>2.495</formula>
    </cfRule>
  </conditionalFormatting>
  <conditionalFormatting sqref="N904">
    <cfRule type="cellIs" dxfId="4170" priority="4579" operator="between">
      <formula>3.5</formula>
      <formula>2.495</formula>
    </cfRule>
  </conditionalFormatting>
  <conditionalFormatting sqref="N904">
    <cfRule type="cellIs" dxfId="4169" priority="4578" operator="between">
      <formula>3.5</formula>
      <formula>2.494</formula>
    </cfRule>
  </conditionalFormatting>
  <conditionalFormatting sqref="N904">
    <cfRule type="cellIs" dxfId="4168" priority="4577" operator="between">
      <formula>2.5</formula>
      <formula>0</formula>
    </cfRule>
  </conditionalFormatting>
  <conditionalFormatting sqref="N904">
    <cfRule type="cellIs" dxfId="4167" priority="4573" operator="between">
      <formula>4.501</formula>
      <formula>6</formula>
    </cfRule>
    <cfRule type="cellIs" dxfId="4166" priority="4574" operator="between">
      <formula>3.001</formula>
      <formula>4.5</formula>
    </cfRule>
    <cfRule type="cellIs" dxfId="4165" priority="4575" operator="between">
      <formula>2.001</formula>
      <formula>3</formula>
    </cfRule>
    <cfRule type="cellIs" dxfId="4164" priority="4576" operator="between">
      <formula>0</formula>
      <formula>2</formula>
    </cfRule>
  </conditionalFormatting>
  <conditionalFormatting sqref="N905">
    <cfRule type="cellIs" dxfId="4163" priority="4572" operator="between">
      <formula>6</formula>
      <formula>4.5</formula>
    </cfRule>
  </conditionalFormatting>
  <conditionalFormatting sqref="N905">
    <cfRule type="cellIs" dxfId="4162" priority="4571" operator="between">
      <formula>6</formula>
      <formula>4.495</formula>
    </cfRule>
  </conditionalFormatting>
  <conditionalFormatting sqref="N905">
    <cfRule type="cellIs" dxfId="4161" priority="4570" operator="between">
      <formula>4.5</formula>
      <formula>3.495</formula>
    </cfRule>
  </conditionalFormatting>
  <conditionalFormatting sqref="N905">
    <cfRule type="cellIs" dxfId="4160" priority="4568" operator="between">
      <formula>3.5</formula>
      <formula>2.495</formula>
    </cfRule>
    <cfRule type="cellIs" dxfId="4159" priority="4569" operator="between">
      <formula>3.5</formula>
      <formula>2.495</formula>
    </cfRule>
  </conditionalFormatting>
  <conditionalFormatting sqref="N905">
    <cfRule type="cellIs" dxfId="4158" priority="4567" operator="between">
      <formula>3.5</formula>
      <formula>2.495</formula>
    </cfRule>
  </conditionalFormatting>
  <conditionalFormatting sqref="N905">
    <cfRule type="cellIs" dxfId="4157" priority="4566" operator="between">
      <formula>3.5</formula>
      <formula>2.494</formula>
    </cfRule>
  </conditionalFormatting>
  <conditionalFormatting sqref="N905">
    <cfRule type="cellIs" dxfId="4156" priority="4565" operator="between">
      <formula>2.5</formula>
      <formula>0</formula>
    </cfRule>
  </conditionalFormatting>
  <conditionalFormatting sqref="N905">
    <cfRule type="cellIs" dxfId="4155" priority="4561" operator="between">
      <formula>4.501</formula>
      <formula>6</formula>
    </cfRule>
    <cfRule type="cellIs" dxfId="4154" priority="4562" operator="between">
      <formula>3.001</formula>
      <formula>4.5</formula>
    </cfRule>
    <cfRule type="cellIs" dxfId="4153" priority="4563" operator="between">
      <formula>2.001</formula>
      <formula>3</formula>
    </cfRule>
    <cfRule type="cellIs" dxfId="4152" priority="4564" operator="between">
      <formula>0</formula>
      <formula>2</formula>
    </cfRule>
  </conditionalFormatting>
  <conditionalFormatting sqref="N910">
    <cfRule type="cellIs" dxfId="4151" priority="4560" operator="between">
      <formula>6</formula>
      <formula>4.5</formula>
    </cfRule>
  </conditionalFormatting>
  <conditionalFormatting sqref="N910">
    <cfRule type="cellIs" dxfId="4150" priority="4559" operator="between">
      <formula>6</formula>
      <formula>4.495</formula>
    </cfRule>
  </conditionalFormatting>
  <conditionalFormatting sqref="N910">
    <cfRule type="cellIs" dxfId="4149" priority="4558" operator="between">
      <formula>4.5</formula>
      <formula>3.495</formula>
    </cfRule>
  </conditionalFormatting>
  <conditionalFormatting sqref="N910">
    <cfRule type="cellIs" dxfId="4148" priority="4556" operator="between">
      <formula>3.5</formula>
      <formula>2.495</formula>
    </cfRule>
    <cfRule type="cellIs" dxfId="4147" priority="4557" operator="between">
      <formula>3.5</formula>
      <formula>2.495</formula>
    </cfRule>
  </conditionalFormatting>
  <conditionalFormatting sqref="N910">
    <cfRule type="cellIs" dxfId="4146" priority="4555" operator="between">
      <formula>3.5</formula>
      <formula>2.495</formula>
    </cfRule>
  </conditionalFormatting>
  <conditionalFormatting sqref="N910">
    <cfRule type="cellIs" dxfId="4145" priority="4554" operator="between">
      <formula>3.5</formula>
      <formula>2.494</formula>
    </cfRule>
  </conditionalFormatting>
  <conditionalFormatting sqref="N910">
    <cfRule type="cellIs" dxfId="4144" priority="4553" operator="between">
      <formula>2.5</formula>
      <formula>0</formula>
    </cfRule>
  </conditionalFormatting>
  <conditionalFormatting sqref="N910">
    <cfRule type="cellIs" dxfId="4143" priority="4549" operator="between">
      <formula>4.501</formula>
      <formula>6</formula>
    </cfRule>
    <cfRule type="cellIs" dxfId="4142" priority="4550" operator="between">
      <formula>3.001</formula>
      <formula>4.5</formula>
    </cfRule>
    <cfRule type="cellIs" dxfId="4141" priority="4551" operator="between">
      <formula>2.001</formula>
      <formula>3</formula>
    </cfRule>
    <cfRule type="cellIs" dxfId="4140" priority="4552" operator="between">
      <formula>0</formula>
      <formula>2</formula>
    </cfRule>
  </conditionalFormatting>
  <conditionalFormatting sqref="N908">
    <cfRule type="cellIs" dxfId="4139" priority="4536" operator="between">
      <formula>6</formula>
      <formula>4.5</formula>
    </cfRule>
  </conditionalFormatting>
  <conditionalFormatting sqref="N908">
    <cfRule type="cellIs" dxfId="4138" priority="4535" operator="between">
      <formula>6</formula>
      <formula>4.495</formula>
    </cfRule>
  </conditionalFormatting>
  <conditionalFormatting sqref="N908">
    <cfRule type="cellIs" dxfId="4137" priority="4534" operator="between">
      <formula>4.5</formula>
      <formula>3.495</formula>
    </cfRule>
  </conditionalFormatting>
  <conditionalFormatting sqref="N908">
    <cfRule type="cellIs" dxfId="4136" priority="4532" operator="between">
      <formula>3.5</formula>
      <formula>2.495</formula>
    </cfRule>
    <cfRule type="cellIs" dxfId="4135" priority="4533" operator="between">
      <formula>3.5</formula>
      <formula>2.495</formula>
    </cfRule>
  </conditionalFormatting>
  <conditionalFormatting sqref="N908">
    <cfRule type="cellIs" dxfId="4134" priority="4531" operator="between">
      <formula>3.5</formula>
      <formula>2.495</formula>
    </cfRule>
  </conditionalFormatting>
  <conditionalFormatting sqref="N908">
    <cfRule type="cellIs" dxfId="4133" priority="4530" operator="between">
      <formula>3.5</formula>
      <formula>2.494</formula>
    </cfRule>
  </conditionalFormatting>
  <conditionalFormatting sqref="N908">
    <cfRule type="cellIs" dxfId="4132" priority="4529" operator="between">
      <formula>2.5</formula>
      <formula>0</formula>
    </cfRule>
  </conditionalFormatting>
  <conditionalFormatting sqref="N908">
    <cfRule type="cellIs" dxfId="4131" priority="4525" operator="between">
      <formula>4.501</formula>
      <formula>6</formula>
    </cfRule>
    <cfRule type="cellIs" dxfId="4130" priority="4526" operator="between">
      <formula>3.001</formula>
      <formula>4.5</formula>
    </cfRule>
    <cfRule type="cellIs" dxfId="4129" priority="4527" operator="between">
      <formula>2.001</formula>
      <formula>3</formula>
    </cfRule>
    <cfRule type="cellIs" dxfId="4128" priority="4528" operator="between">
      <formula>0</formula>
      <formula>2</formula>
    </cfRule>
  </conditionalFormatting>
  <conditionalFormatting sqref="N909">
    <cfRule type="cellIs" dxfId="4127" priority="4500" operator="between">
      <formula>6</formula>
      <formula>4.5</formula>
    </cfRule>
  </conditionalFormatting>
  <conditionalFormatting sqref="N909">
    <cfRule type="cellIs" dxfId="4126" priority="4499" operator="between">
      <formula>6</formula>
      <formula>4.495</formula>
    </cfRule>
  </conditionalFormatting>
  <conditionalFormatting sqref="N909">
    <cfRule type="cellIs" dxfId="4125" priority="4498" operator="between">
      <formula>4.5</formula>
      <formula>3.495</formula>
    </cfRule>
  </conditionalFormatting>
  <conditionalFormatting sqref="N909">
    <cfRule type="cellIs" dxfId="4124" priority="4496" operator="between">
      <formula>3.5</formula>
      <formula>2.495</formula>
    </cfRule>
    <cfRule type="cellIs" dxfId="4123" priority="4497" operator="between">
      <formula>3.5</formula>
      <formula>2.495</formula>
    </cfRule>
  </conditionalFormatting>
  <conditionalFormatting sqref="N909">
    <cfRule type="cellIs" dxfId="4122" priority="4495" operator="between">
      <formula>3.5</formula>
      <formula>2.495</formula>
    </cfRule>
  </conditionalFormatting>
  <conditionalFormatting sqref="N909">
    <cfRule type="cellIs" dxfId="4121" priority="4494" operator="between">
      <formula>3.5</formula>
      <formula>2.494</formula>
    </cfRule>
  </conditionalFormatting>
  <conditionalFormatting sqref="N909">
    <cfRule type="cellIs" dxfId="4120" priority="4493" operator="between">
      <formula>2.5</formula>
      <formula>0</formula>
    </cfRule>
  </conditionalFormatting>
  <conditionalFormatting sqref="N909">
    <cfRule type="cellIs" dxfId="4119" priority="4489" operator="between">
      <formula>4.501</formula>
      <formula>6</formula>
    </cfRule>
    <cfRule type="cellIs" dxfId="4118" priority="4490" operator="between">
      <formula>3.001</formula>
      <formula>4.5</formula>
    </cfRule>
    <cfRule type="cellIs" dxfId="4117" priority="4491" operator="between">
      <formula>2.001</formula>
      <formula>3</formula>
    </cfRule>
    <cfRule type="cellIs" dxfId="4116" priority="4492" operator="between">
      <formula>0</formula>
      <formula>2</formula>
    </cfRule>
  </conditionalFormatting>
  <conditionalFormatting sqref="N913">
    <cfRule type="cellIs" dxfId="4115" priority="4488" operator="between">
      <formula>6</formula>
      <formula>4.5</formula>
    </cfRule>
  </conditionalFormatting>
  <conditionalFormatting sqref="N913">
    <cfRule type="cellIs" dxfId="4114" priority="4487" operator="between">
      <formula>6</formula>
      <formula>4.495</formula>
    </cfRule>
  </conditionalFormatting>
  <conditionalFormatting sqref="N913">
    <cfRule type="cellIs" dxfId="4113" priority="4486" operator="between">
      <formula>4.5</formula>
      <formula>3.495</formula>
    </cfRule>
  </conditionalFormatting>
  <conditionalFormatting sqref="N913">
    <cfRule type="cellIs" dxfId="4112" priority="4484" operator="between">
      <formula>3.5</formula>
      <formula>2.495</formula>
    </cfRule>
    <cfRule type="cellIs" dxfId="4111" priority="4485" operator="between">
      <formula>3.5</formula>
      <formula>2.495</formula>
    </cfRule>
  </conditionalFormatting>
  <conditionalFormatting sqref="N913">
    <cfRule type="cellIs" dxfId="4110" priority="4483" operator="between">
      <formula>3.5</formula>
      <formula>2.495</formula>
    </cfRule>
  </conditionalFormatting>
  <conditionalFormatting sqref="N913">
    <cfRule type="cellIs" dxfId="4109" priority="4482" operator="between">
      <formula>3.5</formula>
      <formula>2.494</formula>
    </cfRule>
  </conditionalFormatting>
  <conditionalFormatting sqref="N913">
    <cfRule type="cellIs" dxfId="4108" priority="4481" operator="between">
      <formula>2.5</formula>
      <formula>0</formula>
    </cfRule>
  </conditionalFormatting>
  <conditionalFormatting sqref="N913">
    <cfRule type="cellIs" dxfId="4107" priority="4477" operator="between">
      <formula>4.501</formula>
      <formula>6</formula>
    </cfRule>
    <cfRule type="cellIs" dxfId="4106" priority="4478" operator="between">
      <formula>3.001</formula>
      <formula>4.5</formula>
    </cfRule>
    <cfRule type="cellIs" dxfId="4105" priority="4479" operator="between">
      <formula>2.001</formula>
      <formula>3</formula>
    </cfRule>
    <cfRule type="cellIs" dxfId="4104" priority="4480" operator="between">
      <formula>0</formula>
      <formula>2</formula>
    </cfRule>
  </conditionalFormatting>
  <conditionalFormatting sqref="N911">
    <cfRule type="cellIs" dxfId="4103" priority="4476" operator="between">
      <formula>6</formula>
      <formula>4.5</formula>
    </cfRule>
  </conditionalFormatting>
  <conditionalFormatting sqref="N911">
    <cfRule type="cellIs" dxfId="4102" priority="4475" operator="between">
      <formula>6</formula>
      <formula>4.495</formula>
    </cfRule>
  </conditionalFormatting>
  <conditionalFormatting sqref="N911">
    <cfRule type="cellIs" dxfId="4101" priority="4474" operator="between">
      <formula>4.5</formula>
      <formula>3.495</formula>
    </cfRule>
  </conditionalFormatting>
  <conditionalFormatting sqref="N911">
    <cfRule type="cellIs" dxfId="4100" priority="4472" operator="between">
      <formula>3.5</formula>
      <formula>2.495</formula>
    </cfRule>
    <cfRule type="cellIs" dxfId="4099" priority="4473" operator="between">
      <formula>3.5</formula>
      <formula>2.495</formula>
    </cfRule>
  </conditionalFormatting>
  <conditionalFormatting sqref="N911">
    <cfRule type="cellIs" dxfId="4098" priority="4471" operator="between">
      <formula>3.5</formula>
      <formula>2.495</formula>
    </cfRule>
  </conditionalFormatting>
  <conditionalFormatting sqref="N911">
    <cfRule type="cellIs" dxfId="4097" priority="4470" operator="between">
      <formula>3.5</formula>
      <formula>2.494</formula>
    </cfRule>
  </conditionalFormatting>
  <conditionalFormatting sqref="N911">
    <cfRule type="cellIs" dxfId="4096" priority="4469" operator="between">
      <formula>2.5</formula>
      <formula>0</formula>
    </cfRule>
  </conditionalFormatting>
  <conditionalFormatting sqref="N911">
    <cfRule type="cellIs" dxfId="4095" priority="4465" operator="between">
      <formula>4.501</formula>
      <formula>6</formula>
    </cfRule>
    <cfRule type="cellIs" dxfId="4094" priority="4466" operator="between">
      <formula>3.001</formula>
      <formula>4.5</formula>
    </cfRule>
    <cfRule type="cellIs" dxfId="4093" priority="4467" operator="between">
      <formula>2.001</formula>
      <formula>3</formula>
    </cfRule>
    <cfRule type="cellIs" dxfId="4092" priority="4468" operator="between">
      <formula>0</formula>
      <formula>2</formula>
    </cfRule>
  </conditionalFormatting>
  <conditionalFormatting sqref="N912">
    <cfRule type="cellIs" dxfId="4091" priority="4464" operator="between">
      <formula>6</formula>
      <formula>4.5</formula>
    </cfRule>
  </conditionalFormatting>
  <conditionalFormatting sqref="N912">
    <cfRule type="cellIs" dxfId="4090" priority="4463" operator="between">
      <formula>6</formula>
      <formula>4.495</formula>
    </cfRule>
  </conditionalFormatting>
  <conditionalFormatting sqref="N912">
    <cfRule type="cellIs" dxfId="4089" priority="4462" operator="between">
      <formula>4.5</formula>
      <formula>3.495</formula>
    </cfRule>
  </conditionalFormatting>
  <conditionalFormatting sqref="N912">
    <cfRule type="cellIs" dxfId="4088" priority="4460" operator="between">
      <formula>3.5</formula>
      <formula>2.495</formula>
    </cfRule>
    <cfRule type="cellIs" dxfId="4087" priority="4461" operator="between">
      <formula>3.5</formula>
      <formula>2.495</formula>
    </cfRule>
  </conditionalFormatting>
  <conditionalFormatting sqref="N912">
    <cfRule type="cellIs" dxfId="4086" priority="4459" operator="between">
      <formula>3.5</formula>
      <formula>2.495</formula>
    </cfRule>
  </conditionalFormatting>
  <conditionalFormatting sqref="N912">
    <cfRule type="cellIs" dxfId="4085" priority="4458" operator="between">
      <formula>3.5</formula>
      <formula>2.494</formula>
    </cfRule>
  </conditionalFormatting>
  <conditionalFormatting sqref="N912">
    <cfRule type="cellIs" dxfId="4084" priority="4457" operator="between">
      <formula>2.5</formula>
      <formula>0</formula>
    </cfRule>
  </conditionalFormatting>
  <conditionalFormatting sqref="N912">
    <cfRule type="cellIs" dxfId="4083" priority="4453" operator="between">
      <formula>4.501</formula>
      <formula>6</formula>
    </cfRule>
    <cfRule type="cellIs" dxfId="4082" priority="4454" operator="between">
      <formula>3.001</formula>
      <formula>4.5</formula>
    </cfRule>
    <cfRule type="cellIs" dxfId="4081" priority="4455" operator="between">
      <formula>2.001</formula>
      <formula>3</formula>
    </cfRule>
    <cfRule type="cellIs" dxfId="4080" priority="4456" operator="between">
      <formula>0</formula>
      <formula>2</formula>
    </cfRule>
  </conditionalFormatting>
  <conditionalFormatting sqref="N917">
    <cfRule type="cellIs" dxfId="4079" priority="4452" operator="between">
      <formula>6</formula>
      <formula>4.5</formula>
    </cfRule>
  </conditionalFormatting>
  <conditionalFormatting sqref="N917">
    <cfRule type="cellIs" dxfId="4078" priority="4451" operator="between">
      <formula>6</formula>
      <formula>4.495</formula>
    </cfRule>
  </conditionalFormatting>
  <conditionalFormatting sqref="N917">
    <cfRule type="cellIs" dxfId="4077" priority="4450" operator="between">
      <formula>4.5</formula>
      <formula>3.495</formula>
    </cfRule>
  </conditionalFormatting>
  <conditionalFormatting sqref="N917">
    <cfRule type="cellIs" dxfId="4076" priority="4448" operator="between">
      <formula>3.5</formula>
      <formula>2.495</formula>
    </cfRule>
    <cfRule type="cellIs" dxfId="4075" priority="4449" operator="between">
      <formula>3.5</formula>
      <formula>2.495</formula>
    </cfRule>
  </conditionalFormatting>
  <conditionalFormatting sqref="N917">
    <cfRule type="cellIs" dxfId="4074" priority="4447" operator="between">
      <formula>3.5</formula>
      <formula>2.495</formula>
    </cfRule>
  </conditionalFormatting>
  <conditionalFormatting sqref="N917">
    <cfRule type="cellIs" dxfId="4073" priority="4446" operator="between">
      <formula>3.5</formula>
      <formula>2.494</formula>
    </cfRule>
  </conditionalFormatting>
  <conditionalFormatting sqref="N917">
    <cfRule type="cellIs" dxfId="4072" priority="4445" operator="between">
      <formula>2.5</formula>
      <formula>0</formula>
    </cfRule>
  </conditionalFormatting>
  <conditionalFormatting sqref="N917">
    <cfRule type="cellIs" dxfId="4071" priority="4441" operator="between">
      <formula>4.501</formula>
      <formula>6</formula>
    </cfRule>
    <cfRule type="cellIs" dxfId="4070" priority="4442" operator="between">
      <formula>3.001</formula>
      <formula>4.5</formula>
    </cfRule>
    <cfRule type="cellIs" dxfId="4069" priority="4443" operator="between">
      <formula>2.001</formula>
      <formula>3</formula>
    </cfRule>
    <cfRule type="cellIs" dxfId="4068" priority="4444" operator="between">
      <formula>0</formula>
      <formula>2</formula>
    </cfRule>
  </conditionalFormatting>
  <conditionalFormatting sqref="N915">
    <cfRule type="cellIs" dxfId="4067" priority="4440" operator="between">
      <formula>6</formula>
      <formula>4.5</formula>
    </cfRule>
  </conditionalFormatting>
  <conditionalFormatting sqref="N915">
    <cfRule type="cellIs" dxfId="4066" priority="4439" operator="between">
      <formula>6</formula>
      <formula>4.495</formula>
    </cfRule>
  </conditionalFormatting>
  <conditionalFormatting sqref="N915">
    <cfRule type="cellIs" dxfId="4065" priority="4438" operator="between">
      <formula>4.5</formula>
      <formula>3.495</formula>
    </cfRule>
  </conditionalFormatting>
  <conditionalFormatting sqref="N915">
    <cfRule type="cellIs" dxfId="4064" priority="4436" operator="between">
      <formula>3.5</formula>
      <formula>2.495</formula>
    </cfRule>
    <cfRule type="cellIs" dxfId="4063" priority="4437" operator="between">
      <formula>3.5</formula>
      <formula>2.495</formula>
    </cfRule>
  </conditionalFormatting>
  <conditionalFormatting sqref="N915">
    <cfRule type="cellIs" dxfId="4062" priority="4435" operator="between">
      <formula>3.5</formula>
      <formula>2.495</formula>
    </cfRule>
  </conditionalFormatting>
  <conditionalFormatting sqref="N915">
    <cfRule type="cellIs" dxfId="4061" priority="4434" operator="between">
      <formula>3.5</formula>
      <formula>2.494</formula>
    </cfRule>
  </conditionalFormatting>
  <conditionalFormatting sqref="N915">
    <cfRule type="cellIs" dxfId="4060" priority="4433" operator="between">
      <formula>2.5</formula>
      <formula>0</formula>
    </cfRule>
  </conditionalFormatting>
  <conditionalFormatting sqref="N915">
    <cfRule type="cellIs" dxfId="4059" priority="4429" operator="between">
      <formula>4.501</formula>
      <formula>6</formula>
    </cfRule>
    <cfRule type="cellIs" dxfId="4058" priority="4430" operator="between">
      <formula>3.001</formula>
      <formula>4.5</formula>
    </cfRule>
    <cfRule type="cellIs" dxfId="4057" priority="4431" operator="between">
      <formula>2.001</formula>
      <formula>3</formula>
    </cfRule>
    <cfRule type="cellIs" dxfId="4056" priority="4432" operator="between">
      <formula>0</formula>
      <formula>2</formula>
    </cfRule>
  </conditionalFormatting>
  <conditionalFormatting sqref="N916">
    <cfRule type="cellIs" dxfId="4055" priority="4428" operator="between">
      <formula>6</formula>
      <formula>4.5</formula>
    </cfRule>
  </conditionalFormatting>
  <conditionalFormatting sqref="N916">
    <cfRule type="cellIs" dxfId="4054" priority="4427" operator="between">
      <formula>6</formula>
      <formula>4.495</formula>
    </cfRule>
  </conditionalFormatting>
  <conditionalFormatting sqref="N916">
    <cfRule type="cellIs" dxfId="4053" priority="4426" operator="between">
      <formula>4.5</formula>
      <formula>3.495</formula>
    </cfRule>
  </conditionalFormatting>
  <conditionalFormatting sqref="N916">
    <cfRule type="cellIs" dxfId="4052" priority="4424" operator="between">
      <formula>3.5</formula>
      <formula>2.495</formula>
    </cfRule>
    <cfRule type="cellIs" dxfId="4051" priority="4425" operator="between">
      <formula>3.5</formula>
      <formula>2.495</formula>
    </cfRule>
  </conditionalFormatting>
  <conditionalFormatting sqref="N916">
    <cfRule type="cellIs" dxfId="4050" priority="4423" operator="between">
      <formula>3.5</formula>
      <formula>2.495</formula>
    </cfRule>
  </conditionalFormatting>
  <conditionalFormatting sqref="N916">
    <cfRule type="cellIs" dxfId="4049" priority="4422" operator="between">
      <formula>3.5</formula>
      <formula>2.494</formula>
    </cfRule>
  </conditionalFormatting>
  <conditionalFormatting sqref="N916">
    <cfRule type="cellIs" dxfId="4048" priority="4421" operator="between">
      <formula>2.5</formula>
      <formula>0</formula>
    </cfRule>
  </conditionalFormatting>
  <conditionalFormatting sqref="N916">
    <cfRule type="cellIs" dxfId="4047" priority="4417" operator="between">
      <formula>4.501</formula>
      <formula>6</formula>
    </cfRule>
    <cfRule type="cellIs" dxfId="4046" priority="4418" operator="between">
      <formula>3.001</formula>
      <formula>4.5</formula>
    </cfRule>
    <cfRule type="cellIs" dxfId="4045" priority="4419" operator="between">
      <formula>2.001</formula>
      <formula>3</formula>
    </cfRule>
    <cfRule type="cellIs" dxfId="4044" priority="4420" operator="between">
      <formula>0</formula>
      <formula>2</formula>
    </cfRule>
  </conditionalFormatting>
  <conditionalFormatting sqref="N914">
    <cfRule type="cellIs" dxfId="4043" priority="4416" operator="between">
      <formula>6</formula>
      <formula>4.5</formula>
    </cfRule>
  </conditionalFormatting>
  <conditionalFormatting sqref="N914">
    <cfRule type="cellIs" dxfId="4042" priority="4415" operator="between">
      <formula>6</formula>
      <formula>4.495</formula>
    </cfRule>
  </conditionalFormatting>
  <conditionalFormatting sqref="N914">
    <cfRule type="cellIs" dxfId="4041" priority="4414" operator="between">
      <formula>4.5</formula>
      <formula>3.495</formula>
    </cfRule>
  </conditionalFormatting>
  <conditionalFormatting sqref="N914">
    <cfRule type="cellIs" dxfId="4040" priority="4412" operator="between">
      <formula>3.5</formula>
      <formula>2.495</formula>
    </cfRule>
    <cfRule type="cellIs" dxfId="4039" priority="4413" operator="between">
      <formula>3.5</formula>
      <formula>2.495</formula>
    </cfRule>
  </conditionalFormatting>
  <conditionalFormatting sqref="N914">
    <cfRule type="cellIs" dxfId="4038" priority="4411" operator="between">
      <formula>3.5</formula>
      <formula>2.495</formula>
    </cfRule>
  </conditionalFormatting>
  <conditionalFormatting sqref="N914">
    <cfRule type="cellIs" dxfId="4037" priority="4410" operator="between">
      <formula>3.5</formula>
      <formula>2.494</formula>
    </cfRule>
  </conditionalFormatting>
  <conditionalFormatting sqref="N914">
    <cfRule type="cellIs" dxfId="4036" priority="4409" operator="between">
      <formula>2.5</formula>
      <formula>0</formula>
    </cfRule>
  </conditionalFormatting>
  <conditionalFormatting sqref="N914">
    <cfRule type="cellIs" dxfId="4035" priority="4405" operator="between">
      <formula>4.501</formula>
      <formula>6</formula>
    </cfRule>
    <cfRule type="cellIs" dxfId="4034" priority="4406" operator="between">
      <formula>3.001</formula>
      <formula>4.5</formula>
    </cfRule>
    <cfRule type="cellIs" dxfId="4033" priority="4407" operator="between">
      <formula>2.001</formula>
      <formula>3</formula>
    </cfRule>
    <cfRule type="cellIs" dxfId="4032" priority="4408" operator="between">
      <formula>0</formula>
      <formula>2</formula>
    </cfRule>
  </conditionalFormatting>
  <conditionalFormatting sqref="N921">
    <cfRule type="cellIs" dxfId="4031" priority="4404" operator="between">
      <formula>6</formula>
      <formula>4.5</formula>
    </cfRule>
  </conditionalFormatting>
  <conditionalFormatting sqref="N921">
    <cfRule type="cellIs" dxfId="4030" priority="4403" operator="between">
      <formula>6</formula>
      <formula>4.495</formula>
    </cfRule>
  </conditionalFormatting>
  <conditionalFormatting sqref="N921">
    <cfRule type="cellIs" dxfId="4029" priority="4402" operator="between">
      <formula>4.5</formula>
      <formula>3.495</formula>
    </cfRule>
  </conditionalFormatting>
  <conditionalFormatting sqref="N921">
    <cfRule type="cellIs" dxfId="4028" priority="4400" operator="between">
      <formula>3.5</formula>
      <formula>2.495</formula>
    </cfRule>
    <cfRule type="cellIs" dxfId="4027" priority="4401" operator="between">
      <formula>3.5</formula>
      <formula>2.495</formula>
    </cfRule>
  </conditionalFormatting>
  <conditionalFormatting sqref="N921">
    <cfRule type="cellIs" dxfId="4026" priority="4399" operator="between">
      <formula>3.5</formula>
      <formula>2.495</formula>
    </cfRule>
  </conditionalFormatting>
  <conditionalFormatting sqref="N921">
    <cfRule type="cellIs" dxfId="4025" priority="4398" operator="between">
      <formula>3.5</formula>
      <formula>2.494</formula>
    </cfRule>
  </conditionalFormatting>
  <conditionalFormatting sqref="N921">
    <cfRule type="cellIs" dxfId="4024" priority="4397" operator="between">
      <formula>2.5</formula>
      <formula>0</formula>
    </cfRule>
  </conditionalFormatting>
  <conditionalFormatting sqref="N921">
    <cfRule type="cellIs" dxfId="4023" priority="4393" operator="between">
      <formula>4.501</formula>
      <formula>6</formula>
    </cfRule>
    <cfRule type="cellIs" dxfId="4022" priority="4394" operator="between">
      <formula>3.001</formula>
      <formula>4.5</formula>
    </cfRule>
    <cfRule type="cellIs" dxfId="4021" priority="4395" operator="between">
      <formula>2.001</formula>
      <formula>3</formula>
    </cfRule>
    <cfRule type="cellIs" dxfId="4020" priority="4396" operator="between">
      <formula>0</formula>
      <formula>2</formula>
    </cfRule>
  </conditionalFormatting>
  <conditionalFormatting sqref="N919">
    <cfRule type="cellIs" dxfId="4019" priority="4392" operator="between">
      <formula>6</formula>
      <formula>4.5</formula>
    </cfRule>
  </conditionalFormatting>
  <conditionalFormatting sqref="N919">
    <cfRule type="cellIs" dxfId="4018" priority="4391" operator="between">
      <formula>6</formula>
      <formula>4.495</formula>
    </cfRule>
  </conditionalFormatting>
  <conditionalFormatting sqref="N919">
    <cfRule type="cellIs" dxfId="4017" priority="4390" operator="between">
      <formula>4.5</formula>
      <formula>3.495</formula>
    </cfRule>
  </conditionalFormatting>
  <conditionalFormatting sqref="N919">
    <cfRule type="cellIs" dxfId="4016" priority="4388" operator="between">
      <formula>3.5</formula>
      <formula>2.495</formula>
    </cfRule>
    <cfRule type="cellIs" dxfId="4015" priority="4389" operator="between">
      <formula>3.5</formula>
      <formula>2.495</formula>
    </cfRule>
  </conditionalFormatting>
  <conditionalFormatting sqref="N919">
    <cfRule type="cellIs" dxfId="4014" priority="4387" operator="between">
      <formula>3.5</formula>
      <formula>2.495</formula>
    </cfRule>
  </conditionalFormatting>
  <conditionalFormatting sqref="N919">
    <cfRule type="cellIs" dxfId="4013" priority="4386" operator="between">
      <formula>3.5</formula>
      <formula>2.494</formula>
    </cfRule>
  </conditionalFormatting>
  <conditionalFormatting sqref="N919">
    <cfRule type="cellIs" dxfId="4012" priority="4385" operator="between">
      <formula>2.5</formula>
      <formula>0</formula>
    </cfRule>
  </conditionalFormatting>
  <conditionalFormatting sqref="N919">
    <cfRule type="cellIs" dxfId="4011" priority="4381" operator="between">
      <formula>4.501</formula>
      <formula>6</formula>
    </cfRule>
    <cfRule type="cellIs" dxfId="4010" priority="4382" operator="between">
      <formula>3.001</formula>
      <formula>4.5</formula>
    </cfRule>
    <cfRule type="cellIs" dxfId="4009" priority="4383" operator="between">
      <formula>2.001</formula>
      <formula>3</formula>
    </cfRule>
    <cfRule type="cellIs" dxfId="4008" priority="4384" operator="between">
      <formula>0</formula>
      <formula>2</formula>
    </cfRule>
  </conditionalFormatting>
  <conditionalFormatting sqref="N920">
    <cfRule type="cellIs" dxfId="4007" priority="4380" operator="between">
      <formula>6</formula>
      <formula>4.5</formula>
    </cfRule>
  </conditionalFormatting>
  <conditionalFormatting sqref="N920">
    <cfRule type="cellIs" dxfId="4006" priority="4379" operator="between">
      <formula>6</formula>
      <formula>4.495</formula>
    </cfRule>
  </conditionalFormatting>
  <conditionalFormatting sqref="N920">
    <cfRule type="cellIs" dxfId="4005" priority="4378" operator="between">
      <formula>4.5</formula>
      <formula>3.495</formula>
    </cfRule>
  </conditionalFormatting>
  <conditionalFormatting sqref="N920">
    <cfRule type="cellIs" dxfId="4004" priority="4376" operator="between">
      <formula>3.5</formula>
      <formula>2.495</formula>
    </cfRule>
    <cfRule type="cellIs" dxfId="4003" priority="4377" operator="between">
      <formula>3.5</formula>
      <formula>2.495</formula>
    </cfRule>
  </conditionalFormatting>
  <conditionalFormatting sqref="N920">
    <cfRule type="cellIs" dxfId="4002" priority="4375" operator="between">
      <formula>3.5</formula>
      <formula>2.495</formula>
    </cfRule>
  </conditionalFormatting>
  <conditionalFormatting sqref="N920">
    <cfRule type="cellIs" dxfId="4001" priority="4374" operator="between">
      <formula>3.5</formula>
      <formula>2.494</formula>
    </cfRule>
  </conditionalFormatting>
  <conditionalFormatting sqref="N920">
    <cfRule type="cellIs" dxfId="4000" priority="4373" operator="between">
      <formula>2.5</formula>
      <formula>0</formula>
    </cfRule>
  </conditionalFormatting>
  <conditionalFormatting sqref="N920">
    <cfRule type="cellIs" dxfId="3999" priority="4369" operator="between">
      <formula>4.501</formula>
      <formula>6</formula>
    </cfRule>
    <cfRule type="cellIs" dxfId="3998" priority="4370" operator="between">
      <formula>3.001</formula>
      <formula>4.5</formula>
    </cfRule>
    <cfRule type="cellIs" dxfId="3997" priority="4371" operator="between">
      <formula>2.001</formula>
      <formula>3</formula>
    </cfRule>
    <cfRule type="cellIs" dxfId="3996" priority="4372" operator="between">
      <formula>0</formula>
      <formula>2</formula>
    </cfRule>
  </conditionalFormatting>
  <conditionalFormatting sqref="N918">
    <cfRule type="cellIs" dxfId="3995" priority="4368" operator="between">
      <formula>6</formula>
      <formula>4.5</formula>
    </cfRule>
  </conditionalFormatting>
  <conditionalFormatting sqref="N918">
    <cfRule type="cellIs" dxfId="3994" priority="4367" operator="between">
      <formula>6</formula>
      <formula>4.495</formula>
    </cfRule>
  </conditionalFormatting>
  <conditionalFormatting sqref="N918">
    <cfRule type="cellIs" dxfId="3993" priority="4366" operator="between">
      <formula>4.5</formula>
      <formula>3.495</formula>
    </cfRule>
  </conditionalFormatting>
  <conditionalFormatting sqref="N918">
    <cfRule type="cellIs" dxfId="3992" priority="4364" operator="between">
      <formula>3.5</formula>
      <formula>2.495</formula>
    </cfRule>
    <cfRule type="cellIs" dxfId="3991" priority="4365" operator="between">
      <formula>3.5</formula>
      <formula>2.495</formula>
    </cfRule>
  </conditionalFormatting>
  <conditionalFormatting sqref="N918">
    <cfRule type="cellIs" dxfId="3990" priority="4363" operator="between">
      <formula>3.5</formula>
      <formula>2.495</formula>
    </cfRule>
  </conditionalFormatting>
  <conditionalFormatting sqref="N918">
    <cfRule type="cellIs" dxfId="3989" priority="4362" operator="between">
      <formula>3.5</formula>
      <formula>2.494</formula>
    </cfRule>
  </conditionalFormatting>
  <conditionalFormatting sqref="N918">
    <cfRule type="cellIs" dxfId="3988" priority="4361" operator="between">
      <formula>2.5</formula>
      <formula>0</formula>
    </cfRule>
  </conditionalFormatting>
  <conditionalFormatting sqref="N918">
    <cfRule type="cellIs" dxfId="3987" priority="4357" operator="between">
      <formula>4.501</formula>
      <formula>6</formula>
    </cfRule>
    <cfRule type="cellIs" dxfId="3986" priority="4358" operator="between">
      <formula>3.001</formula>
      <formula>4.5</formula>
    </cfRule>
    <cfRule type="cellIs" dxfId="3985" priority="4359" operator="between">
      <formula>2.001</formula>
      <formula>3</formula>
    </cfRule>
    <cfRule type="cellIs" dxfId="3984" priority="4360" operator="between">
      <formula>0</formula>
      <formula>2</formula>
    </cfRule>
  </conditionalFormatting>
  <conditionalFormatting sqref="N925">
    <cfRule type="cellIs" dxfId="3983" priority="4356" operator="between">
      <formula>6</formula>
      <formula>4.5</formula>
    </cfRule>
  </conditionalFormatting>
  <conditionalFormatting sqref="N925">
    <cfRule type="cellIs" dxfId="3982" priority="4355" operator="between">
      <formula>6</formula>
      <formula>4.495</formula>
    </cfRule>
  </conditionalFormatting>
  <conditionalFormatting sqref="N925">
    <cfRule type="cellIs" dxfId="3981" priority="4354" operator="between">
      <formula>4.5</formula>
      <formula>3.495</formula>
    </cfRule>
  </conditionalFormatting>
  <conditionalFormatting sqref="N925">
    <cfRule type="cellIs" dxfId="3980" priority="4352" operator="between">
      <formula>3.5</formula>
      <formula>2.495</formula>
    </cfRule>
    <cfRule type="cellIs" dxfId="3979" priority="4353" operator="between">
      <formula>3.5</formula>
      <formula>2.495</formula>
    </cfRule>
  </conditionalFormatting>
  <conditionalFormatting sqref="N925">
    <cfRule type="cellIs" dxfId="3978" priority="4351" operator="between">
      <formula>3.5</formula>
      <formula>2.495</formula>
    </cfRule>
  </conditionalFormatting>
  <conditionalFormatting sqref="N925">
    <cfRule type="cellIs" dxfId="3977" priority="4350" operator="between">
      <formula>3.5</formula>
      <formula>2.494</formula>
    </cfRule>
  </conditionalFormatting>
  <conditionalFormatting sqref="N925">
    <cfRule type="cellIs" dxfId="3976" priority="4349" operator="between">
      <formula>2.5</formula>
      <formula>0</formula>
    </cfRule>
  </conditionalFormatting>
  <conditionalFormatting sqref="N925">
    <cfRule type="cellIs" dxfId="3975" priority="4345" operator="between">
      <formula>4.501</formula>
      <formula>6</formula>
    </cfRule>
    <cfRule type="cellIs" dxfId="3974" priority="4346" operator="between">
      <formula>3.001</formula>
      <formula>4.5</formula>
    </cfRule>
    <cfRule type="cellIs" dxfId="3973" priority="4347" operator="between">
      <formula>2.001</formula>
      <formula>3</formula>
    </cfRule>
    <cfRule type="cellIs" dxfId="3972" priority="4348" operator="between">
      <formula>0</formula>
      <formula>2</formula>
    </cfRule>
  </conditionalFormatting>
  <conditionalFormatting sqref="N923">
    <cfRule type="cellIs" dxfId="3971" priority="4344" operator="between">
      <formula>6</formula>
      <formula>4.5</formula>
    </cfRule>
  </conditionalFormatting>
  <conditionalFormatting sqref="N923">
    <cfRule type="cellIs" dxfId="3970" priority="4343" operator="between">
      <formula>6</formula>
      <formula>4.495</formula>
    </cfRule>
  </conditionalFormatting>
  <conditionalFormatting sqref="N923">
    <cfRule type="cellIs" dxfId="3969" priority="4342" operator="between">
      <formula>4.5</formula>
      <formula>3.495</formula>
    </cfRule>
  </conditionalFormatting>
  <conditionalFormatting sqref="N923">
    <cfRule type="cellIs" dxfId="3968" priority="4340" operator="between">
      <formula>3.5</formula>
      <formula>2.495</formula>
    </cfRule>
    <cfRule type="cellIs" dxfId="3967" priority="4341" operator="between">
      <formula>3.5</formula>
      <formula>2.495</formula>
    </cfRule>
  </conditionalFormatting>
  <conditionalFormatting sqref="N923">
    <cfRule type="cellIs" dxfId="3966" priority="4339" operator="between">
      <formula>3.5</formula>
      <formula>2.495</formula>
    </cfRule>
  </conditionalFormatting>
  <conditionalFormatting sqref="N923">
    <cfRule type="cellIs" dxfId="3965" priority="4338" operator="between">
      <formula>3.5</formula>
      <formula>2.494</formula>
    </cfRule>
  </conditionalFormatting>
  <conditionalFormatting sqref="N923">
    <cfRule type="cellIs" dxfId="3964" priority="4337" operator="between">
      <formula>2.5</formula>
      <formula>0</formula>
    </cfRule>
  </conditionalFormatting>
  <conditionalFormatting sqref="N923">
    <cfRule type="cellIs" dxfId="3963" priority="4333" operator="between">
      <formula>4.501</formula>
      <formula>6</formula>
    </cfRule>
    <cfRule type="cellIs" dxfId="3962" priority="4334" operator="between">
      <formula>3.001</formula>
      <formula>4.5</formula>
    </cfRule>
    <cfRule type="cellIs" dxfId="3961" priority="4335" operator="between">
      <formula>2.001</formula>
      <formula>3</formula>
    </cfRule>
    <cfRule type="cellIs" dxfId="3960" priority="4336" operator="between">
      <formula>0</formula>
      <formula>2</formula>
    </cfRule>
  </conditionalFormatting>
  <conditionalFormatting sqref="N924">
    <cfRule type="cellIs" dxfId="3959" priority="4332" operator="between">
      <formula>6</formula>
      <formula>4.5</formula>
    </cfRule>
  </conditionalFormatting>
  <conditionalFormatting sqref="N924">
    <cfRule type="cellIs" dxfId="3958" priority="4331" operator="between">
      <formula>6</formula>
      <formula>4.495</formula>
    </cfRule>
  </conditionalFormatting>
  <conditionalFormatting sqref="N924">
    <cfRule type="cellIs" dxfId="3957" priority="4330" operator="between">
      <formula>4.5</formula>
      <formula>3.495</formula>
    </cfRule>
  </conditionalFormatting>
  <conditionalFormatting sqref="N924">
    <cfRule type="cellIs" dxfId="3956" priority="4328" operator="between">
      <formula>3.5</formula>
      <formula>2.495</formula>
    </cfRule>
    <cfRule type="cellIs" dxfId="3955" priority="4329" operator="between">
      <formula>3.5</formula>
      <formula>2.495</formula>
    </cfRule>
  </conditionalFormatting>
  <conditionalFormatting sqref="N924">
    <cfRule type="cellIs" dxfId="3954" priority="4327" operator="between">
      <formula>3.5</formula>
      <formula>2.495</formula>
    </cfRule>
  </conditionalFormatting>
  <conditionalFormatting sqref="N924">
    <cfRule type="cellIs" dxfId="3953" priority="4326" operator="between">
      <formula>3.5</formula>
      <formula>2.494</formula>
    </cfRule>
  </conditionalFormatting>
  <conditionalFormatting sqref="N924">
    <cfRule type="cellIs" dxfId="3952" priority="4325" operator="between">
      <formula>2.5</formula>
      <formula>0</formula>
    </cfRule>
  </conditionalFormatting>
  <conditionalFormatting sqref="N924">
    <cfRule type="cellIs" dxfId="3951" priority="4321" operator="between">
      <formula>4.501</formula>
      <formula>6</formula>
    </cfRule>
    <cfRule type="cellIs" dxfId="3950" priority="4322" operator="between">
      <formula>3.001</formula>
      <formula>4.5</formula>
    </cfRule>
    <cfRule type="cellIs" dxfId="3949" priority="4323" operator="between">
      <formula>2.001</formula>
      <formula>3</formula>
    </cfRule>
    <cfRule type="cellIs" dxfId="3948" priority="4324" operator="between">
      <formula>0</formula>
      <formula>2</formula>
    </cfRule>
  </conditionalFormatting>
  <conditionalFormatting sqref="N922">
    <cfRule type="cellIs" dxfId="3947" priority="4320" operator="between">
      <formula>6</formula>
      <formula>4.5</formula>
    </cfRule>
  </conditionalFormatting>
  <conditionalFormatting sqref="N922">
    <cfRule type="cellIs" dxfId="3946" priority="4319" operator="between">
      <formula>6</formula>
      <formula>4.495</formula>
    </cfRule>
  </conditionalFormatting>
  <conditionalFormatting sqref="N922">
    <cfRule type="cellIs" dxfId="3945" priority="4318" operator="between">
      <formula>4.5</formula>
      <formula>3.495</formula>
    </cfRule>
  </conditionalFormatting>
  <conditionalFormatting sqref="N922">
    <cfRule type="cellIs" dxfId="3944" priority="4316" operator="between">
      <formula>3.5</formula>
      <formula>2.495</formula>
    </cfRule>
    <cfRule type="cellIs" dxfId="3943" priority="4317" operator="between">
      <formula>3.5</formula>
      <formula>2.495</formula>
    </cfRule>
  </conditionalFormatting>
  <conditionalFormatting sqref="N922">
    <cfRule type="cellIs" dxfId="3942" priority="4315" operator="between">
      <formula>3.5</formula>
      <formula>2.495</formula>
    </cfRule>
  </conditionalFormatting>
  <conditionalFormatting sqref="N922">
    <cfRule type="cellIs" dxfId="3941" priority="4314" operator="between">
      <formula>3.5</formula>
      <formula>2.494</formula>
    </cfRule>
  </conditionalFormatting>
  <conditionalFormatting sqref="N922">
    <cfRule type="cellIs" dxfId="3940" priority="4313" operator="between">
      <formula>2.5</formula>
      <formula>0</formula>
    </cfRule>
  </conditionalFormatting>
  <conditionalFormatting sqref="N922">
    <cfRule type="cellIs" dxfId="3939" priority="4309" operator="between">
      <formula>4.501</formula>
      <formula>6</formula>
    </cfRule>
    <cfRule type="cellIs" dxfId="3938" priority="4310" operator="between">
      <formula>3.001</formula>
      <formula>4.5</formula>
    </cfRule>
    <cfRule type="cellIs" dxfId="3937" priority="4311" operator="between">
      <formula>2.001</formula>
      <formula>3</formula>
    </cfRule>
    <cfRule type="cellIs" dxfId="3936" priority="4312" operator="between">
      <formula>0</formula>
      <formula>2</formula>
    </cfRule>
  </conditionalFormatting>
  <conditionalFormatting sqref="N930">
    <cfRule type="cellIs" dxfId="3935" priority="4308" operator="between">
      <formula>6</formula>
      <formula>4.5</formula>
    </cfRule>
  </conditionalFormatting>
  <conditionalFormatting sqref="N930">
    <cfRule type="cellIs" dxfId="3934" priority="4307" operator="between">
      <formula>6</formula>
      <formula>4.495</formula>
    </cfRule>
  </conditionalFormatting>
  <conditionalFormatting sqref="N930">
    <cfRule type="cellIs" dxfId="3933" priority="4306" operator="between">
      <formula>4.5</formula>
      <formula>3.495</formula>
    </cfRule>
  </conditionalFormatting>
  <conditionalFormatting sqref="N930">
    <cfRule type="cellIs" dxfId="3932" priority="4304" operator="between">
      <formula>3.5</formula>
      <formula>2.495</formula>
    </cfRule>
    <cfRule type="cellIs" dxfId="3931" priority="4305" operator="between">
      <formula>3.5</formula>
      <formula>2.495</formula>
    </cfRule>
  </conditionalFormatting>
  <conditionalFormatting sqref="N930">
    <cfRule type="cellIs" dxfId="3930" priority="4303" operator="between">
      <formula>3.5</formula>
      <formula>2.495</formula>
    </cfRule>
  </conditionalFormatting>
  <conditionalFormatting sqref="N930">
    <cfRule type="cellIs" dxfId="3929" priority="4302" operator="between">
      <formula>3.5</formula>
      <formula>2.494</formula>
    </cfRule>
  </conditionalFormatting>
  <conditionalFormatting sqref="N930">
    <cfRule type="cellIs" dxfId="3928" priority="4301" operator="between">
      <formula>2.5</formula>
      <formula>0</formula>
    </cfRule>
  </conditionalFormatting>
  <conditionalFormatting sqref="N930">
    <cfRule type="cellIs" dxfId="3927" priority="4297" operator="between">
      <formula>4.501</formula>
      <formula>6</formula>
    </cfRule>
    <cfRule type="cellIs" dxfId="3926" priority="4298" operator="between">
      <formula>3.001</formula>
      <formula>4.5</formula>
    </cfRule>
    <cfRule type="cellIs" dxfId="3925" priority="4299" operator="between">
      <formula>2.001</formula>
      <formula>3</formula>
    </cfRule>
    <cfRule type="cellIs" dxfId="3924" priority="4300" operator="between">
      <formula>0</formula>
      <formula>2</formula>
    </cfRule>
  </conditionalFormatting>
  <conditionalFormatting sqref="N928">
    <cfRule type="cellIs" dxfId="3923" priority="4296" operator="between">
      <formula>6</formula>
      <formula>4.5</formula>
    </cfRule>
  </conditionalFormatting>
  <conditionalFormatting sqref="N928">
    <cfRule type="cellIs" dxfId="3922" priority="4295" operator="between">
      <formula>6</formula>
      <formula>4.495</formula>
    </cfRule>
  </conditionalFormatting>
  <conditionalFormatting sqref="N928">
    <cfRule type="cellIs" dxfId="3921" priority="4294" operator="between">
      <formula>4.5</formula>
      <formula>3.495</formula>
    </cfRule>
  </conditionalFormatting>
  <conditionalFormatting sqref="N928">
    <cfRule type="cellIs" dxfId="3920" priority="4292" operator="between">
      <formula>3.5</formula>
      <formula>2.495</formula>
    </cfRule>
    <cfRule type="cellIs" dxfId="3919" priority="4293" operator="between">
      <formula>3.5</formula>
      <formula>2.495</formula>
    </cfRule>
  </conditionalFormatting>
  <conditionalFormatting sqref="N928">
    <cfRule type="cellIs" dxfId="3918" priority="4291" operator="between">
      <formula>3.5</formula>
      <formula>2.495</formula>
    </cfRule>
  </conditionalFormatting>
  <conditionalFormatting sqref="N928">
    <cfRule type="cellIs" dxfId="3917" priority="4290" operator="between">
      <formula>3.5</formula>
      <formula>2.494</formula>
    </cfRule>
  </conditionalFormatting>
  <conditionalFormatting sqref="N928">
    <cfRule type="cellIs" dxfId="3916" priority="4289" operator="between">
      <formula>2.5</formula>
      <formula>0</formula>
    </cfRule>
  </conditionalFormatting>
  <conditionalFormatting sqref="N928">
    <cfRule type="cellIs" dxfId="3915" priority="4285" operator="between">
      <formula>4.501</formula>
      <formula>6</formula>
    </cfRule>
    <cfRule type="cellIs" dxfId="3914" priority="4286" operator="between">
      <formula>3.001</formula>
      <formula>4.5</formula>
    </cfRule>
    <cfRule type="cellIs" dxfId="3913" priority="4287" operator="between">
      <formula>2.001</formula>
      <formula>3</formula>
    </cfRule>
    <cfRule type="cellIs" dxfId="3912" priority="4288" operator="between">
      <formula>0</formula>
      <formula>2</formula>
    </cfRule>
  </conditionalFormatting>
  <conditionalFormatting sqref="N929">
    <cfRule type="cellIs" dxfId="3911" priority="4284" operator="between">
      <formula>6</formula>
      <formula>4.5</formula>
    </cfRule>
  </conditionalFormatting>
  <conditionalFormatting sqref="N929">
    <cfRule type="cellIs" dxfId="3910" priority="4283" operator="between">
      <formula>6</formula>
      <formula>4.495</formula>
    </cfRule>
  </conditionalFormatting>
  <conditionalFormatting sqref="N929">
    <cfRule type="cellIs" dxfId="3909" priority="4282" operator="between">
      <formula>4.5</formula>
      <formula>3.495</formula>
    </cfRule>
  </conditionalFormatting>
  <conditionalFormatting sqref="N929">
    <cfRule type="cellIs" dxfId="3908" priority="4280" operator="between">
      <formula>3.5</formula>
      <formula>2.495</formula>
    </cfRule>
    <cfRule type="cellIs" dxfId="3907" priority="4281" operator="between">
      <formula>3.5</formula>
      <formula>2.495</formula>
    </cfRule>
  </conditionalFormatting>
  <conditionalFormatting sqref="N929">
    <cfRule type="cellIs" dxfId="3906" priority="4279" operator="between">
      <formula>3.5</formula>
      <formula>2.495</formula>
    </cfRule>
  </conditionalFormatting>
  <conditionalFormatting sqref="N929">
    <cfRule type="cellIs" dxfId="3905" priority="4278" operator="between">
      <formula>3.5</formula>
      <formula>2.494</formula>
    </cfRule>
  </conditionalFormatting>
  <conditionalFormatting sqref="N929">
    <cfRule type="cellIs" dxfId="3904" priority="4277" operator="between">
      <formula>2.5</formula>
      <formula>0</formula>
    </cfRule>
  </conditionalFormatting>
  <conditionalFormatting sqref="N929">
    <cfRule type="cellIs" dxfId="3903" priority="4273" operator="between">
      <formula>4.501</formula>
      <formula>6</formula>
    </cfRule>
    <cfRule type="cellIs" dxfId="3902" priority="4274" operator="between">
      <formula>3.001</formula>
      <formula>4.5</formula>
    </cfRule>
    <cfRule type="cellIs" dxfId="3901" priority="4275" operator="between">
      <formula>2.001</formula>
      <formula>3</formula>
    </cfRule>
    <cfRule type="cellIs" dxfId="3900" priority="4276" operator="between">
      <formula>0</formula>
      <formula>2</formula>
    </cfRule>
  </conditionalFormatting>
  <conditionalFormatting sqref="N926">
    <cfRule type="cellIs" dxfId="3899" priority="4272" operator="between">
      <formula>6</formula>
      <formula>4.5</formula>
    </cfRule>
  </conditionalFormatting>
  <conditionalFormatting sqref="N926">
    <cfRule type="cellIs" dxfId="3898" priority="4271" operator="between">
      <formula>6</formula>
      <formula>4.495</formula>
    </cfRule>
  </conditionalFormatting>
  <conditionalFormatting sqref="N926">
    <cfRule type="cellIs" dxfId="3897" priority="4270" operator="between">
      <formula>4.5</formula>
      <formula>3.495</formula>
    </cfRule>
  </conditionalFormatting>
  <conditionalFormatting sqref="N926">
    <cfRule type="cellIs" dxfId="3896" priority="4268" operator="between">
      <formula>3.5</formula>
      <formula>2.495</formula>
    </cfRule>
    <cfRule type="cellIs" dxfId="3895" priority="4269" operator="between">
      <formula>3.5</formula>
      <formula>2.495</formula>
    </cfRule>
  </conditionalFormatting>
  <conditionalFormatting sqref="N926">
    <cfRule type="cellIs" dxfId="3894" priority="4267" operator="between">
      <formula>3.5</formula>
      <formula>2.495</formula>
    </cfRule>
  </conditionalFormatting>
  <conditionalFormatting sqref="N926">
    <cfRule type="cellIs" dxfId="3893" priority="4266" operator="between">
      <formula>3.5</formula>
      <formula>2.494</formula>
    </cfRule>
  </conditionalFormatting>
  <conditionalFormatting sqref="N926">
    <cfRule type="cellIs" dxfId="3892" priority="4265" operator="between">
      <formula>2.5</formula>
      <formula>0</formula>
    </cfRule>
  </conditionalFormatting>
  <conditionalFormatting sqref="N926">
    <cfRule type="cellIs" dxfId="3891" priority="4261" operator="between">
      <formula>4.501</formula>
      <formula>6</formula>
    </cfRule>
    <cfRule type="cellIs" dxfId="3890" priority="4262" operator="between">
      <formula>3.001</formula>
      <formula>4.5</formula>
    </cfRule>
    <cfRule type="cellIs" dxfId="3889" priority="4263" operator="between">
      <formula>2.001</formula>
      <formula>3</formula>
    </cfRule>
    <cfRule type="cellIs" dxfId="3888" priority="4264" operator="between">
      <formula>0</formula>
      <formula>2</formula>
    </cfRule>
  </conditionalFormatting>
  <conditionalFormatting sqref="N936">
    <cfRule type="cellIs" dxfId="3887" priority="4260" operator="between">
      <formula>6</formula>
      <formula>4.5</formula>
    </cfRule>
  </conditionalFormatting>
  <conditionalFormatting sqref="N936">
    <cfRule type="cellIs" dxfId="3886" priority="4259" operator="between">
      <formula>6</formula>
      <formula>4.495</formula>
    </cfRule>
  </conditionalFormatting>
  <conditionalFormatting sqref="N936">
    <cfRule type="cellIs" dxfId="3885" priority="4258" operator="between">
      <formula>4.5</formula>
      <formula>3.495</formula>
    </cfRule>
  </conditionalFormatting>
  <conditionalFormatting sqref="N936">
    <cfRule type="cellIs" dxfId="3884" priority="4256" operator="between">
      <formula>3.5</formula>
      <formula>2.495</formula>
    </cfRule>
    <cfRule type="cellIs" dxfId="3883" priority="4257" operator="between">
      <formula>3.5</formula>
      <formula>2.495</formula>
    </cfRule>
  </conditionalFormatting>
  <conditionalFormatting sqref="N936">
    <cfRule type="cellIs" dxfId="3882" priority="4255" operator="between">
      <formula>3.5</formula>
      <formula>2.495</formula>
    </cfRule>
  </conditionalFormatting>
  <conditionalFormatting sqref="N936">
    <cfRule type="cellIs" dxfId="3881" priority="4254" operator="between">
      <formula>3.5</formula>
      <formula>2.494</formula>
    </cfRule>
  </conditionalFormatting>
  <conditionalFormatting sqref="N936">
    <cfRule type="cellIs" dxfId="3880" priority="4253" operator="between">
      <formula>2.5</formula>
      <formula>0</formula>
    </cfRule>
  </conditionalFormatting>
  <conditionalFormatting sqref="N936">
    <cfRule type="cellIs" dxfId="3879" priority="4249" operator="between">
      <formula>4.501</formula>
      <formula>6</formula>
    </cfRule>
    <cfRule type="cellIs" dxfId="3878" priority="4250" operator="between">
      <formula>3.001</formula>
      <formula>4.5</formula>
    </cfRule>
    <cfRule type="cellIs" dxfId="3877" priority="4251" operator="between">
      <formula>2.001</formula>
      <formula>3</formula>
    </cfRule>
    <cfRule type="cellIs" dxfId="3876" priority="4252" operator="between">
      <formula>0</formula>
      <formula>2</formula>
    </cfRule>
  </conditionalFormatting>
  <conditionalFormatting sqref="N934">
    <cfRule type="cellIs" dxfId="3875" priority="4248" operator="between">
      <formula>6</formula>
      <formula>4.5</formula>
    </cfRule>
  </conditionalFormatting>
  <conditionalFormatting sqref="N934">
    <cfRule type="cellIs" dxfId="3874" priority="4247" operator="between">
      <formula>6</formula>
      <formula>4.495</formula>
    </cfRule>
  </conditionalFormatting>
  <conditionalFormatting sqref="N934">
    <cfRule type="cellIs" dxfId="3873" priority="4246" operator="between">
      <formula>4.5</formula>
      <formula>3.495</formula>
    </cfRule>
  </conditionalFormatting>
  <conditionalFormatting sqref="N934">
    <cfRule type="cellIs" dxfId="3872" priority="4244" operator="between">
      <formula>3.5</formula>
      <formula>2.495</formula>
    </cfRule>
    <cfRule type="cellIs" dxfId="3871" priority="4245" operator="between">
      <formula>3.5</formula>
      <formula>2.495</formula>
    </cfRule>
  </conditionalFormatting>
  <conditionalFormatting sqref="N934">
    <cfRule type="cellIs" dxfId="3870" priority="4243" operator="between">
      <formula>3.5</formula>
      <formula>2.495</formula>
    </cfRule>
  </conditionalFormatting>
  <conditionalFormatting sqref="N934">
    <cfRule type="cellIs" dxfId="3869" priority="4242" operator="between">
      <formula>3.5</formula>
      <formula>2.494</formula>
    </cfRule>
  </conditionalFormatting>
  <conditionalFormatting sqref="N934">
    <cfRule type="cellIs" dxfId="3868" priority="4241" operator="between">
      <formula>2.5</formula>
      <formula>0</formula>
    </cfRule>
  </conditionalFormatting>
  <conditionalFormatting sqref="N934">
    <cfRule type="cellIs" dxfId="3867" priority="4237" operator="between">
      <formula>4.501</formula>
      <formula>6</formula>
    </cfRule>
    <cfRule type="cellIs" dxfId="3866" priority="4238" operator="between">
      <formula>3.001</formula>
      <formula>4.5</formula>
    </cfRule>
    <cfRule type="cellIs" dxfId="3865" priority="4239" operator="between">
      <formula>2.001</formula>
      <formula>3</formula>
    </cfRule>
    <cfRule type="cellIs" dxfId="3864" priority="4240" operator="between">
      <formula>0</formula>
      <formula>2</formula>
    </cfRule>
  </conditionalFormatting>
  <conditionalFormatting sqref="N935">
    <cfRule type="cellIs" dxfId="3863" priority="4236" operator="between">
      <formula>6</formula>
      <formula>4.5</formula>
    </cfRule>
  </conditionalFormatting>
  <conditionalFormatting sqref="N935">
    <cfRule type="cellIs" dxfId="3862" priority="4235" operator="between">
      <formula>6</formula>
      <formula>4.495</formula>
    </cfRule>
  </conditionalFormatting>
  <conditionalFormatting sqref="N935">
    <cfRule type="cellIs" dxfId="3861" priority="4234" operator="between">
      <formula>4.5</formula>
      <formula>3.495</formula>
    </cfRule>
  </conditionalFormatting>
  <conditionalFormatting sqref="N935">
    <cfRule type="cellIs" dxfId="3860" priority="4232" operator="between">
      <formula>3.5</formula>
      <formula>2.495</formula>
    </cfRule>
    <cfRule type="cellIs" dxfId="3859" priority="4233" operator="between">
      <formula>3.5</formula>
      <formula>2.495</formula>
    </cfRule>
  </conditionalFormatting>
  <conditionalFormatting sqref="N935">
    <cfRule type="cellIs" dxfId="3858" priority="4231" operator="between">
      <formula>3.5</formula>
      <formula>2.495</formula>
    </cfRule>
  </conditionalFormatting>
  <conditionalFormatting sqref="N935">
    <cfRule type="cellIs" dxfId="3857" priority="4230" operator="between">
      <formula>3.5</formula>
      <formula>2.494</formula>
    </cfRule>
  </conditionalFormatting>
  <conditionalFormatting sqref="N935">
    <cfRule type="cellIs" dxfId="3856" priority="4229" operator="between">
      <formula>2.5</formula>
      <formula>0</formula>
    </cfRule>
  </conditionalFormatting>
  <conditionalFormatting sqref="N935">
    <cfRule type="cellIs" dxfId="3855" priority="4225" operator="between">
      <formula>4.501</formula>
      <formula>6</formula>
    </cfRule>
    <cfRule type="cellIs" dxfId="3854" priority="4226" operator="between">
      <formula>3.001</formula>
      <formula>4.5</formula>
    </cfRule>
    <cfRule type="cellIs" dxfId="3853" priority="4227" operator="between">
      <formula>2.001</formula>
      <formula>3</formula>
    </cfRule>
    <cfRule type="cellIs" dxfId="3852" priority="4228" operator="between">
      <formula>0</formula>
      <formula>2</formula>
    </cfRule>
  </conditionalFormatting>
  <conditionalFormatting sqref="N931">
    <cfRule type="cellIs" dxfId="3851" priority="4224" operator="between">
      <formula>6</formula>
      <formula>4.5</formula>
    </cfRule>
  </conditionalFormatting>
  <conditionalFormatting sqref="N931">
    <cfRule type="cellIs" dxfId="3850" priority="4223" operator="between">
      <formula>6</formula>
      <formula>4.495</formula>
    </cfRule>
  </conditionalFormatting>
  <conditionalFormatting sqref="N931">
    <cfRule type="cellIs" dxfId="3849" priority="4222" operator="between">
      <formula>4.5</formula>
      <formula>3.495</formula>
    </cfRule>
  </conditionalFormatting>
  <conditionalFormatting sqref="N931">
    <cfRule type="cellIs" dxfId="3848" priority="4220" operator="between">
      <formula>3.5</formula>
      <formula>2.495</formula>
    </cfRule>
    <cfRule type="cellIs" dxfId="3847" priority="4221" operator="between">
      <formula>3.5</formula>
      <formula>2.495</formula>
    </cfRule>
  </conditionalFormatting>
  <conditionalFormatting sqref="N931">
    <cfRule type="cellIs" dxfId="3846" priority="4219" operator="between">
      <formula>3.5</formula>
      <formula>2.495</formula>
    </cfRule>
  </conditionalFormatting>
  <conditionalFormatting sqref="N931">
    <cfRule type="cellIs" dxfId="3845" priority="4218" operator="between">
      <formula>3.5</formula>
      <formula>2.494</formula>
    </cfRule>
  </conditionalFormatting>
  <conditionalFormatting sqref="N931">
    <cfRule type="cellIs" dxfId="3844" priority="4217" operator="between">
      <formula>2.5</formula>
      <formula>0</formula>
    </cfRule>
  </conditionalFormatting>
  <conditionalFormatting sqref="N931">
    <cfRule type="cellIs" dxfId="3843" priority="4213" operator="between">
      <formula>4.501</formula>
      <formula>6</formula>
    </cfRule>
    <cfRule type="cellIs" dxfId="3842" priority="4214" operator="between">
      <formula>3.001</formula>
      <formula>4.5</formula>
    </cfRule>
    <cfRule type="cellIs" dxfId="3841" priority="4215" operator="between">
      <formula>2.001</formula>
      <formula>3</formula>
    </cfRule>
    <cfRule type="cellIs" dxfId="3840" priority="4216" operator="between">
      <formula>0</formula>
      <formula>2</formula>
    </cfRule>
  </conditionalFormatting>
  <conditionalFormatting sqref="N933">
    <cfRule type="cellIs" dxfId="3839" priority="4212" operator="between">
      <formula>6</formula>
      <formula>4.5</formula>
    </cfRule>
  </conditionalFormatting>
  <conditionalFormatting sqref="N933">
    <cfRule type="cellIs" dxfId="3838" priority="4211" operator="between">
      <formula>6</formula>
      <formula>4.495</formula>
    </cfRule>
  </conditionalFormatting>
  <conditionalFormatting sqref="N933">
    <cfRule type="cellIs" dxfId="3837" priority="4210" operator="between">
      <formula>4.5</formula>
      <formula>3.495</formula>
    </cfRule>
  </conditionalFormatting>
  <conditionalFormatting sqref="N933">
    <cfRule type="cellIs" dxfId="3836" priority="4208" operator="between">
      <formula>3.5</formula>
      <formula>2.495</formula>
    </cfRule>
    <cfRule type="cellIs" dxfId="3835" priority="4209" operator="between">
      <formula>3.5</formula>
      <formula>2.495</formula>
    </cfRule>
  </conditionalFormatting>
  <conditionalFormatting sqref="N933">
    <cfRule type="cellIs" dxfId="3834" priority="4207" operator="between">
      <formula>3.5</formula>
      <formula>2.495</formula>
    </cfRule>
  </conditionalFormatting>
  <conditionalFormatting sqref="N933">
    <cfRule type="cellIs" dxfId="3833" priority="4206" operator="between">
      <formula>3.5</formula>
      <formula>2.494</formula>
    </cfRule>
  </conditionalFormatting>
  <conditionalFormatting sqref="N933">
    <cfRule type="cellIs" dxfId="3832" priority="4205" operator="between">
      <formula>2.5</formula>
      <formula>0</formula>
    </cfRule>
  </conditionalFormatting>
  <conditionalFormatting sqref="N933">
    <cfRule type="cellIs" dxfId="3831" priority="4201" operator="between">
      <formula>4.501</formula>
      <formula>6</formula>
    </cfRule>
    <cfRule type="cellIs" dxfId="3830" priority="4202" operator="between">
      <formula>3.001</formula>
      <formula>4.5</formula>
    </cfRule>
    <cfRule type="cellIs" dxfId="3829" priority="4203" operator="between">
      <formula>2.001</formula>
      <formula>3</formula>
    </cfRule>
    <cfRule type="cellIs" dxfId="3828" priority="4204" operator="between">
      <formula>0</formula>
      <formula>2</formula>
    </cfRule>
  </conditionalFormatting>
  <conditionalFormatting sqref="N932">
    <cfRule type="cellIs" dxfId="3827" priority="4200" operator="between">
      <formula>6</formula>
      <formula>4.5</formula>
    </cfRule>
  </conditionalFormatting>
  <conditionalFormatting sqref="N932">
    <cfRule type="cellIs" dxfId="3826" priority="4199" operator="between">
      <formula>6</formula>
      <formula>4.495</formula>
    </cfRule>
  </conditionalFormatting>
  <conditionalFormatting sqref="N932">
    <cfRule type="cellIs" dxfId="3825" priority="4198" operator="between">
      <formula>4.5</formula>
      <formula>3.495</formula>
    </cfRule>
  </conditionalFormatting>
  <conditionalFormatting sqref="N932">
    <cfRule type="cellIs" dxfId="3824" priority="4196" operator="between">
      <formula>3.5</formula>
      <formula>2.495</formula>
    </cfRule>
    <cfRule type="cellIs" dxfId="3823" priority="4197" operator="between">
      <formula>3.5</formula>
      <formula>2.495</formula>
    </cfRule>
  </conditionalFormatting>
  <conditionalFormatting sqref="N932">
    <cfRule type="cellIs" dxfId="3822" priority="4195" operator="between">
      <formula>3.5</formula>
      <formula>2.495</formula>
    </cfRule>
  </conditionalFormatting>
  <conditionalFormatting sqref="N932">
    <cfRule type="cellIs" dxfId="3821" priority="4194" operator="between">
      <formula>3.5</formula>
      <formula>2.494</formula>
    </cfRule>
  </conditionalFormatting>
  <conditionalFormatting sqref="N932">
    <cfRule type="cellIs" dxfId="3820" priority="4193" operator="between">
      <formula>2.5</formula>
      <formula>0</formula>
    </cfRule>
  </conditionalFormatting>
  <conditionalFormatting sqref="N932">
    <cfRule type="cellIs" dxfId="3819" priority="4189" operator="between">
      <formula>4.501</formula>
      <formula>6</formula>
    </cfRule>
    <cfRule type="cellIs" dxfId="3818" priority="4190" operator="between">
      <formula>3.001</formula>
      <formula>4.5</formula>
    </cfRule>
    <cfRule type="cellIs" dxfId="3817" priority="4191" operator="between">
      <formula>2.001</formula>
      <formula>3</formula>
    </cfRule>
    <cfRule type="cellIs" dxfId="3816" priority="4192" operator="between">
      <formula>0</formula>
      <formula>2</formula>
    </cfRule>
  </conditionalFormatting>
  <conditionalFormatting sqref="N927">
    <cfRule type="cellIs" dxfId="3815" priority="4188" operator="between">
      <formula>6</formula>
      <formula>4.5</formula>
    </cfRule>
  </conditionalFormatting>
  <conditionalFormatting sqref="N927">
    <cfRule type="cellIs" dxfId="3814" priority="4187" operator="between">
      <formula>6</formula>
      <formula>4.495</formula>
    </cfRule>
  </conditionalFormatting>
  <conditionalFormatting sqref="N927">
    <cfRule type="cellIs" dxfId="3813" priority="4186" operator="between">
      <formula>4.5</formula>
      <formula>3.495</formula>
    </cfRule>
  </conditionalFormatting>
  <conditionalFormatting sqref="N927">
    <cfRule type="cellIs" dxfId="3812" priority="4184" operator="between">
      <formula>3.5</formula>
      <formula>2.495</formula>
    </cfRule>
    <cfRule type="cellIs" dxfId="3811" priority="4185" operator="between">
      <formula>3.5</formula>
      <formula>2.495</formula>
    </cfRule>
  </conditionalFormatting>
  <conditionalFormatting sqref="N927">
    <cfRule type="cellIs" dxfId="3810" priority="4183" operator="between">
      <formula>3.5</formula>
      <formula>2.495</formula>
    </cfRule>
  </conditionalFormatting>
  <conditionalFormatting sqref="N927">
    <cfRule type="cellIs" dxfId="3809" priority="4182" operator="between">
      <formula>3.5</formula>
      <formula>2.494</formula>
    </cfRule>
  </conditionalFormatting>
  <conditionalFormatting sqref="N927">
    <cfRule type="cellIs" dxfId="3808" priority="4181" operator="between">
      <formula>2.5</formula>
      <formula>0</formula>
    </cfRule>
  </conditionalFormatting>
  <conditionalFormatting sqref="N927">
    <cfRule type="cellIs" dxfId="3807" priority="4177" operator="between">
      <formula>4.501</formula>
      <formula>6</formula>
    </cfRule>
    <cfRule type="cellIs" dxfId="3806" priority="4178" operator="between">
      <formula>3.001</formula>
      <formula>4.5</formula>
    </cfRule>
    <cfRule type="cellIs" dxfId="3805" priority="4179" operator="between">
      <formula>2.001</formula>
      <formula>3</formula>
    </cfRule>
    <cfRule type="cellIs" dxfId="3804" priority="4180" operator="between">
      <formula>0</formula>
      <formula>2</formula>
    </cfRule>
  </conditionalFormatting>
  <conditionalFormatting sqref="N941">
    <cfRule type="cellIs" dxfId="3803" priority="4176" operator="between">
      <formula>6</formula>
      <formula>4.5</formula>
    </cfRule>
  </conditionalFormatting>
  <conditionalFormatting sqref="N941">
    <cfRule type="cellIs" dxfId="3802" priority="4175" operator="between">
      <formula>6</formula>
      <formula>4.495</formula>
    </cfRule>
  </conditionalFormatting>
  <conditionalFormatting sqref="N941">
    <cfRule type="cellIs" dxfId="3801" priority="4174" operator="between">
      <formula>4.5</formula>
      <formula>3.495</formula>
    </cfRule>
  </conditionalFormatting>
  <conditionalFormatting sqref="N941">
    <cfRule type="cellIs" dxfId="3800" priority="4172" operator="between">
      <formula>3.5</formula>
      <formula>2.495</formula>
    </cfRule>
    <cfRule type="cellIs" dxfId="3799" priority="4173" operator="between">
      <formula>3.5</formula>
      <formula>2.495</formula>
    </cfRule>
  </conditionalFormatting>
  <conditionalFormatting sqref="N941">
    <cfRule type="cellIs" dxfId="3798" priority="4171" operator="between">
      <formula>3.5</formula>
      <formula>2.495</formula>
    </cfRule>
  </conditionalFormatting>
  <conditionalFormatting sqref="N941">
    <cfRule type="cellIs" dxfId="3797" priority="4170" operator="between">
      <formula>3.5</formula>
      <formula>2.494</formula>
    </cfRule>
  </conditionalFormatting>
  <conditionalFormatting sqref="N941">
    <cfRule type="cellIs" dxfId="3796" priority="4169" operator="between">
      <formula>2.5</formula>
      <formula>0</formula>
    </cfRule>
  </conditionalFormatting>
  <conditionalFormatting sqref="N941">
    <cfRule type="cellIs" dxfId="3795" priority="4165" operator="between">
      <formula>4.501</formula>
      <formula>6</formula>
    </cfRule>
    <cfRule type="cellIs" dxfId="3794" priority="4166" operator="between">
      <formula>3.001</formula>
      <formula>4.5</formula>
    </cfRule>
    <cfRule type="cellIs" dxfId="3793" priority="4167" operator="between">
      <formula>2.001</formula>
      <formula>3</formula>
    </cfRule>
    <cfRule type="cellIs" dxfId="3792" priority="4168" operator="between">
      <formula>0</formula>
      <formula>2</formula>
    </cfRule>
  </conditionalFormatting>
  <conditionalFormatting sqref="N939">
    <cfRule type="cellIs" dxfId="3791" priority="4164" operator="between">
      <formula>6</formula>
      <formula>4.5</formula>
    </cfRule>
  </conditionalFormatting>
  <conditionalFormatting sqref="N939">
    <cfRule type="cellIs" dxfId="3790" priority="4163" operator="between">
      <formula>6</formula>
      <formula>4.495</formula>
    </cfRule>
  </conditionalFormatting>
  <conditionalFormatting sqref="N939">
    <cfRule type="cellIs" dxfId="3789" priority="4162" operator="between">
      <formula>4.5</formula>
      <formula>3.495</formula>
    </cfRule>
  </conditionalFormatting>
  <conditionalFormatting sqref="N939">
    <cfRule type="cellIs" dxfId="3788" priority="4160" operator="between">
      <formula>3.5</formula>
      <formula>2.495</formula>
    </cfRule>
    <cfRule type="cellIs" dxfId="3787" priority="4161" operator="between">
      <formula>3.5</formula>
      <formula>2.495</formula>
    </cfRule>
  </conditionalFormatting>
  <conditionalFormatting sqref="N939">
    <cfRule type="cellIs" dxfId="3786" priority="4159" operator="between">
      <formula>3.5</formula>
      <formula>2.495</formula>
    </cfRule>
  </conditionalFormatting>
  <conditionalFormatting sqref="N939">
    <cfRule type="cellIs" dxfId="3785" priority="4158" operator="between">
      <formula>3.5</formula>
      <formula>2.494</formula>
    </cfRule>
  </conditionalFormatting>
  <conditionalFormatting sqref="N939">
    <cfRule type="cellIs" dxfId="3784" priority="4157" operator="between">
      <formula>2.5</formula>
      <formula>0</formula>
    </cfRule>
  </conditionalFormatting>
  <conditionalFormatting sqref="N939">
    <cfRule type="cellIs" dxfId="3783" priority="4153" operator="between">
      <formula>4.501</formula>
      <formula>6</formula>
    </cfRule>
    <cfRule type="cellIs" dxfId="3782" priority="4154" operator="between">
      <formula>3.001</formula>
      <formula>4.5</formula>
    </cfRule>
    <cfRule type="cellIs" dxfId="3781" priority="4155" operator="between">
      <formula>2.001</formula>
      <formula>3</formula>
    </cfRule>
    <cfRule type="cellIs" dxfId="3780" priority="4156" operator="between">
      <formula>0</formula>
      <formula>2</formula>
    </cfRule>
  </conditionalFormatting>
  <conditionalFormatting sqref="N940">
    <cfRule type="cellIs" dxfId="3779" priority="4152" operator="between">
      <formula>6</formula>
      <formula>4.5</formula>
    </cfRule>
  </conditionalFormatting>
  <conditionalFormatting sqref="N940">
    <cfRule type="cellIs" dxfId="3778" priority="4151" operator="between">
      <formula>6</formula>
      <formula>4.495</formula>
    </cfRule>
  </conditionalFormatting>
  <conditionalFormatting sqref="N940">
    <cfRule type="cellIs" dxfId="3777" priority="4150" operator="between">
      <formula>4.5</formula>
      <formula>3.495</formula>
    </cfRule>
  </conditionalFormatting>
  <conditionalFormatting sqref="N940">
    <cfRule type="cellIs" dxfId="3776" priority="4148" operator="between">
      <formula>3.5</formula>
      <formula>2.495</formula>
    </cfRule>
    <cfRule type="cellIs" dxfId="3775" priority="4149" operator="between">
      <formula>3.5</formula>
      <formula>2.495</formula>
    </cfRule>
  </conditionalFormatting>
  <conditionalFormatting sqref="N940">
    <cfRule type="cellIs" dxfId="3774" priority="4147" operator="between">
      <formula>3.5</formula>
      <formula>2.495</formula>
    </cfRule>
  </conditionalFormatting>
  <conditionalFormatting sqref="N940">
    <cfRule type="cellIs" dxfId="3773" priority="4146" operator="between">
      <formula>3.5</formula>
      <formula>2.494</formula>
    </cfRule>
  </conditionalFormatting>
  <conditionalFormatting sqref="N940">
    <cfRule type="cellIs" dxfId="3772" priority="4145" operator="between">
      <formula>2.5</formula>
      <formula>0</formula>
    </cfRule>
  </conditionalFormatting>
  <conditionalFormatting sqref="N940">
    <cfRule type="cellIs" dxfId="3771" priority="4141" operator="between">
      <formula>4.501</formula>
      <formula>6</formula>
    </cfRule>
    <cfRule type="cellIs" dxfId="3770" priority="4142" operator="between">
      <formula>3.001</formula>
      <formula>4.5</formula>
    </cfRule>
    <cfRule type="cellIs" dxfId="3769" priority="4143" operator="between">
      <formula>2.001</formula>
      <formula>3</formula>
    </cfRule>
    <cfRule type="cellIs" dxfId="3768" priority="4144" operator="between">
      <formula>0</formula>
      <formula>2</formula>
    </cfRule>
  </conditionalFormatting>
  <conditionalFormatting sqref="N938">
    <cfRule type="cellIs" dxfId="3767" priority="4128" operator="between">
      <formula>6</formula>
      <formula>4.5</formula>
    </cfRule>
  </conditionalFormatting>
  <conditionalFormatting sqref="N938">
    <cfRule type="cellIs" dxfId="3766" priority="4127" operator="between">
      <formula>6</formula>
      <formula>4.495</formula>
    </cfRule>
  </conditionalFormatting>
  <conditionalFormatting sqref="N938">
    <cfRule type="cellIs" dxfId="3765" priority="4126" operator="between">
      <formula>4.5</formula>
      <formula>3.495</formula>
    </cfRule>
  </conditionalFormatting>
  <conditionalFormatting sqref="N938">
    <cfRule type="cellIs" dxfId="3764" priority="4124" operator="between">
      <formula>3.5</formula>
      <formula>2.495</formula>
    </cfRule>
    <cfRule type="cellIs" dxfId="3763" priority="4125" operator="between">
      <formula>3.5</formula>
      <formula>2.495</formula>
    </cfRule>
  </conditionalFormatting>
  <conditionalFormatting sqref="N938">
    <cfRule type="cellIs" dxfId="3762" priority="4123" operator="between">
      <formula>3.5</formula>
      <formula>2.495</formula>
    </cfRule>
  </conditionalFormatting>
  <conditionalFormatting sqref="N938">
    <cfRule type="cellIs" dxfId="3761" priority="4122" operator="between">
      <formula>3.5</formula>
      <formula>2.494</formula>
    </cfRule>
  </conditionalFormatting>
  <conditionalFormatting sqref="N938">
    <cfRule type="cellIs" dxfId="3760" priority="4121" operator="between">
      <formula>2.5</formula>
      <formula>0</formula>
    </cfRule>
  </conditionalFormatting>
  <conditionalFormatting sqref="N938">
    <cfRule type="cellIs" dxfId="3759" priority="4117" operator="between">
      <formula>4.501</formula>
      <formula>6</formula>
    </cfRule>
    <cfRule type="cellIs" dxfId="3758" priority="4118" operator="between">
      <formula>3.001</formula>
      <formula>4.5</formula>
    </cfRule>
    <cfRule type="cellIs" dxfId="3757" priority="4119" operator="between">
      <formula>2.001</formula>
      <formula>3</formula>
    </cfRule>
    <cfRule type="cellIs" dxfId="3756" priority="4120" operator="between">
      <formula>0</formula>
      <formula>2</formula>
    </cfRule>
  </conditionalFormatting>
  <conditionalFormatting sqref="N937">
    <cfRule type="cellIs" dxfId="3755" priority="4116" operator="between">
      <formula>6</formula>
      <formula>4.5</formula>
    </cfRule>
  </conditionalFormatting>
  <conditionalFormatting sqref="N937">
    <cfRule type="cellIs" dxfId="3754" priority="4115" operator="between">
      <formula>6</formula>
      <formula>4.495</formula>
    </cfRule>
  </conditionalFormatting>
  <conditionalFormatting sqref="N937">
    <cfRule type="cellIs" dxfId="3753" priority="4114" operator="between">
      <formula>4.5</formula>
      <formula>3.495</formula>
    </cfRule>
  </conditionalFormatting>
  <conditionalFormatting sqref="N937">
    <cfRule type="cellIs" dxfId="3752" priority="4112" operator="between">
      <formula>3.5</formula>
      <formula>2.495</formula>
    </cfRule>
    <cfRule type="cellIs" dxfId="3751" priority="4113" operator="between">
      <formula>3.5</formula>
      <formula>2.495</formula>
    </cfRule>
  </conditionalFormatting>
  <conditionalFormatting sqref="N937">
    <cfRule type="cellIs" dxfId="3750" priority="4111" operator="between">
      <formula>3.5</formula>
      <formula>2.495</formula>
    </cfRule>
  </conditionalFormatting>
  <conditionalFormatting sqref="N937">
    <cfRule type="cellIs" dxfId="3749" priority="4110" operator="between">
      <formula>3.5</formula>
      <formula>2.494</formula>
    </cfRule>
  </conditionalFormatting>
  <conditionalFormatting sqref="N937">
    <cfRule type="cellIs" dxfId="3748" priority="4109" operator="between">
      <formula>2.5</formula>
      <formula>0</formula>
    </cfRule>
  </conditionalFormatting>
  <conditionalFormatting sqref="N937">
    <cfRule type="cellIs" dxfId="3747" priority="4105" operator="between">
      <formula>4.501</formula>
      <formula>6</formula>
    </cfRule>
    <cfRule type="cellIs" dxfId="3746" priority="4106" operator="between">
      <formula>3.001</formula>
      <formula>4.5</formula>
    </cfRule>
    <cfRule type="cellIs" dxfId="3745" priority="4107" operator="between">
      <formula>2.001</formula>
      <formula>3</formula>
    </cfRule>
    <cfRule type="cellIs" dxfId="3744" priority="4108" operator="between">
      <formula>0</formula>
      <formula>2</formula>
    </cfRule>
  </conditionalFormatting>
  <conditionalFormatting sqref="N947">
    <cfRule type="cellIs" dxfId="3743" priority="4104" operator="between">
      <formula>6</formula>
      <formula>4.5</formula>
    </cfRule>
  </conditionalFormatting>
  <conditionalFormatting sqref="N947">
    <cfRule type="cellIs" dxfId="3742" priority="4103" operator="between">
      <formula>6</formula>
      <formula>4.495</formula>
    </cfRule>
  </conditionalFormatting>
  <conditionalFormatting sqref="N947">
    <cfRule type="cellIs" dxfId="3741" priority="4102" operator="between">
      <formula>4.5</formula>
      <formula>3.495</formula>
    </cfRule>
  </conditionalFormatting>
  <conditionalFormatting sqref="N947">
    <cfRule type="cellIs" dxfId="3740" priority="4100" operator="between">
      <formula>3.5</formula>
      <formula>2.495</formula>
    </cfRule>
    <cfRule type="cellIs" dxfId="3739" priority="4101" operator="between">
      <formula>3.5</formula>
      <formula>2.495</formula>
    </cfRule>
  </conditionalFormatting>
  <conditionalFormatting sqref="N947">
    <cfRule type="cellIs" dxfId="3738" priority="4099" operator="between">
      <formula>3.5</formula>
      <formula>2.495</formula>
    </cfRule>
  </conditionalFormatting>
  <conditionalFormatting sqref="N947">
    <cfRule type="cellIs" dxfId="3737" priority="4098" operator="between">
      <formula>3.5</formula>
      <formula>2.494</formula>
    </cfRule>
  </conditionalFormatting>
  <conditionalFormatting sqref="N947">
    <cfRule type="cellIs" dxfId="3736" priority="4097" operator="between">
      <formula>2.5</formula>
      <formula>0</formula>
    </cfRule>
  </conditionalFormatting>
  <conditionalFormatting sqref="N947">
    <cfRule type="cellIs" dxfId="3735" priority="4093" operator="between">
      <formula>4.501</formula>
      <formula>6</formula>
    </cfRule>
    <cfRule type="cellIs" dxfId="3734" priority="4094" operator="between">
      <formula>3.001</formula>
      <formula>4.5</formula>
    </cfRule>
    <cfRule type="cellIs" dxfId="3733" priority="4095" operator="between">
      <formula>2.001</formula>
      <formula>3</formula>
    </cfRule>
    <cfRule type="cellIs" dxfId="3732" priority="4096" operator="between">
      <formula>0</formula>
      <formula>2</formula>
    </cfRule>
  </conditionalFormatting>
  <conditionalFormatting sqref="N945">
    <cfRule type="cellIs" dxfId="3731" priority="4092" operator="between">
      <formula>6</formula>
      <formula>4.5</formula>
    </cfRule>
  </conditionalFormatting>
  <conditionalFormatting sqref="N945">
    <cfRule type="cellIs" dxfId="3730" priority="4091" operator="between">
      <formula>6</formula>
      <formula>4.495</formula>
    </cfRule>
  </conditionalFormatting>
  <conditionalFormatting sqref="N945">
    <cfRule type="cellIs" dxfId="3729" priority="4090" operator="between">
      <formula>4.5</formula>
      <formula>3.495</formula>
    </cfRule>
  </conditionalFormatting>
  <conditionalFormatting sqref="N945">
    <cfRule type="cellIs" dxfId="3728" priority="4088" operator="between">
      <formula>3.5</formula>
      <formula>2.495</formula>
    </cfRule>
    <cfRule type="cellIs" dxfId="3727" priority="4089" operator="between">
      <formula>3.5</formula>
      <formula>2.495</formula>
    </cfRule>
  </conditionalFormatting>
  <conditionalFormatting sqref="N945">
    <cfRule type="cellIs" dxfId="3726" priority="4087" operator="between">
      <formula>3.5</formula>
      <formula>2.495</formula>
    </cfRule>
  </conditionalFormatting>
  <conditionalFormatting sqref="N945">
    <cfRule type="cellIs" dxfId="3725" priority="4086" operator="between">
      <formula>3.5</formula>
      <formula>2.494</formula>
    </cfRule>
  </conditionalFormatting>
  <conditionalFormatting sqref="N945">
    <cfRule type="cellIs" dxfId="3724" priority="4085" operator="between">
      <formula>2.5</formula>
      <formula>0</formula>
    </cfRule>
  </conditionalFormatting>
  <conditionalFormatting sqref="N945">
    <cfRule type="cellIs" dxfId="3723" priority="4081" operator="between">
      <formula>4.501</formula>
      <formula>6</formula>
    </cfRule>
    <cfRule type="cellIs" dxfId="3722" priority="4082" operator="between">
      <formula>3.001</formula>
      <formula>4.5</formula>
    </cfRule>
    <cfRule type="cellIs" dxfId="3721" priority="4083" operator="between">
      <formula>2.001</formula>
      <formula>3</formula>
    </cfRule>
    <cfRule type="cellIs" dxfId="3720" priority="4084" operator="between">
      <formula>0</formula>
      <formula>2</formula>
    </cfRule>
  </conditionalFormatting>
  <conditionalFormatting sqref="N944">
    <cfRule type="cellIs" dxfId="3719" priority="4068" operator="between">
      <formula>6</formula>
      <formula>4.5</formula>
    </cfRule>
  </conditionalFormatting>
  <conditionalFormatting sqref="N944">
    <cfRule type="cellIs" dxfId="3718" priority="4067" operator="between">
      <formula>6</formula>
      <formula>4.495</formula>
    </cfRule>
  </conditionalFormatting>
  <conditionalFormatting sqref="N944">
    <cfRule type="cellIs" dxfId="3717" priority="4066" operator="between">
      <formula>4.5</formula>
      <formula>3.495</formula>
    </cfRule>
  </conditionalFormatting>
  <conditionalFormatting sqref="N944">
    <cfRule type="cellIs" dxfId="3716" priority="4064" operator="between">
      <formula>3.5</formula>
      <formula>2.495</formula>
    </cfRule>
    <cfRule type="cellIs" dxfId="3715" priority="4065" operator="between">
      <formula>3.5</formula>
      <formula>2.495</formula>
    </cfRule>
  </conditionalFormatting>
  <conditionalFormatting sqref="N944">
    <cfRule type="cellIs" dxfId="3714" priority="4063" operator="between">
      <formula>3.5</formula>
      <formula>2.495</formula>
    </cfRule>
  </conditionalFormatting>
  <conditionalFormatting sqref="N944">
    <cfRule type="cellIs" dxfId="3713" priority="4062" operator="between">
      <formula>3.5</formula>
      <formula>2.494</formula>
    </cfRule>
  </conditionalFormatting>
  <conditionalFormatting sqref="N944">
    <cfRule type="cellIs" dxfId="3712" priority="4061" operator="between">
      <formula>2.5</formula>
      <formula>0</formula>
    </cfRule>
  </conditionalFormatting>
  <conditionalFormatting sqref="N944">
    <cfRule type="cellIs" dxfId="3711" priority="4057" operator="between">
      <formula>4.501</formula>
      <formula>6</formula>
    </cfRule>
    <cfRule type="cellIs" dxfId="3710" priority="4058" operator="between">
      <formula>3.001</formula>
      <formula>4.5</formula>
    </cfRule>
    <cfRule type="cellIs" dxfId="3709" priority="4059" operator="between">
      <formula>2.001</formula>
      <formula>3</formula>
    </cfRule>
    <cfRule type="cellIs" dxfId="3708" priority="4060" operator="between">
      <formula>0</formula>
      <formula>2</formula>
    </cfRule>
  </conditionalFormatting>
  <conditionalFormatting sqref="N942">
    <cfRule type="cellIs" dxfId="3707" priority="4056" operator="between">
      <formula>6</formula>
      <formula>4.5</formula>
    </cfRule>
  </conditionalFormatting>
  <conditionalFormatting sqref="N942">
    <cfRule type="cellIs" dxfId="3706" priority="4055" operator="between">
      <formula>6</formula>
      <formula>4.495</formula>
    </cfRule>
  </conditionalFormatting>
  <conditionalFormatting sqref="N942">
    <cfRule type="cellIs" dxfId="3705" priority="4054" operator="between">
      <formula>4.5</formula>
      <formula>3.495</formula>
    </cfRule>
  </conditionalFormatting>
  <conditionalFormatting sqref="N942">
    <cfRule type="cellIs" dxfId="3704" priority="4052" operator="between">
      <formula>3.5</formula>
      <formula>2.495</formula>
    </cfRule>
    <cfRule type="cellIs" dxfId="3703" priority="4053" operator="between">
      <formula>3.5</formula>
      <formula>2.495</formula>
    </cfRule>
  </conditionalFormatting>
  <conditionalFormatting sqref="N942">
    <cfRule type="cellIs" dxfId="3702" priority="4051" operator="between">
      <formula>3.5</formula>
      <formula>2.495</formula>
    </cfRule>
  </conditionalFormatting>
  <conditionalFormatting sqref="N942">
    <cfRule type="cellIs" dxfId="3701" priority="4050" operator="between">
      <formula>3.5</formula>
      <formula>2.494</formula>
    </cfRule>
  </conditionalFormatting>
  <conditionalFormatting sqref="N942">
    <cfRule type="cellIs" dxfId="3700" priority="4049" operator="between">
      <formula>2.5</formula>
      <formula>0</formula>
    </cfRule>
  </conditionalFormatting>
  <conditionalFormatting sqref="N942">
    <cfRule type="cellIs" dxfId="3699" priority="4045" operator="between">
      <formula>4.501</formula>
      <formula>6</formula>
    </cfRule>
    <cfRule type="cellIs" dxfId="3698" priority="4046" operator="between">
      <formula>3.001</formula>
      <formula>4.5</formula>
    </cfRule>
    <cfRule type="cellIs" dxfId="3697" priority="4047" operator="between">
      <formula>2.001</formula>
      <formula>3</formula>
    </cfRule>
    <cfRule type="cellIs" dxfId="3696" priority="4048" operator="between">
      <formula>0</formula>
      <formula>2</formula>
    </cfRule>
  </conditionalFormatting>
  <conditionalFormatting sqref="N943">
    <cfRule type="cellIs" dxfId="3695" priority="4044" operator="between">
      <formula>6</formula>
      <formula>4.5</formula>
    </cfRule>
  </conditionalFormatting>
  <conditionalFormatting sqref="N943">
    <cfRule type="cellIs" dxfId="3694" priority="4043" operator="between">
      <formula>6</formula>
      <formula>4.495</formula>
    </cfRule>
  </conditionalFormatting>
  <conditionalFormatting sqref="N943">
    <cfRule type="cellIs" dxfId="3693" priority="4042" operator="between">
      <formula>4.5</formula>
      <formula>3.495</formula>
    </cfRule>
  </conditionalFormatting>
  <conditionalFormatting sqref="N943">
    <cfRule type="cellIs" dxfId="3692" priority="4040" operator="between">
      <formula>3.5</formula>
      <formula>2.495</formula>
    </cfRule>
    <cfRule type="cellIs" dxfId="3691" priority="4041" operator="between">
      <formula>3.5</formula>
      <formula>2.495</formula>
    </cfRule>
  </conditionalFormatting>
  <conditionalFormatting sqref="N943">
    <cfRule type="cellIs" dxfId="3690" priority="4039" operator="between">
      <formula>3.5</formula>
      <formula>2.495</formula>
    </cfRule>
  </conditionalFormatting>
  <conditionalFormatting sqref="N943">
    <cfRule type="cellIs" dxfId="3689" priority="4038" operator="between">
      <formula>3.5</formula>
      <formula>2.494</formula>
    </cfRule>
  </conditionalFormatting>
  <conditionalFormatting sqref="N943">
    <cfRule type="cellIs" dxfId="3688" priority="4037" operator="between">
      <formula>2.5</formula>
      <formula>0</formula>
    </cfRule>
  </conditionalFormatting>
  <conditionalFormatting sqref="N943">
    <cfRule type="cellIs" dxfId="3687" priority="4033" operator="between">
      <formula>4.501</formula>
      <formula>6</formula>
    </cfRule>
    <cfRule type="cellIs" dxfId="3686" priority="4034" operator="between">
      <formula>3.001</formula>
      <formula>4.5</formula>
    </cfRule>
    <cfRule type="cellIs" dxfId="3685" priority="4035" operator="between">
      <formula>2.001</formula>
      <formula>3</formula>
    </cfRule>
    <cfRule type="cellIs" dxfId="3684" priority="4036" operator="between">
      <formula>0</formula>
      <formula>2</formula>
    </cfRule>
  </conditionalFormatting>
  <conditionalFormatting sqref="N946">
    <cfRule type="cellIs" dxfId="3683" priority="4032" operator="between">
      <formula>6</formula>
      <formula>4.5</formula>
    </cfRule>
  </conditionalFormatting>
  <conditionalFormatting sqref="N946">
    <cfRule type="cellIs" dxfId="3682" priority="4031" operator="between">
      <formula>6</formula>
      <formula>4.495</formula>
    </cfRule>
  </conditionalFormatting>
  <conditionalFormatting sqref="N946">
    <cfRule type="cellIs" dxfId="3681" priority="4030" operator="between">
      <formula>4.5</formula>
      <formula>3.495</formula>
    </cfRule>
  </conditionalFormatting>
  <conditionalFormatting sqref="N946">
    <cfRule type="cellIs" dxfId="3680" priority="4028" operator="between">
      <formula>3.5</formula>
      <formula>2.495</formula>
    </cfRule>
    <cfRule type="cellIs" dxfId="3679" priority="4029" operator="between">
      <formula>3.5</formula>
      <formula>2.495</formula>
    </cfRule>
  </conditionalFormatting>
  <conditionalFormatting sqref="N946">
    <cfRule type="cellIs" dxfId="3678" priority="4027" operator="between">
      <formula>3.5</formula>
      <formula>2.495</formula>
    </cfRule>
  </conditionalFormatting>
  <conditionalFormatting sqref="N946">
    <cfRule type="cellIs" dxfId="3677" priority="4026" operator="between">
      <formula>3.5</formula>
      <formula>2.494</formula>
    </cfRule>
  </conditionalFormatting>
  <conditionalFormatting sqref="N946">
    <cfRule type="cellIs" dxfId="3676" priority="4025" operator="between">
      <formula>2.5</formula>
      <formula>0</formula>
    </cfRule>
  </conditionalFormatting>
  <conditionalFormatting sqref="N946">
    <cfRule type="cellIs" dxfId="3675" priority="4021" operator="between">
      <formula>4.501</formula>
      <formula>6</formula>
    </cfRule>
    <cfRule type="cellIs" dxfId="3674" priority="4022" operator="between">
      <formula>3.001</formula>
      <formula>4.5</formula>
    </cfRule>
    <cfRule type="cellIs" dxfId="3673" priority="4023" operator="between">
      <formula>2.001</formula>
      <formula>3</formula>
    </cfRule>
    <cfRule type="cellIs" dxfId="3672" priority="4024" operator="between">
      <formula>0</formula>
      <formula>2</formula>
    </cfRule>
  </conditionalFormatting>
  <conditionalFormatting sqref="N954">
    <cfRule type="cellIs" dxfId="3671" priority="4020" operator="between">
      <formula>6</formula>
      <formula>4.5</formula>
    </cfRule>
  </conditionalFormatting>
  <conditionalFormatting sqref="N954">
    <cfRule type="cellIs" dxfId="3670" priority="4019" operator="between">
      <formula>6</formula>
      <formula>4.495</formula>
    </cfRule>
  </conditionalFormatting>
  <conditionalFormatting sqref="N954">
    <cfRule type="cellIs" dxfId="3669" priority="4018" operator="between">
      <formula>4.5</formula>
      <formula>3.495</formula>
    </cfRule>
  </conditionalFormatting>
  <conditionalFormatting sqref="N954">
    <cfRule type="cellIs" dxfId="3668" priority="4016" operator="between">
      <formula>3.5</formula>
      <formula>2.495</formula>
    </cfRule>
    <cfRule type="cellIs" dxfId="3667" priority="4017" operator="between">
      <formula>3.5</formula>
      <formula>2.495</formula>
    </cfRule>
  </conditionalFormatting>
  <conditionalFormatting sqref="N954">
    <cfRule type="cellIs" dxfId="3666" priority="4015" operator="between">
      <formula>3.5</formula>
      <formula>2.495</formula>
    </cfRule>
  </conditionalFormatting>
  <conditionalFormatting sqref="N954">
    <cfRule type="cellIs" dxfId="3665" priority="4014" operator="between">
      <formula>3.5</formula>
      <formula>2.494</formula>
    </cfRule>
  </conditionalFormatting>
  <conditionalFormatting sqref="N954">
    <cfRule type="cellIs" dxfId="3664" priority="4013" operator="between">
      <formula>2.5</formula>
      <formula>0</formula>
    </cfRule>
  </conditionalFormatting>
  <conditionalFormatting sqref="N954">
    <cfRule type="cellIs" dxfId="3663" priority="4009" operator="between">
      <formula>4.501</formula>
      <formula>6</formula>
    </cfRule>
    <cfRule type="cellIs" dxfId="3662" priority="4010" operator="between">
      <formula>3.001</formula>
      <formula>4.5</formula>
    </cfRule>
    <cfRule type="cellIs" dxfId="3661" priority="4011" operator="between">
      <formula>2.001</formula>
      <formula>3</formula>
    </cfRule>
    <cfRule type="cellIs" dxfId="3660" priority="4012" operator="between">
      <formula>0</formula>
      <formula>2</formula>
    </cfRule>
  </conditionalFormatting>
  <conditionalFormatting sqref="N951">
    <cfRule type="cellIs" dxfId="3659" priority="4008" operator="between">
      <formula>6</formula>
      <formula>4.5</formula>
    </cfRule>
  </conditionalFormatting>
  <conditionalFormatting sqref="N951">
    <cfRule type="cellIs" dxfId="3658" priority="4007" operator="between">
      <formula>6</formula>
      <formula>4.495</formula>
    </cfRule>
  </conditionalFormatting>
  <conditionalFormatting sqref="N951">
    <cfRule type="cellIs" dxfId="3657" priority="4006" operator="between">
      <formula>4.5</formula>
      <formula>3.495</formula>
    </cfRule>
  </conditionalFormatting>
  <conditionalFormatting sqref="N951">
    <cfRule type="cellIs" dxfId="3656" priority="4004" operator="between">
      <formula>3.5</formula>
      <formula>2.495</formula>
    </cfRule>
    <cfRule type="cellIs" dxfId="3655" priority="4005" operator="between">
      <formula>3.5</formula>
      <formula>2.495</formula>
    </cfRule>
  </conditionalFormatting>
  <conditionalFormatting sqref="N951">
    <cfRule type="cellIs" dxfId="3654" priority="4003" operator="between">
      <formula>3.5</formula>
      <formula>2.495</formula>
    </cfRule>
  </conditionalFormatting>
  <conditionalFormatting sqref="N951">
    <cfRule type="cellIs" dxfId="3653" priority="4002" operator="between">
      <formula>3.5</formula>
      <formula>2.494</formula>
    </cfRule>
  </conditionalFormatting>
  <conditionalFormatting sqref="N951">
    <cfRule type="cellIs" dxfId="3652" priority="4001" operator="between">
      <formula>2.5</formula>
      <formula>0</formula>
    </cfRule>
  </conditionalFormatting>
  <conditionalFormatting sqref="N951">
    <cfRule type="cellIs" dxfId="3651" priority="3997" operator="between">
      <formula>4.501</formula>
      <formula>6</formula>
    </cfRule>
    <cfRule type="cellIs" dxfId="3650" priority="3998" operator="between">
      <formula>3.001</formula>
      <formula>4.5</formula>
    </cfRule>
    <cfRule type="cellIs" dxfId="3649" priority="3999" operator="between">
      <formula>2.001</formula>
      <formula>3</formula>
    </cfRule>
    <cfRule type="cellIs" dxfId="3648" priority="4000" operator="between">
      <formula>0</formula>
      <formula>2</formula>
    </cfRule>
  </conditionalFormatting>
  <conditionalFormatting sqref="N953">
    <cfRule type="cellIs" dxfId="3647" priority="3996" operator="between">
      <formula>6</formula>
      <formula>4.5</formula>
    </cfRule>
  </conditionalFormatting>
  <conditionalFormatting sqref="N953">
    <cfRule type="cellIs" dxfId="3646" priority="3995" operator="between">
      <formula>6</formula>
      <formula>4.495</formula>
    </cfRule>
  </conditionalFormatting>
  <conditionalFormatting sqref="N953">
    <cfRule type="cellIs" dxfId="3645" priority="3994" operator="between">
      <formula>4.5</formula>
      <formula>3.495</formula>
    </cfRule>
  </conditionalFormatting>
  <conditionalFormatting sqref="N953">
    <cfRule type="cellIs" dxfId="3644" priority="3992" operator="between">
      <formula>3.5</formula>
      <formula>2.495</formula>
    </cfRule>
    <cfRule type="cellIs" dxfId="3643" priority="3993" operator="between">
      <formula>3.5</formula>
      <formula>2.495</formula>
    </cfRule>
  </conditionalFormatting>
  <conditionalFormatting sqref="N953">
    <cfRule type="cellIs" dxfId="3642" priority="3991" operator="between">
      <formula>3.5</formula>
      <formula>2.495</formula>
    </cfRule>
  </conditionalFormatting>
  <conditionalFormatting sqref="N953">
    <cfRule type="cellIs" dxfId="3641" priority="3990" operator="between">
      <formula>3.5</formula>
      <formula>2.494</formula>
    </cfRule>
  </conditionalFormatting>
  <conditionalFormatting sqref="N953">
    <cfRule type="cellIs" dxfId="3640" priority="3989" operator="between">
      <formula>2.5</formula>
      <formula>0</formula>
    </cfRule>
  </conditionalFormatting>
  <conditionalFormatting sqref="N953">
    <cfRule type="cellIs" dxfId="3639" priority="3985" operator="between">
      <formula>4.501</formula>
      <formula>6</formula>
    </cfRule>
    <cfRule type="cellIs" dxfId="3638" priority="3986" operator="between">
      <formula>3.001</formula>
      <formula>4.5</formula>
    </cfRule>
    <cfRule type="cellIs" dxfId="3637" priority="3987" operator="between">
      <formula>2.001</formula>
      <formula>3</formula>
    </cfRule>
    <cfRule type="cellIs" dxfId="3636" priority="3988" operator="between">
      <formula>0</formula>
      <formula>2</formula>
    </cfRule>
  </conditionalFormatting>
  <conditionalFormatting sqref="N950">
    <cfRule type="cellIs" dxfId="3635" priority="3984" operator="between">
      <formula>6</formula>
      <formula>4.5</formula>
    </cfRule>
  </conditionalFormatting>
  <conditionalFormatting sqref="N950">
    <cfRule type="cellIs" dxfId="3634" priority="3983" operator="between">
      <formula>6</formula>
      <formula>4.495</formula>
    </cfRule>
  </conditionalFormatting>
  <conditionalFormatting sqref="N950">
    <cfRule type="cellIs" dxfId="3633" priority="3982" operator="between">
      <formula>4.5</formula>
      <formula>3.495</formula>
    </cfRule>
  </conditionalFormatting>
  <conditionalFormatting sqref="N950">
    <cfRule type="cellIs" dxfId="3632" priority="3980" operator="between">
      <formula>3.5</formula>
      <formula>2.495</formula>
    </cfRule>
    <cfRule type="cellIs" dxfId="3631" priority="3981" operator="between">
      <formula>3.5</formula>
      <formula>2.495</formula>
    </cfRule>
  </conditionalFormatting>
  <conditionalFormatting sqref="N950">
    <cfRule type="cellIs" dxfId="3630" priority="3979" operator="between">
      <formula>3.5</formula>
      <formula>2.495</formula>
    </cfRule>
  </conditionalFormatting>
  <conditionalFormatting sqref="N950">
    <cfRule type="cellIs" dxfId="3629" priority="3978" operator="between">
      <formula>3.5</formula>
      <formula>2.494</formula>
    </cfRule>
  </conditionalFormatting>
  <conditionalFormatting sqref="N950">
    <cfRule type="cellIs" dxfId="3628" priority="3977" operator="between">
      <formula>2.5</formula>
      <formula>0</formula>
    </cfRule>
  </conditionalFormatting>
  <conditionalFormatting sqref="N950">
    <cfRule type="cellIs" dxfId="3627" priority="3973" operator="between">
      <formula>4.501</formula>
      <formula>6</formula>
    </cfRule>
    <cfRule type="cellIs" dxfId="3626" priority="3974" operator="between">
      <formula>3.001</formula>
      <formula>4.5</formula>
    </cfRule>
    <cfRule type="cellIs" dxfId="3625" priority="3975" operator="between">
      <formula>2.001</formula>
      <formula>3</formula>
    </cfRule>
    <cfRule type="cellIs" dxfId="3624" priority="3976" operator="between">
      <formula>0</formula>
      <formula>2</formula>
    </cfRule>
  </conditionalFormatting>
  <conditionalFormatting sqref="N948">
    <cfRule type="cellIs" dxfId="3623" priority="3972" operator="between">
      <formula>6</formula>
      <formula>4.5</formula>
    </cfRule>
  </conditionalFormatting>
  <conditionalFormatting sqref="N948">
    <cfRule type="cellIs" dxfId="3622" priority="3971" operator="between">
      <formula>6</formula>
      <formula>4.495</formula>
    </cfRule>
  </conditionalFormatting>
  <conditionalFormatting sqref="N948">
    <cfRule type="cellIs" dxfId="3621" priority="3970" operator="between">
      <formula>4.5</formula>
      <formula>3.495</formula>
    </cfRule>
  </conditionalFormatting>
  <conditionalFormatting sqref="N948">
    <cfRule type="cellIs" dxfId="3620" priority="3968" operator="between">
      <formula>3.5</formula>
      <formula>2.495</formula>
    </cfRule>
    <cfRule type="cellIs" dxfId="3619" priority="3969" operator="between">
      <formula>3.5</formula>
      <formula>2.495</formula>
    </cfRule>
  </conditionalFormatting>
  <conditionalFormatting sqref="N948">
    <cfRule type="cellIs" dxfId="3618" priority="3967" operator="between">
      <formula>3.5</formula>
      <formula>2.495</formula>
    </cfRule>
  </conditionalFormatting>
  <conditionalFormatting sqref="N948">
    <cfRule type="cellIs" dxfId="3617" priority="3966" operator="between">
      <formula>3.5</formula>
      <formula>2.494</formula>
    </cfRule>
  </conditionalFormatting>
  <conditionalFormatting sqref="N948">
    <cfRule type="cellIs" dxfId="3616" priority="3965" operator="between">
      <formula>2.5</formula>
      <formula>0</formula>
    </cfRule>
  </conditionalFormatting>
  <conditionalFormatting sqref="N948">
    <cfRule type="cellIs" dxfId="3615" priority="3961" operator="between">
      <formula>4.501</formula>
      <formula>6</formula>
    </cfRule>
    <cfRule type="cellIs" dxfId="3614" priority="3962" operator="between">
      <formula>3.001</formula>
      <formula>4.5</formula>
    </cfRule>
    <cfRule type="cellIs" dxfId="3613" priority="3963" operator="between">
      <formula>2.001</formula>
      <formula>3</formula>
    </cfRule>
    <cfRule type="cellIs" dxfId="3612" priority="3964" operator="between">
      <formula>0</formula>
      <formula>2</formula>
    </cfRule>
  </conditionalFormatting>
  <conditionalFormatting sqref="N949">
    <cfRule type="cellIs" dxfId="3611" priority="3960" operator="between">
      <formula>6</formula>
      <formula>4.5</formula>
    </cfRule>
  </conditionalFormatting>
  <conditionalFormatting sqref="N949">
    <cfRule type="cellIs" dxfId="3610" priority="3959" operator="between">
      <formula>6</formula>
      <formula>4.495</formula>
    </cfRule>
  </conditionalFormatting>
  <conditionalFormatting sqref="N949">
    <cfRule type="cellIs" dxfId="3609" priority="3958" operator="between">
      <formula>4.5</formula>
      <formula>3.495</formula>
    </cfRule>
  </conditionalFormatting>
  <conditionalFormatting sqref="N949">
    <cfRule type="cellIs" dxfId="3608" priority="3956" operator="between">
      <formula>3.5</formula>
      <formula>2.495</formula>
    </cfRule>
    <cfRule type="cellIs" dxfId="3607" priority="3957" operator="between">
      <formula>3.5</formula>
      <formula>2.495</formula>
    </cfRule>
  </conditionalFormatting>
  <conditionalFormatting sqref="N949">
    <cfRule type="cellIs" dxfId="3606" priority="3955" operator="between">
      <formula>3.5</formula>
      <formula>2.495</formula>
    </cfRule>
  </conditionalFormatting>
  <conditionalFormatting sqref="N949">
    <cfRule type="cellIs" dxfId="3605" priority="3954" operator="between">
      <formula>3.5</formula>
      <formula>2.494</formula>
    </cfRule>
  </conditionalFormatting>
  <conditionalFormatting sqref="N949">
    <cfRule type="cellIs" dxfId="3604" priority="3953" operator="between">
      <formula>2.5</formula>
      <formula>0</formula>
    </cfRule>
  </conditionalFormatting>
  <conditionalFormatting sqref="N949">
    <cfRule type="cellIs" dxfId="3603" priority="3949" operator="between">
      <formula>4.501</formula>
      <formula>6</formula>
    </cfRule>
    <cfRule type="cellIs" dxfId="3602" priority="3950" operator="between">
      <formula>3.001</formula>
      <formula>4.5</formula>
    </cfRule>
    <cfRule type="cellIs" dxfId="3601" priority="3951" operator="between">
      <formula>2.001</formula>
      <formula>3</formula>
    </cfRule>
    <cfRule type="cellIs" dxfId="3600" priority="3952" operator="between">
      <formula>0</formula>
      <formula>2</formula>
    </cfRule>
  </conditionalFormatting>
  <conditionalFormatting sqref="N952">
    <cfRule type="cellIs" dxfId="3599" priority="3948" operator="between">
      <formula>6</formula>
      <formula>4.5</formula>
    </cfRule>
  </conditionalFormatting>
  <conditionalFormatting sqref="N952">
    <cfRule type="cellIs" dxfId="3598" priority="3947" operator="between">
      <formula>6</formula>
      <formula>4.495</formula>
    </cfRule>
  </conditionalFormatting>
  <conditionalFormatting sqref="N952">
    <cfRule type="cellIs" dxfId="3597" priority="3946" operator="between">
      <formula>4.5</formula>
      <formula>3.495</formula>
    </cfRule>
  </conditionalFormatting>
  <conditionalFormatting sqref="N952">
    <cfRule type="cellIs" dxfId="3596" priority="3944" operator="between">
      <formula>3.5</formula>
      <formula>2.495</formula>
    </cfRule>
    <cfRule type="cellIs" dxfId="3595" priority="3945" operator="between">
      <formula>3.5</formula>
      <formula>2.495</formula>
    </cfRule>
  </conditionalFormatting>
  <conditionalFormatting sqref="N952">
    <cfRule type="cellIs" dxfId="3594" priority="3943" operator="between">
      <formula>3.5</formula>
      <formula>2.495</formula>
    </cfRule>
  </conditionalFormatting>
  <conditionalFormatting sqref="N952">
    <cfRule type="cellIs" dxfId="3593" priority="3942" operator="between">
      <formula>3.5</formula>
      <formula>2.494</formula>
    </cfRule>
  </conditionalFormatting>
  <conditionalFormatting sqref="N952">
    <cfRule type="cellIs" dxfId="3592" priority="3941" operator="between">
      <formula>2.5</formula>
      <formula>0</formula>
    </cfRule>
  </conditionalFormatting>
  <conditionalFormatting sqref="N952">
    <cfRule type="cellIs" dxfId="3591" priority="3937" operator="between">
      <formula>4.501</formula>
      <formula>6</formula>
    </cfRule>
    <cfRule type="cellIs" dxfId="3590" priority="3938" operator="between">
      <formula>3.001</formula>
      <formula>4.5</formula>
    </cfRule>
    <cfRule type="cellIs" dxfId="3589" priority="3939" operator="between">
      <formula>2.001</formula>
      <formula>3</formula>
    </cfRule>
    <cfRule type="cellIs" dxfId="3588" priority="3940" operator="between">
      <formula>0</formula>
      <formula>2</formula>
    </cfRule>
  </conditionalFormatting>
  <conditionalFormatting sqref="N960">
    <cfRule type="cellIs" dxfId="3587" priority="3936" operator="between">
      <formula>6</formula>
      <formula>4.5</formula>
    </cfRule>
  </conditionalFormatting>
  <conditionalFormatting sqref="N960">
    <cfRule type="cellIs" dxfId="3586" priority="3935" operator="between">
      <formula>6</formula>
      <formula>4.495</formula>
    </cfRule>
  </conditionalFormatting>
  <conditionalFormatting sqref="N960">
    <cfRule type="cellIs" dxfId="3585" priority="3934" operator="between">
      <formula>4.5</formula>
      <formula>3.495</formula>
    </cfRule>
  </conditionalFormatting>
  <conditionalFormatting sqref="N960">
    <cfRule type="cellIs" dxfId="3584" priority="3932" operator="between">
      <formula>3.5</formula>
      <formula>2.495</formula>
    </cfRule>
    <cfRule type="cellIs" dxfId="3583" priority="3933" operator="between">
      <formula>3.5</formula>
      <formula>2.495</formula>
    </cfRule>
  </conditionalFormatting>
  <conditionalFormatting sqref="N960">
    <cfRule type="cellIs" dxfId="3582" priority="3931" operator="between">
      <formula>3.5</formula>
      <formula>2.495</formula>
    </cfRule>
  </conditionalFormatting>
  <conditionalFormatting sqref="N960">
    <cfRule type="cellIs" dxfId="3581" priority="3930" operator="between">
      <formula>3.5</formula>
      <formula>2.494</formula>
    </cfRule>
  </conditionalFormatting>
  <conditionalFormatting sqref="N960">
    <cfRule type="cellIs" dxfId="3580" priority="3929" operator="between">
      <formula>2.5</formula>
      <formula>0</formula>
    </cfRule>
  </conditionalFormatting>
  <conditionalFormatting sqref="N960">
    <cfRule type="cellIs" dxfId="3579" priority="3925" operator="between">
      <formula>4.501</formula>
      <formula>6</formula>
    </cfRule>
    <cfRule type="cellIs" dxfId="3578" priority="3926" operator="between">
      <formula>3.001</formula>
      <formula>4.5</formula>
    </cfRule>
    <cfRule type="cellIs" dxfId="3577" priority="3927" operator="between">
      <formula>2.001</formula>
      <formula>3</formula>
    </cfRule>
    <cfRule type="cellIs" dxfId="3576" priority="3928" operator="between">
      <formula>0</formula>
      <formula>2</formula>
    </cfRule>
  </conditionalFormatting>
  <conditionalFormatting sqref="N958">
    <cfRule type="cellIs" dxfId="3575" priority="3924" operator="between">
      <formula>6</formula>
      <formula>4.5</formula>
    </cfRule>
  </conditionalFormatting>
  <conditionalFormatting sqref="N958">
    <cfRule type="cellIs" dxfId="3574" priority="3923" operator="between">
      <formula>6</formula>
      <formula>4.495</formula>
    </cfRule>
  </conditionalFormatting>
  <conditionalFormatting sqref="N958">
    <cfRule type="cellIs" dxfId="3573" priority="3922" operator="between">
      <formula>4.5</formula>
      <formula>3.495</formula>
    </cfRule>
  </conditionalFormatting>
  <conditionalFormatting sqref="N958">
    <cfRule type="cellIs" dxfId="3572" priority="3920" operator="between">
      <formula>3.5</formula>
      <formula>2.495</formula>
    </cfRule>
    <cfRule type="cellIs" dxfId="3571" priority="3921" operator="between">
      <formula>3.5</formula>
      <formula>2.495</formula>
    </cfRule>
  </conditionalFormatting>
  <conditionalFormatting sqref="N958">
    <cfRule type="cellIs" dxfId="3570" priority="3919" operator="between">
      <formula>3.5</formula>
      <formula>2.495</formula>
    </cfRule>
  </conditionalFormatting>
  <conditionalFormatting sqref="N958">
    <cfRule type="cellIs" dxfId="3569" priority="3918" operator="between">
      <formula>3.5</formula>
      <formula>2.494</formula>
    </cfRule>
  </conditionalFormatting>
  <conditionalFormatting sqref="N958">
    <cfRule type="cellIs" dxfId="3568" priority="3917" operator="between">
      <formula>2.5</formula>
      <formula>0</formula>
    </cfRule>
  </conditionalFormatting>
  <conditionalFormatting sqref="N958">
    <cfRule type="cellIs" dxfId="3567" priority="3913" operator="between">
      <formula>4.501</formula>
      <formula>6</formula>
    </cfRule>
    <cfRule type="cellIs" dxfId="3566" priority="3914" operator="between">
      <formula>3.001</formula>
      <formula>4.5</formula>
    </cfRule>
    <cfRule type="cellIs" dxfId="3565" priority="3915" operator="between">
      <formula>2.001</formula>
      <formula>3</formula>
    </cfRule>
    <cfRule type="cellIs" dxfId="3564" priority="3916" operator="between">
      <formula>0</formula>
      <formula>2</formula>
    </cfRule>
  </conditionalFormatting>
  <conditionalFormatting sqref="N959">
    <cfRule type="cellIs" dxfId="3563" priority="3912" operator="between">
      <formula>6</formula>
      <formula>4.5</formula>
    </cfRule>
  </conditionalFormatting>
  <conditionalFormatting sqref="N959">
    <cfRule type="cellIs" dxfId="3562" priority="3911" operator="between">
      <formula>6</formula>
      <formula>4.495</formula>
    </cfRule>
  </conditionalFormatting>
  <conditionalFormatting sqref="N959">
    <cfRule type="cellIs" dxfId="3561" priority="3910" operator="between">
      <formula>4.5</formula>
      <formula>3.495</formula>
    </cfRule>
  </conditionalFormatting>
  <conditionalFormatting sqref="N959">
    <cfRule type="cellIs" dxfId="3560" priority="3908" operator="between">
      <formula>3.5</formula>
      <formula>2.495</formula>
    </cfRule>
    <cfRule type="cellIs" dxfId="3559" priority="3909" operator="between">
      <formula>3.5</formula>
      <formula>2.495</formula>
    </cfRule>
  </conditionalFormatting>
  <conditionalFormatting sqref="N959">
    <cfRule type="cellIs" dxfId="3558" priority="3907" operator="between">
      <formula>3.5</formula>
      <formula>2.495</formula>
    </cfRule>
  </conditionalFormatting>
  <conditionalFormatting sqref="N959">
    <cfRule type="cellIs" dxfId="3557" priority="3906" operator="between">
      <formula>3.5</formula>
      <formula>2.494</formula>
    </cfRule>
  </conditionalFormatting>
  <conditionalFormatting sqref="N959">
    <cfRule type="cellIs" dxfId="3556" priority="3905" operator="between">
      <formula>2.5</formula>
      <formula>0</formula>
    </cfRule>
  </conditionalFormatting>
  <conditionalFormatting sqref="N959">
    <cfRule type="cellIs" dxfId="3555" priority="3901" operator="between">
      <formula>4.501</formula>
      <formula>6</formula>
    </cfRule>
    <cfRule type="cellIs" dxfId="3554" priority="3902" operator="between">
      <formula>3.001</formula>
      <formula>4.5</formula>
    </cfRule>
    <cfRule type="cellIs" dxfId="3553" priority="3903" operator="between">
      <formula>2.001</formula>
      <formula>3</formula>
    </cfRule>
    <cfRule type="cellIs" dxfId="3552" priority="3904" operator="between">
      <formula>0</formula>
      <formula>2</formula>
    </cfRule>
  </conditionalFormatting>
  <conditionalFormatting sqref="N955">
    <cfRule type="cellIs" dxfId="3551" priority="3888" operator="between">
      <formula>6</formula>
      <formula>4.5</formula>
    </cfRule>
  </conditionalFormatting>
  <conditionalFormatting sqref="N955">
    <cfRule type="cellIs" dxfId="3550" priority="3887" operator="between">
      <formula>6</formula>
      <formula>4.495</formula>
    </cfRule>
  </conditionalFormatting>
  <conditionalFormatting sqref="N955">
    <cfRule type="cellIs" dxfId="3549" priority="3886" operator="between">
      <formula>4.5</formula>
      <formula>3.495</formula>
    </cfRule>
  </conditionalFormatting>
  <conditionalFormatting sqref="N955">
    <cfRule type="cellIs" dxfId="3548" priority="3884" operator="between">
      <formula>3.5</formula>
      <formula>2.495</formula>
    </cfRule>
    <cfRule type="cellIs" dxfId="3547" priority="3885" operator="between">
      <formula>3.5</formula>
      <formula>2.495</formula>
    </cfRule>
  </conditionalFormatting>
  <conditionalFormatting sqref="N955">
    <cfRule type="cellIs" dxfId="3546" priority="3883" operator="between">
      <formula>3.5</formula>
      <formula>2.495</formula>
    </cfRule>
  </conditionalFormatting>
  <conditionalFormatting sqref="N955">
    <cfRule type="cellIs" dxfId="3545" priority="3882" operator="between">
      <formula>3.5</formula>
      <formula>2.494</formula>
    </cfRule>
  </conditionalFormatting>
  <conditionalFormatting sqref="N955">
    <cfRule type="cellIs" dxfId="3544" priority="3881" operator="between">
      <formula>2.5</formula>
      <formula>0</formula>
    </cfRule>
  </conditionalFormatting>
  <conditionalFormatting sqref="N955">
    <cfRule type="cellIs" dxfId="3543" priority="3877" operator="between">
      <formula>4.501</formula>
      <formula>6</formula>
    </cfRule>
    <cfRule type="cellIs" dxfId="3542" priority="3878" operator="between">
      <formula>3.001</formula>
      <formula>4.5</formula>
    </cfRule>
    <cfRule type="cellIs" dxfId="3541" priority="3879" operator="between">
      <formula>2.001</formula>
      <formula>3</formula>
    </cfRule>
    <cfRule type="cellIs" dxfId="3540" priority="3880" operator="between">
      <formula>0</formula>
      <formula>2</formula>
    </cfRule>
  </conditionalFormatting>
  <conditionalFormatting sqref="N956">
    <cfRule type="cellIs" dxfId="3539" priority="3876" operator="between">
      <formula>6</formula>
      <formula>4.5</formula>
    </cfRule>
  </conditionalFormatting>
  <conditionalFormatting sqref="N956">
    <cfRule type="cellIs" dxfId="3538" priority="3875" operator="between">
      <formula>6</formula>
      <formula>4.495</formula>
    </cfRule>
  </conditionalFormatting>
  <conditionalFormatting sqref="N956">
    <cfRule type="cellIs" dxfId="3537" priority="3874" operator="between">
      <formula>4.5</formula>
      <formula>3.495</formula>
    </cfRule>
  </conditionalFormatting>
  <conditionalFormatting sqref="N956">
    <cfRule type="cellIs" dxfId="3536" priority="3872" operator="between">
      <formula>3.5</formula>
      <formula>2.495</formula>
    </cfRule>
    <cfRule type="cellIs" dxfId="3535" priority="3873" operator="between">
      <formula>3.5</formula>
      <formula>2.495</formula>
    </cfRule>
  </conditionalFormatting>
  <conditionalFormatting sqref="N956">
    <cfRule type="cellIs" dxfId="3534" priority="3871" operator="between">
      <formula>3.5</formula>
      <formula>2.495</formula>
    </cfRule>
  </conditionalFormatting>
  <conditionalFormatting sqref="N956">
    <cfRule type="cellIs" dxfId="3533" priority="3870" operator="between">
      <formula>3.5</formula>
      <formula>2.494</formula>
    </cfRule>
  </conditionalFormatting>
  <conditionalFormatting sqref="N956">
    <cfRule type="cellIs" dxfId="3532" priority="3869" operator="between">
      <formula>2.5</formula>
      <formula>0</formula>
    </cfRule>
  </conditionalFormatting>
  <conditionalFormatting sqref="N956">
    <cfRule type="cellIs" dxfId="3531" priority="3865" operator="between">
      <formula>4.501</formula>
      <formula>6</formula>
    </cfRule>
    <cfRule type="cellIs" dxfId="3530" priority="3866" operator="between">
      <formula>3.001</formula>
      <formula>4.5</formula>
    </cfRule>
    <cfRule type="cellIs" dxfId="3529" priority="3867" operator="between">
      <formula>2.001</formula>
      <formula>3</formula>
    </cfRule>
    <cfRule type="cellIs" dxfId="3528" priority="3868" operator="between">
      <formula>0</formula>
      <formula>2</formula>
    </cfRule>
  </conditionalFormatting>
  <conditionalFormatting sqref="N957">
    <cfRule type="cellIs" dxfId="3527" priority="3852" operator="between">
      <formula>6</formula>
      <formula>4.5</formula>
    </cfRule>
  </conditionalFormatting>
  <conditionalFormatting sqref="N957">
    <cfRule type="cellIs" dxfId="3526" priority="3851" operator="between">
      <formula>6</formula>
      <formula>4.495</formula>
    </cfRule>
  </conditionalFormatting>
  <conditionalFormatting sqref="N957">
    <cfRule type="cellIs" dxfId="3525" priority="3850" operator="between">
      <formula>4.5</formula>
      <formula>3.495</formula>
    </cfRule>
  </conditionalFormatting>
  <conditionalFormatting sqref="N957">
    <cfRule type="cellIs" dxfId="3524" priority="3848" operator="between">
      <formula>3.5</formula>
      <formula>2.495</formula>
    </cfRule>
    <cfRule type="cellIs" dxfId="3523" priority="3849" operator="between">
      <formula>3.5</formula>
      <formula>2.495</formula>
    </cfRule>
  </conditionalFormatting>
  <conditionalFormatting sqref="N957">
    <cfRule type="cellIs" dxfId="3522" priority="3847" operator="between">
      <formula>3.5</formula>
      <formula>2.495</formula>
    </cfRule>
  </conditionalFormatting>
  <conditionalFormatting sqref="N957">
    <cfRule type="cellIs" dxfId="3521" priority="3846" operator="between">
      <formula>3.5</formula>
      <formula>2.494</formula>
    </cfRule>
  </conditionalFormatting>
  <conditionalFormatting sqref="N957">
    <cfRule type="cellIs" dxfId="3520" priority="3845" operator="between">
      <formula>2.5</formula>
      <formula>0</formula>
    </cfRule>
  </conditionalFormatting>
  <conditionalFormatting sqref="N957">
    <cfRule type="cellIs" dxfId="3519" priority="3841" operator="between">
      <formula>4.501</formula>
      <formula>6</formula>
    </cfRule>
    <cfRule type="cellIs" dxfId="3518" priority="3842" operator="between">
      <formula>3.001</formula>
      <formula>4.5</formula>
    </cfRule>
    <cfRule type="cellIs" dxfId="3517" priority="3843" operator="between">
      <formula>2.001</formula>
      <formula>3</formula>
    </cfRule>
    <cfRule type="cellIs" dxfId="3516" priority="3844" operator="between">
      <formula>0</formula>
      <formula>2</formula>
    </cfRule>
  </conditionalFormatting>
  <conditionalFormatting sqref="N966">
    <cfRule type="cellIs" dxfId="3515" priority="3840" operator="between">
      <formula>6</formula>
      <formula>4.5</formula>
    </cfRule>
  </conditionalFormatting>
  <conditionalFormatting sqref="N966">
    <cfRule type="cellIs" dxfId="3514" priority="3839" operator="between">
      <formula>6</formula>
      <formula>4.495</formula>
    </cfRule>
  </conditionalFormatting>
  <conditionalFormatting sqref="N966">
    <cfRule type="cellIs" dxfId="3513" priority="3838" operator="between">
      <formula>4.5</formula>
      <formula>3.495</formula>
    </cfRule>
  </conditionalFormatting>
  <conditionalFormatting sqref="N966">
    <cfRule type="cellIs" dxfId="3512" priority="3836" operator="between">
      <formula>3.5</formula>
      <formula>2.495</formula>
    </cfRule>
    <cfRule type="cellIs" dxfId="3511" priority="3837" operator="between">
      <formula>3.5</formula>
      <formula>2.495</formula>
    </cfRule>
  </conditionalFormatting>
  <conditionalFormatting sqref="N966">
    <cfRule type="cellIs" dxfId="3510" priority="3835" operator="between">
      <formula>3.5</formula>
      <formula>2.495</formula>
    </cfRule>
  </conditionalFormatting>
  <conditionalFormatting sqref="N966">
    <cfRule type="cellIs" dxfId="3509" priority="3834" operator="between">
      <formula>3.5</formula>
      <formula>2.494</formula>
    </cfRule>
  </conditionalFormatting>
  <conditionalFormatting sqref="N966">
    <cfRule type="cellIs" dxfId="3508" priority="3833" operator="between">
      <formula>2.5</formula>
      <formula>0</formula>
    </cfRule>
  </conditionalFormatting>
  <conditionalFormatting sqref="N966">
    <cfRule type="cellIs" dxfId="3507" priority="3829" operator="between">
      <formula>4.501</formula>
      <formula>6</formula>
    </cfRule>
    <cfRule type="cellIs" dxfId="3506" priority="3830" operator="between">
      <formula>3.001</formula>
      <formula>4.5</formula>
    </cfRule>
    <cfRule type="cellIs" dxfId="3505" priority="3831" operator="between">
      <formula>2.001</formula>
      <formula>3</formula>
    </cfRule>
    <cfRule type="cellIs" dxfId="3504" priority="3832" operator="between">
      <formula>0</formula>
      <formula>2</formula>
    </cfRule>
  </conditionalFormatting>
  <conditionalFormatting sqref="N964">
    <cfRule type="cellIs" dxfId="3503" priority="3828" operator="between">
      <formula>6</formula>
      <formula>4.5</formula>
    </cfRule>
  </conditionalFormatting>
  <conditionalFormatting sqref="N964">
    <cfRule type="cellIs" dxfId="3502" priority="3827" operator="between">
      <formula>6</formula>
      <formula>4.495</formula>
    </cfRule>
  </conditionalFormatting>
  <conditionalFormatting sqref="N964">
    <cfRule type="cellIs" dxfId="3501" priority="3826" operator="between">
      <formula>4.5</formula>
      <formula>3.495</formula>
    </cfRule>
  </conditionalFormatting>
  <conditionalFormatting sqref="N964">
    <cfRule type="cellIs" dxfId="3500" priority="3824" operator="between">
      <formula>3.5</formula>
      <formula>2.495</formula>
    </cfRule>
    <cfRule type="cellIs" dxfId="3499" priority="3825" operator="between">
      <formula>3.5</formula>
      <formula>2.495</formula>
    </cfRule>
  </conditionalFormatting>
  <conditionalFormatting sqref="N964">
    <cfRule type="cellIs" dxfId="3498" priority="3823" operator="between">
      <formula>3.5</formula>
      <formula>2.495</formula>
    </cfRule>
  </conditionalFormatting>
  <conditionalFormatting sqref="N964">
    <cfRule type="cellIs" dxfId="3497" priority="3822" operator="between">
      <formula>3.5</formula>
      <formula>2.494</formula>
    </cfRule>
  </conditionalFormatting>
  <conditionalFormatting sqref="N964">
    <cfRule type="cellIs" dxfId="3496" priority="3821" operator="between">
      <formula>2.5</formula>
      <formula>0</formula>
    </cfRule>
  </conditionalFormatting>
  <conditionalFormatting sqref="N964">
    <cfRule type="cellIs" dxfId="3495" priority="3817" operator="between">
      <formula>4.501</formula>
      <formula>6</formula>
    </cfRule>
    <cfRule type="cellIs" dxfId="3494" priority="3818" operator="between">
      <formula>3.001</formula>
      <formula>4.5</formula>
    </cfRule>
    <cfRule type="cellIs" dxfId="3493" priority="3819" operator="between">
      <formula>2.001</formula>
      <formula>3</formula>
    </cfRule>
    <cfRule type="cellIs" dxfId="3492" priority="3820" operator="between">
      <formula>0</formula>
      <formula>2</formula>
    </cfRule>
  </conditionalFormatting>
  <conditionalFormatting sqref="N965">
    <cfRule type="cellIs" dxfId="3491" priority="3816" operator="between">
      <formula>6</formula>
      <formula>4.5</formula>
    </cfRule>
  </conditionalFormatting>
  <conditionalFormatting sqref="N965">
    <cfRule type="cellIs" dxfId="3490" priority="3815" operator="between">
      <formula>6</formula>
      <formula>4.495</formula>
    </cfRule>
  </conditionalFormatting>
  <conditionalFormatting sqref="N965">
    <cfRule type="cellIs" dxfId="3489" priority="3814" operator="between">
      <formula>4.5</formula>
      <formula>3.495</formula>
    </cfRule>
  </conditionalFormatting>
  <conditionalFormatting sqref="N965">
    <cfRule type="cellIs" dxfId="3488" priority="3812" operator="between">
      <formula>3.5</formula>
      <formula>2.495</formula>
    </cfRule>
    <cfRule type="cellIs" dxfId="3487" priority="3813" operator="between">
      <formula>3.5</formula>
      <formula>2.495</formula>
    </cfRule>
  </conditionalFormatting>
  <conditionalFormatting sqref="N965">
    <cfRule type="cellIs" dxfId="3486" priority="3811" operator="between">
      <formula>3.5</formula>
      <formula>2.495</formula>
    </cfRule>
  </conditionalFormatting>
  <conditionalFormatting sqref="N965">
    <cfRule type="cellIs" dxfId="3485" priority="3810" operator="between">
      <formula>3.5</formula>
      <formula>2.494</formula>
    </cfRule>
  </conditionalFormatting>
  <conditionalFormatting sqref="N965">
    <cfRule type="cellIs" dxfId="3484" priority="3809" operator="between">
      <formula>2.5</formula>
      <formula>0</formula>
    </cfRule>
  </conditionalFormatting>
  <conditionalFormatting sqref="N965">
    <cfRule type="cellIs" dxfId="3483" priority="3805" operator="between">
      <formula>4.501</formula>
      <formula>6</formula>
    </cfRule>
    <cfRule type="cellIs" dxfId="3482" priority="3806" operator="between">
      <formula>3.001</formula>
      <formula>4.5</formula>
    </cfRule>
    <cfRule type="cellIs" dxfId="3481" priority="3807" operator="between">
      <formula>2.001</formula>
      <formula>3</formula>
    </cfRule>
    <cfRule type="cellIs" dxfId="3480" priority="3808" operator="between">
      <formula>0</formula>
      <formula>2</formula>
    </cfRule>
  </conditionalFormatting>
  <conditionalFormatting sqref="N961">
    <cfRule type="cellIs" dxfId="3479" priority="3804" operator="between">
      <formula>6</formula>
      <formula>4.5</formula>
    </cfRule>
  </conditionalFormatting>
  <conditionalFormatting sqref="N961">
    <cfRule type="cellIs" dxfId="3478" priority="3803" operator="between">
      <formula>6</formula>
      <formula>4.495</formula>
    </cfRule>
  </conditionalFormatting>
  <conditionalFormatting sqref="N961">
    <cfRule type="cellIs" dxfId="3477" priority="3802" operator="between">
      <formula>4.5</formula>
      <formula>3.495</formula>
    </cfRule>
  </conditionalFormatting>
  <conditionalFormatting sqref="N961">
    <cfRule type="cellIs" dxfId="3476" priority="3800" operator="between">
      <formula>3.5</formula>
      <formula>2.495</formula>
    </cfRule>
    <cfRule type="cellIs" dxfId="3475" priority="3801" operator="between">
      <formula>3.5</formula>
      <formula>2.495</formula>
    </cfRule>
  </conditionalFormatting>
  <conditionalFormatting sqref="N961">
    <cfRule type="cellIs" dxfId="3474" priority="3799" operator="between">
      <formula>3.5</formula>
      <formula>2.495</formula>
    </cfRule>
  </conditionalFormatting>
  <conditionalFormatting sqref="N961">
    <cfRule type="cellIs" dxfId="3473" priority="3798" operator="between">
      <formula>3.5</formula>
      <formula>2.494</formula>
    </cfRule>
  </conditionalFormatting>
  <conditionalFormatting sqref="N961">
    <cfRule type="cellIs" dxfId="3472" priority="3797" operator="between">
      <formula>2.5</formula>
      <formula>0</formula>
    </cfRule>
  </conditionalFormatting>
  <conditionalFormatting sqref="N961">
    <cfRule type="cellIs" dxfId="3471" priority="3793" operator="between">
      <formula>4.501</formula>
      <formula>6</formula>
    </cfRule>
    <cfRule type="cellIs" dxfId="3470" priority="3794" operator="between">
      <formula>3.001</formula>
      <formula>4.5</formula>
    </cfRule>
    <cfRule type="cellIs" dxfId="3469" priority="3795" operator="between">
      <formula>2.001</formula>
      <formula>3</formula>
    </cfRule>
    <cfRule type="cellIs" dxfId="3468" priority="3796" operator="between">
      <formula>0</formula>
      <formula>2</formula>
    </cfRule>
  </conditionalFormatting>
  <conditionalFormatting sqref="N962">
    <cfRule type="cellIs" dxfId="3467" priority="3792" operator="between">
      <formula>6</formula>
      <formula>4.5</formula>
    </cfRule>
  </conditionalFormatting>
  <conditionalFormatting sqref="N962">
    <cfRule type="cellIs" dxfId="3466" priority="3791" operator="between">
      <formula>6</formula>
      <formula>4.495</formula>
    </cfRule>
  </conditionalFormatting>
  <conditionalFormatting sqref="N962">
    <cfRule type="cellIs" dxfId="3465" priority="3790" operator="between">
      <formula>4.5</formula>
      <formula>3.495</formula>
    </cfRule>
  </conditionalFormatting>
  <conditionalFormatting sqref="N962">
    <cfRule type="cellIs" dxfId="3464" priority="3788" operator="between">
      <formula>3.5</formula>
      <formula>2.495</formula>
    </cfRule>
    <cfRule type="cellIs" dxfId="3463" priority="3789" operator="between">
      <formula>3.5</formula>
      <formula>2.495</formula>
    </cfRule>
  </conditionalFormatting>
  <conditionalFormatting sqref="N962">
    <cfRule type="cellIs" dxfId="3462" priority="3787" operator="between">
      <formula>3.5</formula>
      <formula>2.495</formula>
    </cfRule>
  </conditionalFormatting>
  <conditionalFormatting sqref="N962">
    <cfRule type="cellIs" dxfId="3461" priority="3786" operator="between">
      <formula>3.5</formula>
      <formula>2.494</formula>
    </cfRule>
  </conditionalFormatting>
  <conditionalFormatting sqref="N962">
    <cfRule type="cellIs" dxfId="3460" priority="3785" operator="between">
      <formula>2.5</formula>
      <formula>0</formula>
    </cfRule>
  </conditionalFormatting>
  <conditionalFormatting sqref="N962">
    <cfRule type="cellIs" dxfId="3459" priority="3781" operator="between">
      <formula>4.501</formula>
      <formula>6</formula>
    </cfRule>
    <cfRule type="cellIs" dxfId="3458" priority="3782" operator="between">
      <formula>3.001</formula>
      <formula>4.5</formula>
    </cfRule>
    <cfRule type="cellIs" dxfId="3457" priority="3783" operator="between">
      <formula>2.001</formula>
      <formula>3</formula>
    </cfRule>
    <cfRule type="cellIs" dxfId="3456" priority="3784" operator="between">
      <formula>0</formula>
      <formula>2</formula>
    </cfRule>
  </conditionalFormatting>
  <conditionalFormatting sqref="N963">
    <cfRule type="cellIs" dxfId="3455" priority="3780" operator="between">
      <formula>6</formula>
      <formula>4.5</formula>
    </cfRule>
  </conditionalFormatting>
  <conditionalFormatting sqref="N963">
    <cfRule type="cellIs" dxfId="3454" priority="3779" operator="between">
      <formula>6</formula>
      <formula>4.495</formula>
    </cfRule>
  </conditionalFormatting>
  <conditionalFormatting sqref="N963">
    <cfRule type="cellIs" dxfId="3453" priority="3778" operator="between">
      <formula>4.5</formula>
      <formula>3.495</formula>
    </cfRule>
  </conditionalFormatting>
  <conditionalFormatting sqref="N963">
    <cfRule type="cellIs" dxfId="3452" priority="3776" operator="between">
      <formula>3.5</formula>
      <formula>2.495</formula>
    </cfRule>
    <cfRule type="cellIs" dxfId="3451" priority="3777" operator="between">
      <formula>3.5</formula>
      <formula>2.495</formula>
    </cfRule>
  </conditionalFormatting>
  <conditionalFormatting sqref="N963">
    <cfRule type="cellIs" dxfId="3450" priority="3775" operator="between">
      <formula>3.5</formula>
      <formula>2.495</formula>
    </cfRule>
  </conditionalFormatting>
  <conditionalFormatting sqref="N963">
    <cfRule type="cellIs" dxfId="3449" priority="3774" operator="between">
      <formula>3.5</formula>
      <formula>2.494</formula>
    </cfRule>
  </conditionalFormatting>
  <conditionalFormatting sqref="N963">
    <cfRule type="cellIs" dxfId="3448" priority="3773" operator="between">
      <formula>2.5</formula>
      <formula>0</formula>
    </cfRule>
  </conditionalFormatting>
  <conditionalFormatting sqref="N963">
    <cfRule type="cellIs" dxfId="3447" priority="3769" operator="between">
      <formula>4.501</formula>
      <formula>6</formula>
    </cfRule>
    <cfRule type="cellIs" dxfId="3446" priority="3770" operator="between">
      <formula>3.001</formula>
      <formula>4.5</formula>
    </cfRule>
    <cfRule type="cellIs" dxfId="3445" priority="3771" operator="between">
      <formula>2.001</formula>
      <formula>3</formula>
    </cfRule>
    <cfRule type="cellIs" dxfId="3444" priority="3772" operator="between">
      <formula>0</formula>
      <formula>2</formula>
    </cfRule>
  </conditionalFormatting>
  <conditionalFormatting sqref="N972">
    <cfRule type="cellIs" dxfId="3443" priority="3768" operator="between">
      <formula>6</formula>
      <formula>4.5</formula>
    </cfRule>
  </conditionalFormatting>
  <conditionalFormatting sqref="N972">
    <cfRule type="cellIs" dxfId="3442" priority="3767" operator="between">
      <formula>6</formula>
      <formula>4.495</formula>
    </cfRule>
  </conditionalFormatting>
  <conditionalFormatting sqref="N972">
    <cfRule type="cellIs" dxfId="3441" priority="3766" operator="between">
      <formula>4.5</formula>
      <formula>3.495</formula>
    </cfRule>
  </conditionalFormatting>
  <conditionalFormatting sqref="N972">
    <cfRule type="cellIs" dxfId="3440" priority="3764" operator="between">
      <formula>3.5</formula>
      <formula>2.495</formula>
    </cfRule>
    <cfRule type="cellIs" dxfId="3439" priority="3765" operator="between">
      <formula>3.5</formula>
      <formula>2.495</formula>
    </cfRule>
  </conditionalFormatting>
  <conditionalFormatting sqref="N972">
    <cfRule type="cellIs" dxfId="3438" priority="3763" operator="between">
      <formula>3.5</formula>
      <formula>2.495</formula>
    </cfRule>
  </conditionalFormatting>
  <conditionalFormatting sqref="N972">
    <cfRule type="cellIs" dxfId="3437" priority="3762" operator="between">
      <formula>3.5</formula>
      <formula>2.494</formula>
    </cfRule>
  </conditionalFormatting>
  <conditionalFormatting sqref="N972">
    <cfRule type="cellIs" dxfId="3436" priority="3761" operator="between">
      <formula>2.5</formula>
      <formula>0</formula>
    </cfRule>
  </conditionalFormatting>
  <conditionalFormatting sqref="N972">
    <cfRule type="cellIs" dxfId="3435" priority="3757" operator="between">
      <formula>4.501</formula>
      <formula>6</formula>
    </cfRule>
    <cfRule type="cellIs" dxfId="3434" priority="3758" operator="between">
      <formula>3.001</formula>
      <formula>4.5</formula>
    </cfRule>
    <cfRule type="cellIs" dxfId="3433" priority="3759" operator="between">
      <formula>2.001</formula>
      <formula>3</formula>
    </cfRule>
    <cfRule type="cellIs" dxfId="3432" priority="3760" operator="between">
      <formula>0</formula>
      <formula>2</formula>
    </cfRule>
  </conditionalFormatting>
  <conditionalFormatting sqref="N970">
    <cfRule type="cellIs" dxfId="3431" priority="3756" operator="between">
      <formula>6</formula>
      <formula>4.5</formula>
    </cfRule>
  </conditionalFormatting>
  <conditionalFormatting sqref="N970">
    <cfRule type="cellIs" dxfId="3430" priority="3755" operator="between">
      <formula>6</formula>
      <formula>4.495</formula>
    </cfRule>
  </conditionalFormatting>
  <conditionalFormatting sqref="N970">
    <cfRule type="cellIs" dxfId="3429" priority="3754" operator="between">
      <formula>4.5</formula>
      <formula>3.495</formula>
    </cfRule>
  </conditionalFormatting>
  <conditionalFormatting sqref="N970">
    <cfRule type="cellIs" dxfId="3428" priority="3752" operator="between">
      <formula>3.5</formula>
      <formula>2.495</formula>
    </cfRule>
    <cfRule type="cellIs" dxfId="3427" priority="3753" operator="between">
      <formula>3.5</formula>
      <formula>2.495</formula>
    </cfRule>
  </conditionalFormatting>
  <conditionalFormatting sqref="N970">
    <cfRule type="cellIs" dxfId="3426" priority="3751" operator="between">
      <formula>3.5</formula>
      <formula>2.495</formula>
    </cfRule>
  </conditionalFormatting>
  <conditionalFormatting sqref="N970">
    <cfRule type="cellIs" dxfId="3425" priority="3750" operator="between">
      <formula>3.5</formula>
      <formula>2.494</formula>
    </cfRule>
  </conditionalFormatting>
  <conditionalFormatting sqref="N970">
    <cfRule type="cellIs" dxfId="3424" priority="3749" operator="between">
      <formula>2.5</formula>
      <formula>0</formula>
    </cfRule>
  </conditionalFormatting>
  <conditionalFormatting sqref="N970">
    <cfRule type="cellIs" dxfId="3423" priority="3745" operator="between">
      <formula>4.501</formula>
      <formula>6</formula>
    </cfRule>
    <cfRule type="cellIs" dxfId="3422" priority="3746" operator="between">
      <formula>3.001</formula>
      <formula>4.5</formula>
    </cfRule>
    <cfRule type="cellIs" dxfId="3421" priority="3747" operator="between">
      <formula>2.001</formula>
      <formula>3</formula>
    </cfRule>
    <cfRule type="cellIs" dxfId="3420" priority="3748" operator="between">
      <formula>0</formula>
      <formula>2</formula>
    </cfRule>
  </conditionalFormatting>
  <conditionalFormatting sqref="N971">
    <cfRule type="cellIs" dxfId="3419" priority="3744" operator="between">
      <formula>6</formula>
      <formula>4.5</formula>
    </cfRule>
  </conditionalFormatting>
  <conditionalFormatting sqref="N971">
    <cfRule type="cellIs" dxfId="3418" priority="3743" operator="between">
      <formula>6</formula>
      <formula>4.495</formula>
    </cfRule>
  </conditionalFormatting>
  <conditionalFormatting sqref="N971">
    <cfRule type="cellIs" dxfId="3417" priority="3742" operator="between">
      <formula>4.5</formula>
      <formula>3.495</formula>
    </cfRule>
  </conditionalFormatting>
  <conditionalFormatting sqref="N971">
    <cfRule type="cellIs" dxfId="3416" priority="3740" operator="between">
      <formula>3.5</formula>
      <formula>2.495</formula>
    </cfRule>
    <cfRule type="cellIs" dxfId="3415" priority="3741" operator="between">
      <formula>3.5</formula>
      <formula>2.495</formula>
    </cfRule>
  </conditionalFormatting>
  <conditionalFormatting sqref="N971">
    <cfRule type="cellIs" dxfId="3414" priority="3739" operator="between">
      <formula>3.5</formula>
      <formula>2.495</formula>
    </cfRule>
  </conditionalFormatting>
  <conditionalFormatting sqref="N971">
    <cfRule type="cellIs" dxfId="3413" priority="3738" operator="between">
      <formula>3.5</formula>
      <formula>2.494</formula>
    </cfRule>
  </conditionalFormatting>
  <conditionalFormatting sqref="N971">
    <cfRule type="cellIs" dxfId="3412" priority="3737" operator="between">
      <formula>2.5</formula>
      <formula>0</formula>
    </cfRule>
  </conditionalFormatting>
  <conditionalFormatting sqref="N971">
    <cfRule type="cellIs" dxfId="3411" priority="3733" operator="between">
      <formula>4.501</formula>
      <formula>6</formula>
    </cfRule>
    <cfRule type="cellIs" dxfId="3410" priority="3734" operator="between">
      <formula>3.001</formula>
      <formula>4.5</formula>
    </cfRule>
    <cfRule type="cellIs" dxfId="3409" priority="3735" operator="between">
      <formula>2.001</formula>
      <formula>3</formula>
    </cfRule>
    <cfRule type="cellIs" dxfId="3408" priority="3736" operator="between">
      <formula>0</formula>
      <formula>2</formula>
    </cfRule>
  </conditionalFormatting>
  <conditionalFormatting sqref="N967">
    <cfRule type="cellIs" dxfId="3407" priority="3732" operator="between">
      <formula>6</formula>
      <formula>4.5</formula>
    </cfRule>
  </conditionalFormatting>
  <conditionalFormatting sqref="N967">
    <cfRule type="cellIs" dxfId="3406" priority="3731" operator="between">
      <formula>6</formula>
      <formula>4.495</formula>
    </cfRule>
  </conditionalFormatting>
  <conditionalFormatting sqref="N967">
    <cfRule type="cellIs" dxfId="3405" priority="3730" operator="between">
      <formula>4.5</formula>
      <formula>3.495</formula>
    </cfRule>
  </conditionalFormatting>
  <conditionalFormatting sqref="N967">
    <cfRule type="cellIs" dxfId="3404" priority="3728" operator="between">
      <formula>3.5</formula>
      <formula>2.495</formula>
    </cfRule>
    <cfRule type="cellIs" dxfId="3403" priority="3729" operator="between">
      <formula>3.5</formula>
      <formula>2.495</formula>
    </cfRule>
  </conditionalFormatting>
  <conditionalFormatting sqref="N967">
    <cfRule type="cellIs" dxfId="3402" priority="3727" operator="between">
      <formula>3.5</formula>
      <formula>2.495</formula>
    </cfRule>
  </conditionalFormatting>
  <conditionalFormatting sqref="N967">
    <cfRule type="cellIs" dxfId="3401" priority="3726" operator="between">
      <formula>3.5</formula>
      <formula>2.494</formula>
    </cfRule>
  </conditionalFormatting>
  <conditionalFormatting sqref="N967">
    <cfRule type="cellIs" dxfId="3400" priority="3725" operator="between">
      <formula>2.5</formula>
      <formula>0</formula>
    </cfRule>
  </conditionalFormatting>
  <conditionalFormatting sqref="N967">
    <cfRule type="cellIs" dxfId="3399" priority="3721" operator="between">
      <formula>4.501</formula>
      <formula>6</formula>
    </cfRule>
    <cfRule type="cellIs" dxfId="3398" priority="3722" operator="between">
      <formula>3.001</formula>
      <formula>4.5</formula>
    </cfRule>
    <cfRule type="cellIs" dxfId="3397" priority="3723" operator="between">
      <formula>2.001</formula>
      <formula>3</formula>
    </cfRule>
    <cfRule type="cellIs" dxfId="3396" priority="3724" operator="between">
      <formula>0</formula>
      <formula>2</formula>
    </cfRule>
  </conditionalFormatting>
  <conditionalFormatting sqref="N968">
    <cfRule type="cellIs" dxfId="3395" priority="3720" operator="between">
      <formula>6</formula>
      <formula>4.5</formula>
    </cfRule>
  </conditionalFormatting>
  <conditionalFormatting sqref="N968">
    <cfRule type="cellIs" dxfId="3394" priority="3719" operator="between">
      <formula>6</formula>
      <formula>4.495</formula>
    </cfRule>
  </conditionalFormatting>
  <conditionalFormatting sqref="N968">
    <cfRule type="cellIs" dxfId="3393" priority="3718" operator="between">
      <formula>4.5</formula>
      <formula>3.495</formula>
    </cfRule>
  </conditionalFormatting>
  <conditionalFormatting sqref="N968">
    <cfRule type="cellIs" dxfId="3392" priority="3716" operator="between">
      <formula>3.5</formula>
      <formula>2.495</formula>
    </cfRule>
    <cfRule type="cellIs" dxfId="3391" priority="3717" operator="between">
      <formula>3.5</formula>
      <formula>2.495</formula>
    </cfRule>
  </conditionalFormatting>
  <conditionalFormatting sqref="N968">
    <cfRule type="cellIs" dxfId="3390" priority="3715" operator="between">
      <formula>3.5</formula>
      <formula>2.495</formula>
    </cfRule>
  </conditionalFormatting>
  <conditionalFormatting sqref="N968">
    <cfRule type="cellIs" dxfId="3389" priority="3714" operator="between">
      <formula>3.5</formula>
      <formula>2.494</formula>
    </cfRule>
  </conditionalFormatting>
  <conditionalFormatting sqref="N968">
    <cfRule type="cellIs" dxfId="3388" priority="3713" operator="between">
      <formula>2.5</formula>
      <formula>0</formula>
    </cfRule>
  </conditionalFormatting>
  <conditionalFormatting sqref="N968">
    <cfRule type="cellIs" dxfId="3387" priority="3709" operator="between">
      <formula>4.501</formula>
      <formula>6</formula>
    </cfRule>
    <cfRule type="cellIs" dxfId="3386" priority="3710" operator="between">
      <formula>3.001</formula>
      <formula>4.5</formula>
    </cfRule>
    <cfRule type="cellIs" dxfId="3385" priority="3711" operator="between">
      <formula>2.001</formula>
      <formula>3</formula>
    </cfRule>
    <cfRule type="cellIs" dxfId="3384" priority="3712" operator="between">
      <formula>0</formula>
      <formula>2</formula>
    </cfRule>
  </conditionalFormatting>
  <conditionalFormatting sqref="N969">
    <cfRule type="cellIs" dxfId="3383" priority="3708" operator="between">
      <formula>6</formula>
      <formula>4.5</formula>
    </cfRule>
  </conditionalFormatting>
  <conditionalFormatting sqref="N969">
    <cfRule type="cellIs" dxfId="3382" priority="3707" operator="between">
      <formula>6</formula>
      <formula>4.495</formula>
    </cfRule>
  </conditionalFormatting>
  <conditionalFormatting sqref="N969">
    <cfRule type="cellIs" dxfId="3381" priority="3706" operator="between">
      <formula>4.5</formula>
      <formula>3.495</formula>
    </cfRule>
  </conditionalFormatting>
  <conditionalFormatting sqref="N969">
    <cfRule type="cellIs" dxfId="3380" priority="3704" operator="between">
      <formula>3.5</formula>
      <formula>2.495</formula>
    </cfRule>
    <cfRule type="cellIs" dxfId="3379" priority="3705" operator="between">
      <formula>3.5</formula>
      <formula>2.495</formula>
    </cfRule>
  </conditionalFormatting>
  <conditionalFormatting sqref="N969">
    <cfRule type="cellIs" dxfId="3378" priority="3703" operator="between">
      <formula>3.5</formula>
      <formula>2.495</formula>
    </cfRule>
  </conditionalFormatting>
  <conditionalFormatting sqref="N969">
    <cfRule type="cellIs" dxfId="3377" priority="3702" operator="between">
      <formula>3.5</formula>
      <formula>2.494</formula>
    </cfRule>
  </conditionalFormatting>
  <conditionalFormatting sqref="N969">
    <cfRule type="cellIs" dxfId="3376" priority="3701" operator="between">
      <formula>2.5</formula>
      <formula>0</formula>
    </cfRule>
  </conditionalFormatting>
  <conditionalFormatting sqref="N969">
    <cfRule type="cellIs" dxfId="3375" priority="3697" operator="between">
      <formula>4.501</formula>
      <formula>6</formula>
    </cfRule>
    <cfRule type="cellIs" dxfId="3374" priority="3698" operator="between">
      <formula>3.001</formula>
      <formula>4.5</formula>
    </cfRule>
    <cfRule type="cellIs" dxfId="3373" priority="3699" operator="between">
      <formula>2.001</formula>
      <formula>3</formula>
    </cfRule>
    <cfRule type="cellIs" dxfId="3372" priority="3700" operator="between">
      <formula>0</formula>
      <formula>2</formula>
    </cfRule>
  </conditionalFormatting>
  <conditionalFormatting sqref="N979">
    <cfRule type="cellIs" dxfId="3371" priority="3696" operator="between">
      <formula>6</formula>
      <formula>4.5</formula>
    </cfRule>
  </conditionalFormatting>
  <conditionalFormatting sqref="N979">
    <cfRule type="cellIs" dxfId="3370" priority="3695" operator="between">
      <formula>6</formula>
      <formula>4.495</formula>
    </cfRule>
  </conditionalFormatting>
  <conditionalFormatting sqref="N979">
    <cfRule type="cellIs" dxfId="3369" priority="3694" operator="between">
      <formula>4.5</formula>
      <formula>3.495</formula>
    </cfRule>
  </conditionalFormatting>
  <conditionalFormatting sqref="N979">
    <cfRule type="cellIs" dxfId="3368" priority="3692" operator="between">
      <formula>3.5</formula>
      <formula>2.495</formula>
    </cfRule>
    <cfRule type="cellIs" dxfId="3367" priority="3693" operator="between">
      <formula>3.5</formula>
      <formula>2.495</formula>
    </cfRule>
  </conditionalFormatting>
  <conditionalFormatting sqref="N979">
    <cfRule type="cellIs" dxfId="3366" priority="3691" operator="between">
      <formula>3.5</formula>
      <formula>2.495</formula>
    </cfRule>
  </conditionalFormatting>
  <conditionalFormatting sqref="N979">
    <cfRule type="cellIs" dxfId="3365" priority="3690" operator="between">
      <formula>3.5</formula>
      <formula>2.494</formula>
    </cfRule>
  </conditionalFormatting>
  <conditionalFormatting sqref="N979">
    <cfRule type="cellIs" dxfId="3364" priority="3689" operator="between">
      <formula>2.5</formula>
      <formula>0</formula>
    </cfRule>
  </conditionalFormatting>
  <conditionalFormatting sqref="N979">
    <cfRule type="cellIs" dxfId="3363" priority="3685" operator="between">
      <formula>4.501</formula>
      <formula>6</formula>
    </cfRule>
    <cfRule type="cellIs" dxfId="3362" priority="3686" operator="between">
      <formula>3.001</formula>
      <formula>4.5</formula>
    </cfRule>
    <cfRule type="cellIs" dxfId="3361" priority="3687" operator="between">
      <formula>2.001</formula>
      <formula>3</formula>
    </cfRule>
    <cfRule type="cellIs" dxfId="3360" priority="3688" operator="between">
      <formula>0</formula>
      <formula>2</formula>
    </cfRule>
  </conditionalFormatting>
  <conditionalFormatting sqref="N977">
    <cfRule type="cellIs" dxfId="3359" priority="3684" operator="between">
      <formula>6</formula>
      <formula>4.5</formula>
    </cfRule>
  </conditionalFormatting>
  <conditionalFormatting sqref="N977">
    <cfRule type="cellIs" dxfId="3358" priority="3683" operator="between">
      <formula>6</formula>
      <formula>4.495</formula>
    </cfRule>
  </conditionalFormatting>
  <conditionalFormatting sqref="N977">
    <cfRule type="cellIs" dxfId="3357" priority="3682" operator="between">
      <formula>4.5</formula>
      <formula>3.495</formula>
    </cfRule>
  </conditionalFormatting>
  <conditionalFormatting sqref="N977">
    <cfRule type="cellIs" dxfId="3356" priority="3680" operator="between">
      <formula>3.5</formula>
      <formula>2.495</formula>
    </cfRule>
    <cfRule type="cellIs" dxfId="3355" priority="3681" operator="between">
      <formula>3.5</formula>
      <formula>2.495</formula>
    </cfRule>
  </conditionalFormatting>
  <conditionalFormatting sqref="N977">
    <cfRule type="cellIs" dxfId="3354" priority="3679" operator="between">
      <formula>3.5</formula>
      <formula>2.495</formula>
    </cfRule>
  </conditionalFormatting>
  <conditionalFormatting sqref="N977">
    <cfRule type="cellIs" dxfId="3353" priority="3678" operator="between">
      <formula>3.5</formula>
      <formula>2.494</formula>
    </cfRule>
  </conditionalFormatting>
  <conditionalFormatting sqref="N977">
    <cfRule type="cellIs" dxfId="3352" priority="3677" operator="between">
      <formula>2.5</formula>
      <formula>0</formula>
    </cfRule>
  </conditionalFormatting>
  <conditionalFormatting sqref="N977">
    <cfRule type="cellIs" dxfId="3351" priority="3673" operator="between">
      <formula>4.501</formula>
      <formula>6</formula>
    </cfRule>
    <cfRule type="cellIs" dxfId="3350" priority="3674" operator="between">
      <formula>3.001</formula>
      <formula>4.5</formula>
    </cfRule>
    <cfRule type="cellIs" dxfId="3349" priority="3675" operator="between">
      <formula>2.001</formula>
      <formula>3</formula>
    </cfRule>
    <cfRule type="cellIs" dxfId="3348" priority="3676" operator="between">
      <formula>0</formula>
      <formula>2</formula>
    </cfRule>
  </conditionalFormatting>
  <conditionalFormatting sqref="N978">
    <cfRule type="cellIs" dxfId="3347" priority="3672" operator="between">
      <formula>6</formula>
      <formula>4.5</formula>
    </cfRule>
  </conditionalFormatting>
  <conditionalFormatting sqref="N978">
    <cfRule type="cellIs" dxfId="3346" priority="3671" operator="between">
      <formula>6</formula>
      <formula>4.495</formula>
    </cfRule>
  </conditionalFormatting>
  <conditionalFormatting sqref="N978">
    <cfRule type="cellIs" dxfId="3345" priority="3670" operator="between">
      <formula>4.5</formula>
      <formula>3.495</formula>
    </cfRule>
  </conditionalFormatting>
  <conditionalFormatting sqref="N978">
    <cfRule type="cellIs" dxfId="3344" priority="3668" operator="between">
      <formula>3.5</formula>
      <formula>2.495</formula>
    </cfRule>
    <cfRule type="cellIs" dxfId="3343" priority="3669" operator="between">
      <formula>3.5</formula>
      <formula>2.495</formula>
    </cfRule>
  </conditionalFormatting>
  <conditionalFormatting sqref="N978">
    <cfRule type="cellIs" dxfId="3342" priority="3667" operator="between">
      <formula>3.5</formula>
      <formula>2.495</formula>
    </cfRule>
  </conditionalFormatting>
  <conditionalFormatting sqref="N978">
    <cfRule type="cellIs" dxfId="3341" priority="3666" operator="between">
      <formula>3.5</formula>
      <formula>2.494</formula>
    </cfRule>
  </conditionalFormatting>
  <conditionalFormatting sqref="N978">
    <cfRule type="cellIs" dxfId="3340" priority="3665" operator="between">
      <formula>2.5</formula>
      <formula>0</formula>
    </cfRule>
  </conditionalFormatting>
  <conditionalFormatting sqref="N978">
    <cfRule type="cellIs" dxfId="3339" priority="3661" operator="between">
      <formula>4.501</formula>
      <formula>6</formula>
    </cfRule>
    <cfRule type="cellIs" dxfId="3338" priority="3662" operator="between">
      <formula>3.001</formula>
      <formula>4.5</formula>
    </cfRule>
    <cfRule type="cellIs" dxfId="3337" priority="3663" operator="between">
      <formula>2.001</formula>
      <formula>3</formula>
    </cfRule>
    <cfRule type="cellIs" dxfId="3336" priority="3664" operator="between">
      <formula>0</formula>
      <formula>2</formula>
    </cfRule>
  </conditionalFormatting>
  <conditionalFormatting sqref="N973">
    <cfRule type="cellIs" dxfId="3335" priority="3660" operator="between">
      <formula>6</formula>
      <formula>4.5</formula>
    </cfRule>
  </conditionalFormatting>
  <conditionalFormatting sqref="N973">
    <cfRule type="cellIs" dxfId="3334" priority="3659" operator="between">
      <formula>6</formula>
      <formula>4.495</formula>
    </cfRule>
  </conditionalFormatting>
  <conditionalFormatting sqref="N973">
    <cfRule type="cellIs" dxfId="3333" priority="3658" operator="between">
      <formula>4.5</formula>
      <formula>3.495</formula>
    </cfRule>
  </conditionalFormatting>
  <conditionalFormatting sqref="N973">
    <cfRule type="cellIs" dxfId="3332" priority="3656" operator="between">
      <formula>3.5</formula>
      <formula>2.495</formula>
    </cfRule>
    <cfRule type="cellIs" dxfId="3331" priority="3657" operator="between">
      <formula>3.5</formula>
      <formula>2.495</formula>
    </cfRule>
  </conditionalFormatting>
  <conditionalFormatting sqref="N973">
    <cfRule type="cellIs" dxfId="3330" priority="3655" operator="between">
      <formula>3.5</formula>
      <formula>2.495</formula>
    </cfRule>
  </conditionalFormatting>
  <conditionalFormatting sqref="N973">
    <cfRule type="cellIs" dxfId="3329" priority="3654" operator="between">
      <formula>3.5</formula>
      <formula>2.494</formula>
    </cfRule>
  </conditionalFormatting>
  <conditionalFormatting sqref="N973">
    <cfRule type="cellIs" dxfId="3328" priority="3653" operator="between">
      <formula>2.5</formula>
      <formula>0</formula>
    </cfRule>
  </conditionalFormatting>
  <conditionalFormatting sqref="N973">
    <cfRule type="cellIs" dxfId="3327" priority="3649" operator="between">
      <formula>4.501</formula>
      <formula>6</formula>
    </cfRule>
    <cfRule type="cellIs" dxfId="3326" priority="3650" operator="between">
      <formula>3.001</formula>
      <formula>4.5</formula>
    </cfRule>
    <cfRule type="cellIs" dxfId="3325" priority="3651" operator="between">
      <formula>2.001</formula>
      <formula>3</formula>
    </cfRule>
    <cfRule type="cellIs" dxfId="3324" priority="3652" operator="between">
      <formula>0</formula>
      <formula>2</formula>
    </cfRule>
  </conditionalFormatting>
  <conditionalFormatting sqref="N974">
    <cfRule type="cellIs" dxfId="3323" priority="3648" operator="between">
      <formula>6</formula>
      <formula>4.5</formula>
    </cfRule>
  </conditionalFormatting>
  <conditionalFormatting sqref="N974">
    <cfRule type="cellIs" dxfId="3322" priority="3647" operator="between">
      <formula>6</formula>
      <formula>4.495</formula>
    </cfRule>
  </conditionalFormatting>
  <conditionalFormatting sqref="N974">
    <cfRule type="cellIs" dxfId="3321" priority="3646" operator="between">
      <formula>4.5</formula>
      <formula>3.495</formula>
    </cfRule>
  </conditionalFormatting>
  <conditionalFormatting sqref="N974">
    <cfRule type="cellIs" dxfId="3320" priority="3644" operator="between">
      <formula>3.5</formula>
      <formula>2.495</formula>
    </cfRule>
    <cfRule type="cellIs" dxfId="3319" priority="3645" operator="between">
      <formula>3.5</formula>
      <formula>2.495</formula>
    </cfRule>
  </conditionalFormatting>
  <conditionalFormatting sqref="N974">
    <cfRule type="cellIs" dxfId="3318" priority="3643" operator="between">
      <formula>3.5</formula>
      <formula>2.495</formula>
    </cfRule>
  </conditionalFormatting>
  <conditionalFormatting sqref="N974">
    <cfRule type="cellIs" dxfId="3317" priority="3642" operator="between">
      <formula>3.5</formula>
      <formula>2.494</formula>
    </cfRule>
  </conditionalFormatting>
  <conditionalFormatting sqref="N974">
    <cfRule type="cellIs" dxfId="3316" priority="3641" operator="between">
      <formula>2.5</formula>
      <formula>0</formula>
    </cfRule>
  </conditionalFormatting>
  <conditionalFormatting sqref="N974">
    <cfRule type="cellIs" dxfId="3315" priority="3637" operator="between">
      <formula>4.501</formula>
      <formula>6</formula>
    </cfRule>
    <cfRule type="cellIs" dxfId="3314" priority="3638" operator="between">
      <formula>3.001</formula>
      <formula>4.5</formula>
    </cfRule>
    <cfRule type="cellIs" dxfId="3313" priority="3639" operator="between">
      <formula>2.001</formula>
      <formula>3</formula>
    </cfRule>
    <cfRule type="cellIs" dxfId="3312" priority="3640" operator="between">
      <formula>0</formula>
      <formula>2</formula>
    </cfRule>
  </conditionalFormatting>
  <conditionalFormatting sqref="N976">
    <cfRule type="cellIs" dxfId="3311" priority="3636" operator="between">
      <formula>6</formula>
      <formula>4.5</formula>
    </cfRule>
  </conditionalFormatting>
  <conditionalFormatting sqref="N976">
    <cfRule type="cellIs" dxfId="3310" priority="3635" operator="between">
      <formula>6</formula>
      <formula>4.495</formula>
    </cfRule>
  </conditionalFormatting>
  <conditionalFormatting sqref="N976">
    <cfRule type="cellIs" dxfId="3309" priority="3634" operator="between">
      <formula>4.5</formula>
      <formula>3.495</formula>
    </cfRule>
  </conditionalFormatting>
  <conditionalFormatting sqref="N976">
    <cfRule type="cellIs" dxfId="3308" priority="3632" operator="between">
      <formula>3.5</formula>
      <formula>2.495</formula>
    </cfRule>
    <cfRule type="cellIs" dxfId="3307" priority="3633" operator="between">
      <formula>3.5</formula>
      <formula>2.495</formula>
    </cfRule>
  </conditionalFormatting>
  <conditionalFormatting sqref="N976">
    <cfRule type="cellIs" dxfId="3306" priority="3631" operator="between">
      <formula>3.5</formula>
      <formula>2.495</formula>
    </cfRule>
  </conditionalFormatting>
  <conditionalFormatting sqref="N976">
    <cfRule type="cellIs" dxfId="3305" priority="3630" operator="between">
      <formula>3.5</formula>
      <formula>2.494</formula>
    </cfRule>
  </conditionalFormatting>
  <conditionalFormatting sqref="N976">
    <cfRule type="cellIs" dxfId="3304" priority="3629" operator="between">
      <formula>2.5</formula>
      <formula>0</formula>
    </cfRule>
  </conditionalFormatting>
  <conditionalFormatting sqref="N976">
    <cfRule type="cellIs" dxfId="3303" priority="3625" operator="between">
      <formula>4.501</formula>
      <formula>6</formula>
    </cfRule>
    <cfRule type="cellIs" dxfId="3302" priority="3626" operator="between">
      <formula>3.001</formula>
      <formula>4.5</formula>
    </cfRule>
    <cfRule type="cellIs" dxfId="3301" priority="3627" operator="between">
      <formula>2.001</formula>
      <formula>3</formula>
    </cfRule>
    <cfRule type="cellIs" dxfId="3300" priority="3628" operator="between">
      <formula>0</formula>
      <formula>2</formula>
    </cfRule>
  </conditionalFormatting>
  <conditionalFormatting sqref="N975">
    <cfRule type="cellIs" dxfId="3299" priority="3624" operator="between">
      <formula>6</formula>
      <formula>4.5</formula>
    </cfRule>
  </conditionalFormatting>
  <conditionalFormatting sqref="N975">
    <cfRule type="cellIs" dxfId="3298" priority="3623" operator="between">
      <formula>6</formula>
      <formula>4.495</formula>
    </cfRule>
  </conditionalFormatting>
  <conditionalFormatting sqref="N975">
    <cfRule type="cellIs" dxfId="3297" priority="3622" operator="between">
      <formula>4.5</formula>
      <formula>3.495</formula>
    </cfRule>
  </conditionalFormatting>
  <conditionalFormatting sqref="N975">
    <cfRule type="cellIs" dxfId="3296" priority="3620" operator="between">
      <formula>3.5</formula>
      <formula>2.495</formula>
    </cfRule>
    <cfRule type="cellIs" dxfId="3295" priority="3621" operator="between">
      <formula>3.5</formula>
      <formula>2.495</formula>
    </cfRule>
  </conditionalFormatting>
  <conditionalFormatting sqref="N975">
    <cfRule type="cellIs" dxfId="3294" priority="3619" operator="between">
      <formula>3.5</formula>
      <formula>2.495</formula>
    </cfRule>
  </conditionalFormatting>
  <conditionalFormatting sqref="N975">
    <cfRule type="cellIs" dxfId="3293" priority="3618" operator="between">
      <formula>3.5</formula>
      <formula>2.494</formula>
    </cfRule>
  </conditionalFormatting>
  <conditionalFormatting sqref="N975">
    <cfRule type="cellIs" dxfId="3292" priority="3617" operator="between">
      <formula>2.5</formula>
      <formula>0</formula>
    </cfRule>
  </conditionalFormatting>
  <conditionalFormatting sqref="N975">
    <cfRule type="cellIs" dxfId="3291" priority="3613" operator="between">
      <formula>4.501</formula>
      <formula>6</formula>
    </cfRule>
    <cfRule type="cellIs" dxfId="3290" priority="3614" operator="between">
      <formula>3.001</formula>
      <formula>4.5</formula>
    </cfRule>
    <cfRule type="cellIs" dxfId="3289" priority="3615" operator="between">
      <formula>2.001</formula>
      <formula>3</formula>
    </cfRule>
    <cfRule type="cellIs" dxfId="3288" priority="3616" operator="between">
      <formula>0</formula>
      <formula>2</formula>
    </cfRule>
  </conditionalFormatting>
  <conditionalFormatting sqref="N985">
    <cfRule type="cellIs" dxfId="3287" priority="3612" operator="between">
      <formula>6</formula>
      <formula>4.5</formula>
    </cfRule>
  </conditionalFormatting>
  <conditionalFormatting sqref="N985">
    <cfRule type="cellIs" dxfId="3286" priority="3611" operator="between">
      <formula>6</formula>
      <formula>4.495</formula>
    </cfRule>
  </conditionalFormatting>
  <conditionalFormatting sqref="N985">
    <cfRule type="cellIs" dxfId="3285" priority="3610" operator="between">
      <formula>4.5</formula>
      <formula>3.495</formula>
    </cfRule>
  </conditionalFormatting>
  <conditionalFormatting sqref="N985">
    <cfRule type="cellIs" dxfId="3284" priority="3608" operator="between">
      <formula>3.5</formula>
      <formula>2.495</formula>
    </cfRule>
    <cfRule type="cellIs" dxfId="3283" priority="3609" operator="between">
      <formula>3.5</formula>
      <formula>2.495</formula>
    </cfRule>
  </conditionalFormatting>
  <conditionalFormatting sqref="N985">
    <cfRule type="cellIs" dxfId="3282" priority="3607" operator="between">
      <formula>3.5</formula>
      <formula>2.495</formula>
    </cfRule>
  </conditionalFormatting>
  <conditionalFormatting sqref="N985">
    <cfRule type="cellIs" dxfId="3281" priority="3606" operator="between">
      <formula>3.5</formula>
      <formula>2.494</formula>
    </cfRule>
  </conditionalFormatting>
  <conditionalFormatting sqref="N985">
    <cfRule type="cellIs" dxfId="3280" priority="3605" operator="between">
      <formula>2.5</formula>
      <formula>0</formula>
    </cfRule>
  </conditionalFormatting>
  <conditionalFormatting sqref="N985">
    <cfRule type="cellIs" dxfId="3279" priority="3601" operator="between">
      <formula>4.501</formula>
      <formula>6</formula>
    </cfRule>
    <cfRule type="cellIs" dxfId="3278" priority="3602" operator="between">
      <formula>3.001</formula>
      <formula>4.5</formula>
    </cfRule>
    <cfRule type="cellIs" dxfId="3277" priority="3603" operator="between">
      <formula>2.001</formula>
      <formula>3</formula>
    </cfRule>
    <cfRule type="cellIs" dxfId="3276" priority="3604" operator="between">
      <formula>0</formula>
      <formula>2</formula>
    </cfRule>
  </conditionalFormatting>
  <conditionalFormatting sqref="N983">
    <cfRule type="cellIs" dxfId="3275" priority="3600" operator="between">
      <formula>6</formula>
      <formula>4.5</formula>
    </cfRule>
  </conditionalFormatting>
  <conditionalFormatting sqref="N983">
    <cfRule type="cellIs" dxfId="3274" priority="3599" operator="between">
      <formula>6</formula>
      <formula>4.495</formula>
    </cfRule>
  </conditionalFormatting>
  <conditionalFormatting sqref="N983">
    <cfRule type="cellIs" dxfId="3273" priority="3598" operator="between">
      <formula>4.5</formula>
      <formula>3.495</formula>
    </cfRule>
  </conditionalFormatting>
  <conditionalFormatting sqref="N983">
    <cfRule type="cellIs" dxfId="3272" priority="3596" operator="between">
      <formula>3.5</formula>
      <formula>2.495</formula>
    </cfRule>
    <cfRule type="cellIs" dxfId="3271" priority="3597" operator="between">
      <formula>3.5</formula>
      <formula>2.495</formula>
    </cfRule>
  </conditionalFormatting>
  <conditionalFormatting sqref="N983">
    <cfRule type="cellIs" dxfId="3270" priority="3595" operator="between">
      <formula>3.5</formula>
      <formula>2.495</formula>
    </cfRule>
  </conditionalFormatting>
  <conditionalFormatting sqref="N983">
    <cfRule type="cellIs" dxfId="3269" priority="3594" operator="between">
      <formula>3.5</formula>
      <formula>2.494</formula>
    </cfRule>
  </conditionalFormatting>
  <conditionalFormatting sqref="N983">
    <cfRule type="cellIs" dxfId="3268" priority="3593" operator="between">
      <formula>2.5</formula>
      <formula>0</formula>
    </cfRule>
  </conditionalFormatting>
  <conditionalFormatting sqref="N983">
    <cfRule type="cellIs" dxfId="3267" priority="3589" operator="between">
      <formula>4.501</formula>
      <formula>6</formula>
    </cfRule>
    <cfRule type="cellIs" dxfId="3266" priority="3590" operator="between">
      <formula>3.001</formula>
      <formula>4.5</formula>
    </cfRule>
    <cfRule type="cellIs" dxfId="3265" priority="3591" operator="between">
      <formula>2.001</formula>
      <formula>3</formula>
    </cfRule>
    <cfRule type="cellIs" dxfId="3264" priority="3592" operator="between">
      <formula>0</formula>
      <formula>2</formula>
    </cfRule>
  </conditionalFormatting>
  <conditionalFormatting sqref="N984">
    <cfRule type="cellIs" dxfId="3263" priority="3588" operator="between">
      <formula>6</formula>
      <formula>4.5</formula>
    </cfRule>
  </conditionalFormatting>
  <conditionalFormatting sqref="N984">
    <cfRule type="cellIs" dxfId="3262" priority="3587" operator="between">
      <formula>6</formula>
      <formula>4.495</formula>
    </cfRule>
  </conditionalFormatting>
  <conditionalFormatting sqref="N984">
    <cfRule type="cellIs" dxfId="3261" priority="3586" operator="between">
      <formula>4.5</formula>
      <formula>3.495</formula>
    </cfRule>
  </conditionalFormatting>
  <conditionalFormatting sqref="N984">
    <cfRule type="cellIs" dxfId="3260" priority="3584" operator="between">
      <formula>3.5</formula>
      <formula>2.495</formula>
    </cfRule>
    <cfRule type="cellIs" dxfId="3259" priority="3585" operator="between">
      <formula>3.5</formula>
      <formula>2.495</formula>
    </cfRule>
  </conditionalFormatting>
  <conditionalFormatting sqref="N984">
    <cfRule type="cellIs" dxfId="3258" priority="3583" operator="between">
      <formula>3.5</formula>
      <formula>2.495</formula>
    </cfRule>
  </conditionalFormatting>
  <conditionalFormatting sqref="N984">
    <cfRule type="cellIs" dxfId="3257" priority="3582" operator="between">
      <formula>3.5</formula>
      <formula>2.494</formula>
    </cfRule>
  </conditionalFormatting>
  <conditionalFormatting sqref="N984">
    <cfRule type="cellIs" dxfId="3256" priority="3581" operator="between">
      <formula>2.5</formula>
      <formula>0</formula>
    </cfRule>
  </conditionalFormatting>
  <conditionalFormatting sqref="N984">
    <cfRule type="cellIs" dxfId="3255" priority="3577" operator="between">
      <formula>4.501</formula>
      <formula>6</formula>
    </cfRule>
    <cfRule type="cellIs" dxfId="3254" priority="3578" operator="between">
      <formula>3.001</formula>
      <formula>4.5</formula>
    </cfRule>
    <cfRule type="cellIs" dxfId="3253" priority="3579" operator="between">
      <formula>2.001</formula>
      <formula>3</formula>
    </cfRule>
    <cfRule type="cellIs" dxfId="3252" priority="3580" operator="between">
      <formula>0</formula>
      <formula>2</formula>
    </cfRule>
  </conditionalFormatting>
  <conditionalFormatting sqref="N980">
    <cfRule type="cellIs" dxfId="3251" priority="3576" operator="between">
      <formula>6</formula>
      <formula>4.5</formula>
    </cfRule>
  </conditionalFormatting>
  <conditionalFormatting sqref="N980">
    <cfRule type="cellIs" dxfId="3250" priority="3575" operator="between">
      <formula>6</formula>
      <formula>4.495</formula>
    </cfRule>
  </conditionalFormatting>
  <conditionalFormatting sqref="N980">
    <cfRule type="cellIs" dxfId="3249" priority="3574" operator="between">
      <formula>4.5</formula>
      <formula>3.495</formula>
    </cfRule>
  </conditionalFormatting>
  <conditionalFormatting sqref="N980">
    <cfRule type="cellIs" dxfId="3248" priority="3572" operator="between">
      <formula>3.5</formula>
      <formula>2.495</formula>
    </cfRule>
    <cfRule type="cellIs" dxfId="3247" priority="3573" operator="between">
      <formula>3.5</formula>
      <formula>2.495</formula>
    </cfRule>
  </conditionalFormatting>
  <conditionalFormatting sqref="N980">
    <cfRule type="cellIs" dxfId="3246" priority="3571" operator="between">
      <formula>3.5</formula>
      <formula>2.495</formula>
    </cfRule>
  </conditionalFormatting>
  <conditionalFormatting sqref="N980">
    <cfRule type="cellIs" dxfId="3245" priority="3570" operator="between">
      <formula>3.5</formula>
      <formula>2.494</formula>
    </cfRule>
  </conditionalFormatting>
  <conditionalFormatting sqref="N980">
    <cfRule type="cellIs" dxfId="3244" priority="3569" operator="between">
      <formula>2.5</formula>
      <formula>0</formula>
    </cfRule>
  </conditionalFormatting>
  <conditionalFormatting sqref="N980">
    <cfRule type="cellIs" dxfId="3243" priority="3565" operator="between">
      <formula>4.501</formula>
      <formula>6</formula>
    </cfRule>
    <cfRule type="cellIs" dxfId="3242" priority="3566" operator="between">
      <formula>3.001</formula>
      <formula>4.5</formula>
    </cfRule>
    <cfRule type="cellIs" dxfId="3241" priority="3567" operator="between">
      <formula>2.001</formula>
      <formula>3</formula>
    </cfRule>
    <cfRule type="cellIs" dxfId="3240" priority="3568" operator="between">
      <formula>0</formula>
      <formula>2</formula>
    </cfRule>
  </conditionalFormatting>
  <conditionalFormatting sqref="N981">
    <cfRule type="cellIs" dxfId="3239" priority="3564" operator="between">
      <formula>6</formula>
      <formula>4.5</formula>
    </cfRule>
  </conditionalFormatting>
  <conditionalFormatting sqref="N981">
    <cfRule type="cellIs" dxfId="3238" priority="3563" operator="between">
      <formula>6</formula>
      <formula>4.495</formula>
    </cfRule>
  </conditionalFormatting>
  <conditionalFormatting sqref="N981">
    <cfRule type="cellIs" dxfId="3237" priority="3562" operator="between">
      <formula>4.5</formula>
      <formula>3.495</formula>
    </cfRule>
  </conditionalFormatting>
  <conditionalFormatting sqref="N981">
    <cfRule type="cellIs" dxfId="3236" priority="3560" operator="between">
      <formula>3.5</formula>
      <formula>2.495</formula>
    </cfRule>
    <cfRule type="cellIs" dxfId="3235" priority="3561" operator="between">
      <formula>3.5</formula>
      <formula>2.495</formula>
    </cfRule>
  </conditionalFormatting>
  <conditionalFormatting sqref="N981">
    <cfRule type="cellIs" dxfId="3234" priority="3559" operator="between">
      <formula>3.5</formula>
      <formula>2.495</formula>
    </cfRule>
  </conditionalFormatting>
  <conditionalFormatting sqref="N981">
    <cfRule type="cellIs" dxfId="3233" priority="3558" operator="between">
      <formula>3.5</formula>
      <formula>2.494</formula>
    </cfRule>
  </conditionalFormatting>
  <conditionalFormatting sqref="N981">
    <cfRule type="cellIs" dxfId="3232" priority="3557" operator="between">
      <formula>2.5</formula>
      <formula>0</formula>
    </cfRule>
  </conditionalFormatting>
  <conditionalFormatting sqref="N981">
    <cfRule type="cellIs" dxfId="3231" priority="3553" operator="between">
      <formula>4.501</formula>
      <formula>6</formula>
    </cfRule>
    <cfRule type="cellIs" dxfId="3230" priority="3554" operator="between">
      <formula>3.001</formula>
      <formula>4.5</formula>
    </cfRule>
    <cfRule type="cellIs" dxfId="3229" priority="3555" operator="between">
      <formula>2.001</formula>
      <formula>3</formula>
    </cfRule>
    <cfRule type="cellIs" dxfId="3228" priority="3556" operator="between">
      <formula>0</formula>
      <formula>2</formula>
    </cfRule>
  </conditionalFormatting>
  <conditionalFormatting sqref="N982">
    <cfRule type="cellIs" dxfId="3227" priority="3540" operator="between">
      <formula>6</formula>
      <formula>4.5</formula>
    </cfRule>
  </conditionalFormatting>
  <conditionalFormatting sqref="N982">
    <cfRule type="cellIs" dxfId="3226" priority="3539" operator="between">
      <formula>6</formula>
      <formula>4.495</formula>
    </cfRule>
  </conditionalFormatting>
  <conditionalFormatting sqref="N982">
    <cfRule type="cellIs" dxfId="3225" priority="3538" operator="between">
      <formula>4.5</formula>
      <formula>3.495</formula>
    </cfRule>
  </conditionalFormatting>
  <conditionalFormatting sqref="N982">
    <cfRule type="cellIs" dxfId="3224" priority="3536" operator="between">
      <formula>3.5</formula>
      <formula>2.495</formula>
    </cfRule>
    <cfRule type="cellIs" dxfId="3223" priority="3537" operator="between">
      <formula>3.5</formula>
      <formula>2.495</formula>
    </cfRule>
  </conditionalFormatting>
  <conditionalFormatting sqref="N982">
    <cfRule type="cellIs" dxfId="3222" priority="3535" operator="between">
      <formula>3.5</formula>
      <formula>2.495</formula>
    </cfRule>
  </conditionalFormatting>
  <conditionalFormatting sqref="N982">
    <cfRule type="cellIs" dxfId="3221" priority="3534" operator="between">
      <formula>3.5</formula>
      <formula>2.494</formula>
    </cfRule>
  </conditionalFormatting>
  <conditionalFormatting sqref="N982">
    <cfRule type="cellIs" dxfId="3220" priority="3533" operator="between">
      <formula>2.5</formula>
      <formula>0</formula>
    </cfRule>
  </conditionalFormatting>
  <conditionalFormatting sqref="N982">
    <cfRule type="cellIs" dxfId="3219" priority="3529" operator="between">
      <formula>4.501</formula>
      <formula>6</formula>
    </cfRule>
    <cfRule type="cellIs" dxfId="3218" priority="3530" operator="between">
      <formula>3.001</formula>
      <formula>4.5</formula>
    </cfRule>
    <cfRule type="cellIs" dxfId="3217" priority="3531" operator="between">
      <formula>2.001</formula>
      <formula>3</formula>
    </cfRule>
    <cfRule type="cellIs" dxfId="3216" priority="3532" operator="between">
      <formula>0</formula>
      <formula>2</formula>
    </cfRule>
  </conditionalFormatting>
  <conditionalFormatting sqref="N992">
    <cfRule type="cellIs" dxfId="3215" priority="3528" operator="between">
      <formula>6</formula>
      <formula>4.5</formula>
    </cfRule>
  </conditionalFormatting>
  <conditionalFormatting sqref="N992">
    <cfRule type="cellIs" dxfId="3214" priority="3527" operator="between">
      <formula>6</formula>
      <formula>4.495</formula>
    </cfRule>
  </conditionalFormatting>
  <conditionalFormatting sqref="N992">
    <cfRule type="cellIs" dxfId="3213" priority="3526" operator="between">
      <formula>4.5</formula>
      <formula>3.495</formula>
    </cfRule>
  </conditionalFormatting>
  <conditionalFormatting sqref="N992">
    <cfRule type="cellIs" dxfId="3212" priority="3524" operator="between">
      <formula>3.5</formula>
      <formula>2.495</formula>
    </cfRule>
    <cfRule type="cellIs" dxfId="3211" priority="3525" operator="between">
      <formula>3.5</formula>
      <formula>2.495</formula>
    </cfRule>
  </conditionalFormatting>
  <conditionalFormatting sqref="N992">
    <cfRule type="cellIs" dxfId="3210" priority="3523" operator="between">
      <formula>3.5</formula>
      <formula>2.495</formula>
    </cfRule>
  </conditionalFormatting>
  <conditionalFormatting sqref="N992">
    <cfRule type="cellIs" dxfId="3209" priority="3522" operator="between">
      <formula>3.5</formula>
      <formula>2.494</formula>
    </cfRule>
  </conditionalFormatting>
  <conditionalFormatting sqref="N992">
    <cfRule type="cellIs" dxfId="3208" priority="3521" operator="between">
      <formula>2.5</formula>
      <formula>0</formula>
    </cfRule>
  </conditionalFormatting>
  <conditionalFormatting sqref="N992">
    <cfRule type="cellIs" dxfId="3207" priority="3517" operator="between">
      <formula>4.501</formula>
      <formula>6</formula>
    </cfRule>
    <cfRule type="cellIs" dxfId="3206" priority="3518" operator="between">
      <formula>3.001</formula>
      <formula>4.5</formula>
    </cfRule>
    <cfRule type="cellIs" dxfId="3205" priority="3519" operator="between">
      <formula>2.001</formula>
      <formula>3</formula>
    </cfRule>
    <cfRule type="cellIs" dxfId="3204" priority="3520" operator="between">
      <formula>0</formula>
      <formula>2</formula>
    </cfRule>
  </conditionalFormatting>
  <conditionalFormatting sqref="N990">
    <cfRule type="cellIs" dxfId="3203" priority="3516" operator="between">
      <formula>6</formula>
      <formula>4.5</formula>
    </cfRule>
  </conditionalFormatting>
  <conditionalFormatting sqref="N990">
    <cfRule type="cellIs" dxfId="3202" priority="3515" operator="between">
      <formula>6</formula>
      <formula>4.495</formula>
    </cfRule>
  </conditionalFormatting>
  <conditionalFormatting sqref="N990">
    <cfRule type="cellIs" dxfId="3201" priority="3514" operator="between">
      <formula>4.5</formula>
      <formula>3.495</formula>
    </cfRule>
  </conditionalFormatting>
  <conditionalFormatting sqref="N990">
    <cfRule type="cellIs" dxfId="3200" priority="3512" operator="between">
      <formula>3.5</formula>
      <formula>2.495</formula>
    </cfRule>
    <cfRule type="cellIs" dxfId="3199" priority="3513" operator="between">
      <formula>3.5</formula>
      <formula>2.495</formula>
    </cfRule>
  </conditionalFormatting>
  <conditionalFormatting sqref="N990">
    <cfRule type="cellIs" dxfId="3198" priority="3511" operator="between">
      <formula>3.5</formula>
      <formula>2.495</formula>
    </cfRule>
  </conditionalFormatting>
  <conditionalFormatting sqref="N990">
    <cfRule type="cellIs" dxfId="3197" priority="3510" operator="between">
      <formula>3.5</formula>
      <formula>2.494</formula>
    </cfRule>
  </conditionalFormatting>
  <conditionalFormatting sqref="N990">
    <cfRule type="cellIs" dxfId="3196" priority="3509" operator="between">
      <formula>2.5</formula>
      <formula>0</formula>
    </cfRule>
  </conditionalFormatting>
  <conditionalFormatting sqref="N990">
    <cfRule type="cellIs" dxfId="3195" priority="3505" operator="between">
      <formula>4.501</formula>
      <formula>6</formula>
    </cfRule>
    <cfRule type="cellIs" dxfId="3194" priority="3506" operator="between">
      <formula>3.001</formula>
      <formula>4.5</formula>
    </cfRule>
    <cfRule type="cellIs" dxfId="3193" priority="3507" operator="between">
      <formula>2.001</formula>
      <formula>3</formula>
    </cfRule>
    <cfRule type="cellIs" dxfId="3192" priority="3508" operator="between">
      <formula>0</formula>
      <formula>2</formula>
    </cfRule>
  </conditionalFormatting>
  <conditionalFormatting sqref="N991">
    <cfRule type="cellIs" dxfId="3191" priority="3504" operator="between">
      <formula>6</formula>
      <formula>4.5</formula>
    </cfRule>
  </conditionalFormatting>
  <conditionalFormatting sqref="N991">
    <cfRule type="cellIs" dxfId="3190" priority="3503" operator="between">
      <formula>6</formula>
      <formula>4.495</formula>
    </cfRule>
  </conditionalFormatting>
  <conditionalFormatting sqref="N991">
    <cfRule type="cellIs" dxfId="3189" priority="3502" operator="between">
      <formula>4.5</formula>
      <formula>3.495</formula>
    </cfRule>
  </conditionalFormatting>
  <conditionalFormatting sqref="N991">
    <cfRule type="cellIs" dxfId="3188" priority="3500" operator="between">
      <formula>3.5</formula>
      <formula>2.495</formula>
    </cfRule>
    <cfRule type="cellIs" dxfId="3187" priority="3501" operator="between">
      <formula>3.5</formula>
      <formula>2.495</formula>
    </cfRule>
  </conditionalFormatting>
  <conditionalFormatting sqref="N991">
    <cfRule type="cellIs" dxfId="3186" priority="3499" operator="between">
      <formula>3.5</formula>
      <formula>2.495</formula>
    </cfRule>
  </conditionalFormatting>
  <conditionalFormatting sqref="N991">
    <cfRule type="cellIs" dxfId="3185" priority="3498" operator="between">
      <formula>3.5</formula>
      <formula>2.494</formula>
    </cfRule>
  </conditionalFormatting>
  <conditionalFormatting sqref="N991">
    <cfRule type="cellIs" dxfId="3184" priority="3497" operator="between">
      <formula>2.5</formula>
      <formula>0</formula>
    </cfRule>
  </conditionalFormatting>
  <conditionalFormatting sqref="N991">
    <cfRule type="cellIs" dxfId="3183" priority="3493" operator="between">
      <formula>4.501</formula>
      <formula>6</formula>
    </cfRule>
    <cfRule type="cellIs" dxfId="3182" priority="3494" operator="between">
      <formula>3.001</formula>
      <formula>4.5</formula>
    </cfRule>
    <cfRule type="cellIs" dxfId="3181" priority="3495" operator="between">
      <formula>2.001</formula>
      <formula>3</formula>
    </cfRule>
    <cfRule type="cellIs" dxfId="3180" priority="3496" operator="between">
      <formula>0</formula>
      <formula>2</formula>
    </cfRule>
  </conditionalFormatting>
  <conditionalFormatting sqref="N986">
    <cfRule type="cellIs" dxfId="3179" priority="3492" operator="between">
      <formula>6</formula>
      <formula>4.5</formula>
    </cfRule>
  </conditionalFormatting>
  <conditionalFormatting sqref="N986">
    <cfRule type="cellIs" dxfId="3178" priority="3491" operator="between">
      <formula>6</formula>
      <formula>4.495</formula>
    </cfRule>
  </conditionalFormatting>
  <conditionalFormatting sqref="N986">
    <cfRule type="cellIs" dxfId="3177" priority="3490" operator="between">
      <formula>4.5</formula>
      <formula>3.495</formula>
    </cfRule>
  </conditionalFormatting>
  <conditionalFormatting sqref="N986">
    <cfRule type="cellIs" dxfId="3176" priority="3488" operator="between">
      <formula>3.5</formula>
      <formula>2.495</formula>
    </cfRule>
    <cfRule type="cellIs" dxfId="3175" priority="3489" operator="between">
      <formula>3.5</formula>
      <formula>2.495</formula>
    </cfRule>
  </conditionalFormatting>
  <conditionalFormatting sqref="N986">
    <cfRule type="cellIs" dxfId="3174" priority="3487" operator="between">
      <formula>3.5</formula>
      <formula>2.495</formula>
    </cfRule>
  </conditionalFormatting>
  <conditionalFormatting sqref="N986">
    <cfRule type="cellIs" dxfId="3173" priority="3486" operator="between">
      <formula>3.5</formula>
      <formula>2.494</formula>
    </cfRule>
  </conditionalFormatting>
  <conditionalFormatting sqref="N986">
    <cfRule type="cellIs" dxfId="3172" priority="3485" operator="between">
      <formula>2.5</formula>
      <formula>0</formula>
    </cfRule>
  </conditionalFormatting>
  <conditionalFormatting sqref="N986">
    <cfRule type="cellIs" dxfId="3171" priority="3481" operator="between">
      <formula>4.501</formula>
      <formula>6</formula>
    </cfRule>
    <cfRule type="cellIs" dxfId="3170" priority="3482" operator="between">
      <formula>3.001</formula>
      <formula>4.5</formula>
    </cfRule>
    <cfRule type="cellIs" dxfId="3169" priority="3483" operator="between">
      <formula>2.001</formula>
      <formula>3</formula>
    </cfRule>
    <cfRule type="cellIs" dxfId="3168" priority="3484" operator="between">
      <formula>0</formula>
      <formula>2</formula>
    </cfRule>
  </conditionalFormatting>
  <conditionalFormatting sqref="N987">
    <cfRule type="cellIs" dxfId="3167" priority="3480" operator="between">
      <formula>6</formula>
      <formula>4.5</formula>
    </cfRule>
  </conditionalFormatting>
  <conditionalFormatting sqref="N987">
    <cfRule type="cellIs" dxfId="3166" priority="3479" operator="between">
      <formula>6</formula>
      <formula>4.495</formula>
    </cfRule>
  </conditionalFormatting>
  <conditionalFormatting sqref="N987">
    <cfRule type="cellIs" dxfId="3165" priority="3478" operator="between">
      <formula>4.5</formula>
      <formula>3.495</formula>
    </cfRule>
  </conditionalFormatting>
  <conditionalFormatting sqref="N987">
    <cfRule type="cellIs" dxfId="3164" priority="3476" operator="between">
      <formula>3.5</formula>
      <formula>2.495</formula>
    </cfRule>
    <cfRule type="cellIs" dxfId="3163" priority="3477" operator="between">
      <formula>3.5</formula>
      <formula>2.495</formula>
    </cfRule>
  </conditionalFormatting>
  <conditionalFormatting sqref="N987">
    <cfRule type="cellIs" dxfId="3162" priority="3475" operator="between">
      <formula>3.5</formula>
      <formula>2.495</formula>
    </cfRule>
  </conditionalFormatting>
  <conditionalFormatting sqref="N987">
    <cfRule type="cellIs" dxfId="3161" priority="3474" operator="between">
      <formula>3.5</formula>
      <formula>2.494</formula>
    </cfRule>
  </conditionalFormatting>
  <conditionalFormatting sqref="N987">
    <cfRule type="cellIs" dxfId="3160" priority="3473" operator="between">
      <formula>2.5</formula>
      <formula>0</formula>
    </cfRule>
  </conditionalFormatting>
  <conditionalFormatting sqref="N987">
    <cfRule type="cellIs" dxfId="3159" priority="3469" operator="between">
      <formula>4.501</formula>
      <formula>6</formula>
    </cfRule>
    <cfRule type="cellIs" dxfId="3158" priority="3470" operator="between">
      <formula>3.001</formula>
      <formula>4.5</formula>
    </cfRule>
    <cfRule type="cellIs" dxfId="3157" priority="3471" operator="between">
      <formula>2.001</formula>
      <formula>3</formula>
    </cfRule>
    <cfRule type="cellIs" dxfId="3156" priority="3472" operator="between">
      <formula>0</formula>
      <formula>2</formula>
    </cfRule>
  </conditionalFormatting>
  <conditionalFormatting sqref="N989">
    <cfRule type="cellIs" dxfId="3155" priority="3468" operator="between">
      <formula>6</formula>
      <formula>4.5</formula>
    </cfRule>
  </conditionalFormatting>
  <conditionalFormatting sqref="N989">
    <cfRule type="cellIs" dxfId="3154" priority="3467" operator="between">
      <formula>6</formula>
      <formula>4.495</formula>
    </cfRule>
  </conditionalFormatting>
  <conditionalFormatting sqref="N989">
    <cfRule type="cellIs" dxfId="3153" priority="3466" operator="between">
      <formula>4.5</formula>
      <formula>3.495</formula>
    </cfRule>
  </conditionalFormatting>
  <conditionalFormatting sqref="N989">
    <cfRule type="cellIs" dxfId="3152" priority="3464" operator="between">
      <formula>3.5</formula>
      <formula>2.495</formula>
    </cfRule>
    <cfRule type="cellIs" dxfId="3151" priority="3465" operator="between">
      <formula>3.5</formula>
      <formula>2.495</formula>
    </cfRule>
  </conditionalFormatting>
  <conditionalFormatting sqref="N989">
    <cfRule type="cellIs" dxfId="3150" priority="3463" operator="between">
      <formula>3.5</formula>
      <formula>2.495</formula>
    </cfRule>
  </conditionalFormatting>
  <conditionalFormatting sqref="N989">
    <cfRule type="cellIs" dxfId="3149" priority="3462" operator="between">
      <formula>3.5</formula>
      <formula>2.494</formula>
    </cfRule>
  </conditionalFormatting>
  <conditionalFormatting sqref="N989">
    <cfRule type="cellIs" dxfId="3148" priority="3461" operator="between">
      <formula>2.5</formula>
      <formula>0</formula>
    </cfRule>
  </conditionalFormatting>
  <conditionalFormatting sqref="N989">
    <cfRule type="cellIs" dxfId="3147" priority="3457" operator="between">
      <formula>4.501</formula>
      <formula>6</formula>
    </cfRule>
    <cfRule type="cellIs" dxfId="3146" priority="3458" operator="between">
      <formula>3.001</formula>
      <formula>4.5</formula>
    </cfRule>
    <cfRule type="cellIs" dxfId="3145" priority="3459" operator="between">
      <formula>2.001</formula>
      <formula>3</formula>
    </cfRule>
    <cfRule type="cellIs" dxfId="3144" priority="3460" operator="between">
      <formula>0</formula>
      <formula>2</formula>
    </cfRule>
  </conditionalFormatting>
  <conditionalFormatting sqref="N988">
    <cfRule type="cellIs" dxfId="3143" priority="3456" operator="between">
      <formula>6</formula>
      <formula>4.5</formula>
    </cfRule>
  </conditionalFormatting>
  <conditionalFormatting sqref="N988">
    <cfRule type="cellIs" dxfId="3142" priority="3455" operator="between">
      <formula>6</formula>
      <formula>4.495</formula>
    </cfRule>
  </conditionalFormatting>
  <conditionalFormatting sqref="N988">
    <cfRule type="cellIs" dxfId="3141" priority="3454" operator="between">
      <formula>4.5</formula>
      <formula>3.495</formula>
    </cfRule>
  </conditionalFormatting>
  <conditionalFormatting sqref="N988">
    <cfRule type="cellIs" dxfId="3140" priority="3452" operator="between">
      <formula>3.5</formula>
      <formula>2.495</formula>
    </cfRule>
    <cfRule type="cellIs" dxfId="3139" priority="3453" operator="between">
      <formula>3.5</formula>
      <formula>2.495</formula>
    </cfRule>
  </conditionalFormatting>
  <conditionalFormatting sqref="N988">
    <cfRule type="cellIs" dxfId="3138" priority="3451" operator="between">
      <formula>3.5</formula>
      <formula>2.495</formula>
    </cfRule>
  </conditionalFormatting>
  <conditionalFormatting sqref="N988">
    <cfRule type="cellIs" dxfId="3137" priority="3450" operator="between">
      <formula>3.5</formula>
      <formula>2.494</formula>
    </cfRule>
  </conditionalFormatting>
  <conditionalFormatting sqref="N988">
    <cfRule type="cellIs" dxfId="3136" priority="3449" operator="between">
      <formula>2.5</formula>
      <formula>0</formula>
    </cfRule>
  </conditionalFormatting>
  <conditionalFormatting sqref="N988">
    <cfRule type="cellIs" dxfId="3135" priority="3445" operator="between">
      <formula>4.501</formula>
      <formula>6</formula>
    </cfRule>
    <cfRule type="cellIs" dxfId="3134" priority="3446" operator="between">
      <formula>3.001</formula>
      <formula>4.5</formula>
    </cfRule>
    <cfRule type="cellIs" dxfId="3133" priority="3447" operator="between">
      <formula>2.001</formula>
      <formula>3</formula>
    </cfRule>
    <cfRule type="cellIs" dxfId="3132" priority="3448" operator="between">
      <formula>0</formula>
      <formula>2</formula>
    </cfRule>
  </conditionalFormatting>
  <conditionalFormatting sqref="N999">
    <cfRule type="cellIs" dxfId="3131" priority="3444" operator="between">
      <formula>6</formula>
      <formula>4.5</formula>
    </cfRule>
  </conditionalFormatting>
  <conditionalFormatting sqref="N999">
    <cfRule type="cellIs" dxfId="3130" priority="3443" operator="between">
      <formula>6</formula>
      <formula>4.495</formula>
    </cfRule>
  </conditionalFormatting>
  <conditionalFormatting sqref="N999">
    <cfRule type="cellIs" dxfId="3129" priority="3442" operator="between">
      <formula>4.5</formula>
      <formula>3.495</formula>
    </cfRule>
  </conditionalFormatting>
  <conditionalFormatting sqref="N999">
    <cfRule type="cellIs" dxfId="3128" priority="3440" operator="between">
      <formula>3.5</formula>
      <formula>2.495</formula>
    </cfRule>
    <cfRule type="cellIs" dxfId="3127" priority="3441" operator="between">
      <formula>3.5</formula>
      <formula>2.495</formula>
    </cfRule>
  </conditionalFormatting>
  <conditionalFormatting sqref="N999">
    <cfRule type="cellIs" dxfId="3126" priority="3439" operator="between">
      <formula>3.5</formula>
      <formula>2.495</formula>
    </cfRule>
  </conditionalFormatting>
  <conditionalFormatting sqref="N999">
    <cfRule type="cellIs" dxfId="3125" priority="3438" operator="between">
      <formula>3.5</formula>
      <formula>2.494</formula>
    </cfRule>
  </conditionalFormatting>
  <conditionalFormatting sqref="N999">
    <cfRule type="cellIs" dxfId="3124" priority="3437" operator="between">
      <formula>2.5</formula>
      <formula>0</formula>
    </cfRule>
  </conditionalFormatting>
  <conditionalFormatting sqref="N999">
    <cfRule type="cellIs" dxfId="3123" priority="3433" operator="between">
      <formula>4.501</formula>
      <formula>6</formula>
    </cfRule>
    <cfRule type="cellIs" dxfId="3122" priority="3434" operator="between">
      <formula>3.001</formula>
      <formula>4.5</formula>
    </cfRule>
    <cfRule type="cellIs" dxfId="3121" priority="3435" operator="between">
      <formula>2.001</formula>
      <formula>3</formula>
    </cfRule>
    <cfRule type="cellIs" dxfId="3120" priority="3436" operator="between">
      <formula>0</formula>
      <formula>2</formula>
    </cfRule>
  </conditionalFormatting>
  <conditionalFormatting sqref="N996">
    <cfRule type="cellIs" dxfId="3119" priority="3432" operator="between">
      <formula>6</formula>
      <formula>4.5</formula>
    </cfRule>
  </conditionalFormatting>
  <conditionalFormatting sqref="N996">
    <cfRule type="cellIs" dxfId="3118" priority="3431" operator="between">
      <formula>6</formula>
      <formula>4.495</formula>
    </cfRule>
  </conditionalFormatting>
  <conditionalFormatting sqref="N996">
    <cfRule type="cellIs" dxfId="3117" priority="3430" operator="between">
      <formula>4.5</formula>
      <formula>3.495</formula>
    </cfRule>
  </conditionalFormatting>
  <conditionalFormatting sqref="N996">
    <cfRule type="cellIs" dxfId="3116" priority="3428" operator="between">
      <formula>3.5</formula>
      <formula>2.495</formula>
    </cfRule>
    <cfRule type="cellIs" dxfId="3115" priority="3429" operator="between">
      <formula>3.5</formula>
      <formula>2.495</formula>
    </cfRule>
  </conditionalFormatting>
  <conditionalFormatting sqref="N996">
    <cfRule type="cellIs" dxfId="3114" priority="3427" operator="between">
      <formula>3.5</formula>
      <formula>2.495</formula>
    </cfRule>
  </conditionalFormatting>
  <conditionalFormatting sqref="N996">
    <cfRule type="cellIs" dxfId="3113" priority="3426" operator="between">
      <formula>3.5</formula>
      <formula>2.494</formula>
    </cfRule>
  </conditionalFormatting>
  <conditionalFormatting sqref="N996">
    <cfRule type="cellIs" dxfId="3112" priority="3425" operator="between">
      <formula>2.5</formula>
      <formula>0</formula>
    </cfRule>
  </conditionalFormatting>
  <conditionalFormatting sqref="N996">
    <cfRule type="cellIs" dxfId="3111" priority="3421" operator="between">
      <formula>4.501</formula>
      <formula>6</formula>
    </cfRule>
    <cfRule type="cellIs" dxfId="3110" priority="3422" operator="between">
      <formula>3.001</formula>
      <formula>4.5</formula>
    </cfRule>
    <cfRule type="cellIs" dxfId="3109" priority="3423" operator="between">
      <formula>2.001</formula>
      <formula>3</formula>
    </cfRule>
    <cfRule type="cellIs" dxfId="3108" priority="3424" operator="between">
      <formula>0</formula>
      <formula>2</formula>
    </cfRule>
  </conditionalFormatting>
  <conditionalFormatting sqref="N998">
    <cfRule type="cellIs" dxfId="3107" priority="3420" operator="between">
      <formula>6</formula>
      <formula>4.5</formula>
    </cfRule>
  </conditionalFormatting>
  <conditionalFormatting sqref="N998">
    <cfRule type="cellIs" dxfId="3106" priority="3419" operator="between">
      <formula>6</formula>
      <formula>4.495</formula>
    </cfRule>
  </conditionalFormatting>
  <conditionalFormatting sqref="N998">
    <cfRule type="cellIs" dxfId="3105" priority="3418" operator="between">
      <formula>4.5</formula>
      <formula>3.495</formula>
    </cfRule>
  </conditionalFormatting>
  <conditionalFormatting sqref="N998">
    <cfRule type="cellIs" dxfId="3104" priority="3416" operator="between">
      <formula>3.5</formula>
      <formula>2.495</formula>
    </cfRule>
    <cfRule type="cellIs" dxfId="3103" priority="3417" operator="between">
      <formula>3.5</formula>
      <formula>2.495</formula>
    </cfRule>
  </conditionalFormatting>
  <conditionalFormatting sqref="N998">
    <cfRule type="cellIs" dxfId="3102" priority="3415" operator="between">
      <formula>3.5</formula>
      <formula>2.495</formula>
    </cfRule>
  </conditionalFormatting>
  <conditionalFormatting sqref="N998">
    <cfRule type="cellIs" dxfId="3101" priority="3414" operator="between">
      <formula>3.5</formula>
      <formula>2.494</formula>
    </cfRule>
  </conditionalFormatting>
  <conditionalFormatting sqref="N998">
    <cfRule type="cellIs" dxfId="3100" priority="3413" operator="between">
      <formula>2.5</formula>
      <formula>0</formula>
    </cfRule>
  </conditionalFormatting>
  <conditionalFormatting sqref="N998">
    <cfRule type="cellIs" dxfId="3099" priority="3409" operator="between">
      <formula>4.501</formula>
      <formula>6</formula>
    </cfRule>
    <cfRule type="cellIs" dxfId="3098" priority="3410" operator="between">
      <formula>3.001</formula>
      <formula>4.5</formula>
    </cfRule>
    <cfRule type="cellIs" dxfId="3097" priority="3411" operator="between">
      <formula>2.001</formula>
      <formula>3</formula>
    </cfRule>
    <cfRule type="cellIs" dxfId="3096" priority="3412" operator="between">
      <formula>0</formula>
      <formula>2</formula>
    </cfRule>
  </conditionalFormatting>
  <conditionalFormatting sqref="N993">
    <cfRule type="cellIs" dxfId="3095" priority="3408" operator="between">
      <formula>6</formula>
      <formula>4.5</formula>
    </cfRule>
  </conditionalFormatting>
  <conditionalFormatting sqref="N993">
    <cfRule type="cellIs" dxfId="3094" priority="3407" operator="between">
      <formula>6</formula>
      <formula>4.495</formula>
    </cfRule>
  </conditionalFormatting>
  <conditionalFormatting sqref="N993">
    <cfRule type="cellIs" dxfId="3093" priority="3406" operator="between">
      <formula>4.5</formula>
      <formula>3.495</formula>
    </cfRule>
  </conditionalFormatting>
  <conditionalFormatting sqref="N993">
    <cfRule type="cellIs" dxfId="3092" priority="3404" operator="between">
      <formula>3.5</formula>
      <formula>2.495</formula>
    </cfRule>
    <cfRule type="cellIs" dxfId="3091" priority="3405" operator="between">
      <formula>3.5</formula>
      <formula>2.495</formula>
    </cfRule>
  </conditionalFormatting>
  <conditionalFormatting sqref="N993">
    <cfRule type="cellIs" dxfId="3090" priority="3403" operator="between">
      <formula>3.5</formula>
      <formula>2.495</formula>
    </cfRule>
  </conditionalFormatting>
  <conditionalFormatting sqref="N993">
    <cfRule type="cellIs" dxfId="3089" priority="3402" operator="between">
      <formula>3.5</formula>
      <formula>2.494</formula>
    </cfRule>
  </conditionalFormatting>
  <conditionalFormatting sqref="N993">
    <cfRule type="cellIs" dxfId="3088" priority="3401" operator="between">
      <formula>2.5</formula>
      <formula>0</formula>
    </cfRule>
  </conditionalFormatting>
  <conditionalFormatting sqref="N993">
    <cfRule type="cellIs" dxfId="3087" priority="3397" operator="between">
      <formula>4.501</formula>
      <formula>6</formula>
    </cfRule>
    <cfRule type="cellIs" dxfId="3086" priority="3398" operator="between">
      <formula>3.001</formula>
      <formula>4.5</formula>
    </cfRule>
    <cfRule type="cellIs" dxfId="3085" priority="3399" operator="between">
      <formula>2.001</formula>
      <formula>3</formula>
    </cfRule>
    <cfRule type="cellIs" dxfId="3084" priority="3400" operator="between">
      <formula>0</formula>
      <formula>2</formula>
    </cfRule>
  </conditionalFormatting>
  <conditionalFormatting sqref="N995">
    <cfRule type="cellIs" dxfId="3083" priority="3384" operator="between">
      <formula>6</formula>
      <formula>4.5</formula>
    </cfRule>
  </conditionalFormatting>
  <conditionalFormatting sqref="N995">
    <cfRule type="cellIs" dxfId="3082" priority="3383" operator="between">
      <formula>6</formula>
      <formula>4.495</formula>
    </cfRule>
  </conditionalFormatting>
  <conditionalFormatting sqref="N995">
    <cfRule type="cellIs" dxfId="3081" priority="3382" operator="between">
      <formula>4.5</formula>
      <formula>3.495</formula>
    </cfRule>
  </conditionalFormatting>
  <conditionalFormatting sqref="N995">
    <cfRule type="cellIs" dxfId="3080" priority="3380" operator="between">
      <formula>3.5</formula>
      <formula>2.495</formula>
    </cfRule>
    <cfRule type="cellIs" dxfId="3079" priority="3381" operator="between">
      <formula>3.5</formula>
      <formula>2.495</formula>
    </cfRule>
  </conditionalFormatting>
  <conditionalFormatting sqref="N995">
    <cfRule type="cellIs" dxfId="3078" priority="3379" operator="between">
      <formula>3.5</formula>
      <formula>2.495</formula>
    </cfRule>
  </conditionalFormatting>
  <conditionalFormatting sqref="N995">
    <cfRule type="cellIs" dxfId="3077" priority="3378" operator="between">
      <formula>3.5</formula>
      <formula>2.494</formula>
    </cfRule>
  </conditionalFormatting>
  <conditionalFormatting sqref="N995">
    <cfRule type="cellIs" dxfId="3076" priority="3377" operator="between">
      <formula>2.5</formula>
      <formula>0</formula>
    </cfRule>
  </conditionalFormatting>
  <conditionalFormatting sqref="N995">
    <cfRule type="cellIs" dxfId="3075" priority="3373" operator="between">
      <formula>4.501</formula>
      <formula>6</formula>
    </cfRule>
    <cfRule type="cellIs" dxfId="3074" priority="3374" operator="between">
      <formula>3.001</formula>
      <formula>4.5</formula>
    </cfRule>
    <cfRule type="cellIs" dxfId="3073" priority="3375" operator="between">
      <formula>2.001</formula>
      <formula>3</formula>
    </cfRule>
    <cfRule type="cellIs" dxfId="3072" priority="3376" operator="between">
      <formula>0</formula>
      <formula>2</formula>
    </cfRule>
  </conditionalFormatting>
  <conditionalFormatting sqref="N994">
    <cfRule type="cellIs" dxfId="3071" priority="3372" operator="between">
      <formula>6</formula>
      <formula>4.5</formula>
    </cfRule>
  </conditionalFormatting>
  <conditionalFormatting sqref="N994">
    <cfRule type="cellIs" dxfId="3070" priority="3371" operator="between">
      <formula>6</formula>
      <formula>4.495</formula>
    </cfRule>
  </conditionalFormatting>
  <conditionalFormatting sqref="N994">
    <cfRule type="cellIs" dxfId="3069" priority="3370" operator="between">
      <formula>4.5</formula>
      <formula>3.495</formula>
    </cfRule>
  </conditionalFormatting>
  <conditionalFormatting sqref="N994">
    <cfRule type="cellIs" dxfId="3068" priority="3368" operator="between">
      <formula>3.5</formula>
      <formula>2.495</formula>
    </cfRule>
    <cfRule type="cellIs" dxfId="3067" priority="3369" operator="between">
      <formula>3.5</formula>
      <formula>2.495</formula>
    </cfRule>
  </conditionalFormatting>
  <conditionalFormatting sqref="N994">
    <cfRule type="cellIs" dxfId="3066" priority="3367" operator="between">
      <formula>3.5</formula>
      <formula>2.495</formula>
    </cfRule>
  </conditionalFormatting>
  <conditionalFormatting sqref="N994">
    <cfRule type="cellIs" dxfId="3065" priority="3366" operator="between">
      <formula>3.5</formula>
      <formula>2.494</formula>
    </cfRule>
  </conditionalFormatting>
  <conditionalFormatting sqref="N994">
    <cfRule type="cellIs" dxfId="3064" priority="3365" operator="between">
      <formula>2.5</formula>
      <formula>0</formula>
    </cfRule>
  </conditionalFormatting>
  <conditionalFormatting sqref="N994">
    <cfRule type="cellIs" dxfId="3063" priority="3361" operator="between">
      <formula>4.501</formula>
      <formula>6</formula>
    </cfRule>
    <cfRule type="cellIs" dxfId="3062" priority="3362" operator="between">
      <formula>3.001</formula>
      <formula>4.5</formula>
    </cfRule>
    <cfRule type="cellIs" dxfId="3061" priority="3363" operator="between">
      <formula>2.001</formula>
      <formula>3</formula>
    </cfRule>
    <cfRule type="cellIs" dxfId="3060" priority="3364" operator="between">
      <formula>0</formula>
      <formula>2</formula>
    </cfRule>
  </conditionalFormatting>
  <conditionalFormatting sqref="N997">
    <cfRule type="cellIs" dxfId="3059" priority="3360" operator="between">
      <formula>6</formula>
      <formula>4.5</formula>
    </cfRule>
  </conditionalFormatting>
  <conditionalFormatting sqref="N997">
    <cfRule type="cellIs" dxfId="3058" priority="3359" operator="between">
      <formula>6</formula>
      <formula>4.495</formula>
    </cfRule>
  </conditionalFormatting>
  <conditionalFormatting sqref="N997">
    <cfRule type="cellIs" dxfId="3057" priority="3358" operator="between">
      <formula>4.5</formula>
      <formula>3.495</formula>
    </cfRule>
  </conditionalFormatting>
  <conditionalFormatting sqref="N997">
    <cfRule type="cellIs" dxfId="3056" priority="3356" operator="between">
      <formula>3.5</formula>
      <formula>2.495</formula>
    </cfRule>
    <cfRule type="cellIs" dxfId="3055" priority="3357" operator="between">
      <formula>3.5</formula>
      <formula>2.495</formula>
    </cfRule>
  </conditionalFormatting>
  <conditionalFormatting sqref="N997">
    <cfRule type="cellIs" dxfId="3054" priority="3355" operator="between">
      <formula>3.5</formula>
      <formula>2.495</formula>
    </cfRule>
  </conditionalFormatting>
  <conditionalFormatting sqref="N997">
    <cfRule type="cellIs" dxfId="3053" priority="3354" operator="between">
      <formula>3.5</formula>
      <formula>2.494</formula>
    </cfRule>
  </conditionalFormatting>
  <conditionalFormatting sqref="N997">
    <cfRule type="cellIs" dxfId="3052" priority="3353" operator="between">
      <formula>2.5</formula>
      <formula>0</formula>
    </cfRule>
  </conditionalFormatting>
  <conditionalFormatting sqref="N997">
    <cfRule type="cellIs" dxfId="3051" priority="3349" operator="between">
      <formula>4.501</formula>
      <formula>6</formula>
    </cfRule>
    <cfRule type="cellIs" dxfId="3050" priority="3350" operator="between">
      <formula>3.001</formula>
      <formula>4.5</formula>
    </cfRule>
    <cfRule type="cellIs" dxfId="3049" priority="3351" operator="between">
      <formula>2.001</formula>
      <formula>3</formula>
    </cfRule>
    <cfRule type="cellIs" dxfId="3048" priority="3352" operator="between">
      <formula>0</formula>
      <formula>2</formula>
    </cfRule>
  </conditionalFormatting>
  <conditionalFormatting sqref="N1004">
    <cfRule type="cellIs" dxfId="3047" priority="3348" operator="between">
      <formula>6</formula>
      <formula>4.5</formula>
    </cfRule>
  </conditionalFormatting>
  <conditionalFormatting sqref="N1004">
    <cfRule type="cellIs" dxfId="3046" priority="3347" operator="between">
      <formula>6</formula>
      <formula>4.495</formula>
    </cfRule>
  </conditionalFormatting>
  <conditionalFormatting sqref="N1004">
    <cfRule type="cellIs" dxfId="3045" priority="3346" operator="between">
      <formula>4.5</formula>
      <formula>3.495</formula>
    </cfRule>
  </conditionalFormatting>
  <conditionalFormatting sqref="N1004">
    <cfRule type="cellIs" dxfId="3044" priority="3344" operator="between">
      <formula>3.5</formula>
      <formula>2.495</formula>
    </cfRule>
    <cfRule type="cellIs" dxfId="3043" priority="3345" operator="between">
      <formula>3.5</formula>
      <formula>2.495</formula>
    </cfRule>
  </conditionalFormatting>
  <conditionalFormatting sqref="N1004">
    <cfRule type="cellIs" dxfId="3042" priority="3343" operator="between">
      <formula>3.5</formula>
      <formula>2.495</formula>
    </cfRule>
  </conditionalFormatting>
  <conditionalFormatting sqref="N1004">
    <cfRule type="cellIs" dxfId="3041" priority="3342" operator="between">
      <formula>3.5</formula>
      <formula>2.494</formula>
    </cfRule>
  </conditionalFormatting>
  <conditionalFormatting sqref="N1004">
    <cfRule type="cellIs" dxfId="3040" priority="3341" operator="between">
      <formula>2.5</formula>
      <formula>0</formula>
    </cfRule>
  </conditionalFormatting>
  <conditionalFormatting sqref="N1004">
    <cfRule type="cellIs" dxfId="3039" priority="3337" operator="between">
      <formula>4.501</formula>
      <formula>6</formula>
    </cfRule>
    <cfRule type="cellIs" dxfId="3038" priority="3338" operator="between">
      <formula>3.001</formula>
      <formula>4.5</formula>
    </cfRule>
    <cfRule type="cellIs" dxfId="3037" priority="3339" operator="between">
      <formula>2.001</formula>
      <formula>3</formula>
    </cfRule>
    <cfRule type="cellIs" dxfId="3036" priority="3340" operator="between">
      <formula>0</formula>
      <formula>2</formula>
    </cfRule>
  </conditionalFormatting>
  <conditionalFormatting sqref="N1002">
    <cfRule type="cellIs" dxfId="3035" priority="3336" operator="between">
      <formula>6</formula>
      <formula>4.5</formula>
    </cfRule>
  </conditionalFormatting>
  <conditionalFormatting sqref="N1002">
    <cfRule type="cellIs" dxfId="3034" priority="3335" operator="between">
      <formula>6</formula>
      <formula>4.495</formula>
    </cfRule>
  </conditionalFormatting>
  <conditionalFormatting sqref="N1002">
    <cfRule type="cellIs" dxfId="3033" priority="3334" operator="between">
      <formula>4.5</formula>
      <formula>3.495</formula>
    </cfRule>
  </conditionalFormatting>
  <conditionalFormatting sqref="N1002">
    <cfRule type="cellIs" dxfId="3032" priority="3332" operator="between">
      <formula>3.5</formula>
      <formula>2.495</formula>
    </cfRule>
    <cfRule type="cellIs" dxfId="3031" priority="3333" operator="between">
      <formula>3.5</formula>
      <formula>2.495</formula>
    </cfRule>
  </conditionalFormatting>
  <conditionalFormatting sqref="N1002">
    <cfRule type="cellIs" dxfId="3030" priority="3331" operator="between">
      <formula>3.5</formula>
      <formula>2.495</formula>
    </cfRule>
  </conditionalFormatting>
  <conditionalFormatting sqref="N1002">
    <cfRule type="cellIs" dxfId="3029" priority="3330" operator="between">
      <formula>3.5</formula>
      <formula>2.494</formula>
    </cfRule>
  </conditionalFormatting>
  <conditionalFormatting sqref="N1002">
    <cfRule type="cellIs" dxfId="3028" priority="3329" operator="between">
      <formula>2.5</formula>
      <formula>0</formula>
    </cfRule>
  </conditionalFormatting>
  <conditionalFormatting sqref="N1002">
    <cfRule type="cellIs" dxfId="3027" priority="3325" operator="between">
      <formula>4.501</formula>
      <formula>6</formula>
    </cfRule>
    <cfRule type="cellIs" dxfId="3026" priority="3326" operator="between">
      <formula>3.001</formula>
      <formula>4.5</formula>
    </cfRule>
    <cfRule type="cellIs" dxfId="3025" priority="3327" operator="between">
      <formula>2.001</formula>
      <formula>3</formula>
    </cfRule>
    <cfRule type="cellIs" dxfId="3024" priority="3328" operator="between">
      <formula>0</formula>
      <formula>2</formula>
    </cfRule>
  </conditionalFormatting>
  <conditionalFormatting sqref="N1003">
    <cfRule type="cellIs" dxfId="3023" priority="3324" operator="between">
      <formula>6</formula>
      <formula>4.5</formula>
    </cfRule>
  </conditionalFormatting>
  <conditionalFormatting sqref="N1003">
    <cfRule type="cellIs" dxfId="3022" priority="3323" operator="between">
      <formula>6</formula>
      <formula>4.495</formula>
    </cfRule>
  </conditionalFormatting>
  <conditionalFormatting sqref="N1003">
    <cfRule type="cellIs" dxfId="3021" priority="3322" operator="between">
      <formula>4.5</formula>
      <formula>3.495</formula>
    </cfRule>
  </conditionalFormatting>
  <conditionalFormatting sqref="N1003">
    <cfRule type="cellIs" dxfId="3020" priority="3320" operator="between">
      <formula>3.5</formula>
      <formula>2.495</formula>
    </cfRule>
    <cfRule type="cellIs" dxfId="3019" priority="3321" operator="between">
      <formula>3.5</formula>
      <formula>2.495</formula>
    </cfRule>
  </conditionalFormatting>
  <conditionalFormatting sqref="N1003">
    <cfRule type="cellIs" dxfId="3018" priority="3319" operator="between">
      <formula>3.5</formula>
      <formula>2.495</formula>
    </cfRule>
  </conditionalFormatting>
  <conditionalFormatting sqref="N1003">
    <cfRule type="cellIs" dxfId="3017" priority="3318" operator="between">
      <formula>3.5</formula>
      <formula>2.494</formula>
    </cfRule>
  </conditionalFormatting>
  <conditionalFormatting sqref="N1003">
    <cfRule type="cellIs" dxfId="3016" priority="3317" operator="between">
      <formula>2.5</formula>
      <formula>0</formula>
    </cfRule>
  </conditionalFormatting>
  <conditionalFormatting sqref="N1003">
    <cfRule type="cellIs" dxfId="3015" priority="3313" operator="between">
      <formula>4.501</formula>
      <formula>6</formula>
    </cfRule>
    <cfRule type="cellIs" dxfId="3014" priority="3314" operator="between">
      <formula>3.001</formula>
      <formula>4.5</formula>
    </cfRule>
    <cfRule type="cellIs" dxfId="3013" priority="3315" operator="between">
      <formula>2.001</formula>
      <formula>3</formula>
    </cfRule>
    <cfRule type="cellIs" dxfId="3012" priority="3316" operator="between">
      <formula>0</formula>
      <formula>2</formula>
    </cfRule>
  </conditionalFormatting>
  <conditionalFormatting sqref="N1000">
    <cfRule type="cellIs" dxfId="3011" priority="3312" operator="between">
      <formula>6</formula>
      <formula>4.5</formula>
    </cfRule>
  </conditionalFormatting>
  <conditionalFormatting sqref="N1000">
    <cfRule type="cellIs" dxfId="3010" priority="3311" operator="between">
      <formula>6</formula>
      <formula>4.495</formula>
    </cfRule>
  </conditionalFormatting>
  <conditionalFormatting sqref="N1000">
    <cfRule type="cellIs" dxfId="3009" priority="3310" operator="between">
      <formula>4.5</formula>
      <formula>3.495</formula>
    </cfRule>
  </conditionalFormatting>
  <conditionalFormatting sqref="N1000">
    <cfRule type="cellIs" dxfId="3008" priority="3308" operator="between">
      <formula>3.5</formula>
      <formula>2.495</formula>
    </cfRule>
    <cfRule type="cellIs" dxfId="3007" priority="3309" operator="between">
      <formula>3.5</formula>
      <formula>2.495</formula>
    </cfRule>
  </conditionalFormatting>
  <conditionalFormatting sqref="N1000">
    <cfRule type="cellIs" dxfId="3006" priority="3307" operator="between">
      <formula>3.5</formula>
      <formula>2.495</formula>
    </cfRule>
  </conditionalFormatting>
  <conditionalFormatting sqref="N1000">
    <cfRule type="cellIs" dxfId="3005" priority="3306" operator="between">
      <formula>3.5</formula>
      <formula>2.494</formula>
    </cfRule>
  </conditionalFormatting>
  <conditionalFormatting sqref="N1000">
    <cfRule type="cellIs" dxfId="3004" priority="3305" operator="between">
      <formula>2.5</formula>
      <formula>0</formula>
    </cfRule>
  </conditionalFormatting>
  <conditionalFormatting sqref="N1000">
    <cfRule type="cellIs" dxfId="3003" priority="3301" operator="between">
      <formula>4.501</formula>
      <formula>6</formula>
    </cfRule>
    <cfRule type="cellIs" dxfId="3002" priority="3302" operator="between">
      <formula>3.001</formula>
      <formula>4.5</formula>
    </cfRule>
    <cfRule type="cellIs" dxfId="3001" priority="3303" operator="between">
      <formula>2.001</formula>
      <formula>3</formula>
    </cfRule>
    <cfRule type="cellIs" dxfId="3000" priority="3304" operator="between">
      <formula>0</formula>
      <formula>2</formula>
    </cfRule>
  </conditionalFormatting>
  <conditionalFormatting sqref="N1001">
    <cfRule type="cellIs" dxfId="2999" priority="3288" operator="between">
      <formula>6</formula>
      <formula>4.5</formula>
    </cfRule>
  </conditionalFormatting>
  <conditionalFormatting sqref="N1001">
    <cfRule type="cellIs" dxfId="2998" priority="3287" operator="between">
      <formula>6</formula>
      <formula>4.495</formula>
    </cfRule>
  </conditionalFormatting>
  <conditionalFormatting sqref="N1001">
    <cfRule type="cellIs" dxfId="2997" priority="3286" operator="between">
      <formula>4.5</formula>
      <formula>3.495</formula>
    </cfRule>
  </conditionalFormatting>
  <conditionalFormatting sqref="N1001">
    <cfRule type="cellIs" dxfId="2996" priority="3284" operator="between">
      <formula>3.5</formula>
      <formula>2.495</formula>
    </cfRule>
    <cfRule type="cellIs" dxfId="2995" priority="3285" operator="between">
      <formula>3.5</formula>
      <formula>2.495</formula>
    </cfRule>
  </conditionalFormatting>
  <conditionalFormatting sqref="N1001">
    <cfRule type="cellIs" dxfId="2994" priority="3283" operator="between">
      <formula>3.5</formula>
      <formula>2.495</formula>
    </cfRule>
  </conditionalFormatting>
  <conditionalFormatting sqref="N1001">
    <cfRule type="cellIs" dxfId="2993" priority="3282" operator="between">
      <formula>3.5</formula>
      <formula>2.494</formula>
    </cfRule>
  </conditionalFormatting>
  <conditionalFormatting sqref="N1001">
    <cfRule type="cellIs" dxfId="2992" priority="3281" operator="between">
      <formula>2.5</formula>
      <formula>0</formula>
    </cfRule>
  </conditionalFormatting>
  <conditionalFormatting sqref="N1001">
    <cfRule type="cellIs" dxfId="2991" priority="3277" operator="between">
      <formula>4.501</formula>
      <formula>6</formula>
    </cfRule>
    <cfRule type="cellIs" dxfId="2990" priority="3278" operator="between">
      <formula>3.001</formula>
      <formula>4.5</formula>
    </cfRule>
    <cfRule type="cellIs" dxfId="2989" priority="3279" operator="between">
      <formula>2.001</formula>
      <formula>3</formula>
    </cfRule>
    <cfRule type="cellIs" dxfId="2988" priority="3280" operator="between">
      <formula>0</formula>
      <formula>2</formula>
    </cfRule>
  </conditionalFormatting>
  <conditionalFormatting sqref="N1009">
    <cfRule type="cellIs" dxfId="2987" priority="3264" operator="between">
      <formula>6</formula>
      <formula>4.5</formula>
    </cfRule>
  </conditionalFormatting>
  <conditionalFormatting sqref="N1009">
    <cfRule type="cellIs" dxfId="2986" priority="3263" operator="between">
      <formula>6</formula>
      <formula>4.495</formula>
    </cfRule>
  </conditionalFormatting>
  <conditionalFormatting sqref="N1009">
    <cfRule type="cellIs" dxfId="2985" priority="3262" operator="between">
      <formula>4.5</formula>
      <formula>3.495</formula>
    </cfRule>
  </conditionalFormatting>
  <conditionalFormatting sqref="N1009">
    <cfRule type="cellIs" dxfId="2984" priority="3260" operator="between">
      <formula>3.5</formula>
      <formula>2.495</formula>
    </cfRule>
    <cfRule type="cellIs" dxfId="2983" priority="3261" operator="between">
      <formula>3.5</formula>
      <formula>2.495</formula>
    </cfRule>
  </conditionalFormatting>
  <conditionalFormatting sqref="N1009">
    <cfRule type="cellIs" dxfId="2982" priority="3259" operator="between">
      <formula>3.5</formula>
      <formula>2.495</formula>
    </cfRule>
  </conditionalFormatting>
  <conditionalFormatting sqref="N1009">
    <cfRule type="cellIs" dxfId="2981" priority="3258" operator="between">
      <formula>3.5</formula>
      <formula>2.494</formula>
    </cfRule>
  </conditionalFormatting>
  <conditionalFormatting sqref="N1009">
    <cfRule type="cellIs" dxfId="2980" priority="3257" operator="between">
      <formula>2.5</formula>
      <formula>0</formula>
    </cfRule>
  </conditionalFormatting>
  <conditionalFormatting sqref="N1009">
    <cfRule type="cellIs" dxfId="2979" priority="3253" operator="between">
      <formula>4.501</formula>
      <formula>6</formula>
    </cfRule>
    <cfRule type="cellIs" dxfId="2978" priority="3254" operator="between">
      <formula>3.001</formula>
      <formula>4.5</formula>
    </cfRule>
    <cfRule type="cellIs" dxfId="2977" priority="3255" operator="between">
      <formula>2.001</formula>
      <formula>3</formula>
    </cfRule>
    <cfRule type="cellIs" dxfId="2976" priority="3256" operator="between">
      <formula>0</formula>
      <formula>2</formula>
    </cfRule>
  </conditionalFormatting>
  <conditionalFormatting sqref="N1007">
    <cfRule type="cellIs" dxfId="2975" priority="3252" operator="between">
      <formula>6</formula>
      <formula>4.5</formula>
    </cfRule>
  </conditionalFormatting>
  <conditionalFormatting sqref="N1007">
    <cfRule type="cellIs" dxfId="2974" priority="3251" operator="between">
      <formula>6</formula>
      <formula>4.495</formula>
    </cfRule>
  </conditionalFormatting>
  <conditionalFormatting sqref="N1007">
    <cfRule type="cellIs" dxfId="2973" priority="3250" operator="between">
      <formula>4.5</formula>
      <formula>3.495</formula>
    </cfRule>
  </conditionalFormatting>
  <conditionalFormatting sqref="N1007">
    <cfRule type="cellIs" dxfId="2972" priority="3248" operator="between">
      <formula>3.5</formula>
      <formula>2.495</formula>
    </cfRule>
    <cfRule type="cellIs" dxfId="2971" priority="3249" operator="between">
      <formula>3.5</formula>
      <formula>2.495</formula>
    </cfRule>
  </conditionalFormatting>
  <conditionalFormatting sqref="N1007">
    <cfRule type="cellIs" dxfId="2970" priority="3247" operator="between">
      <formula>3.5</formula>
      <formula>2.495</formula>
    </cfRule>
  </conditionalFormatting>
  <conditionalFormatting sqref="N1007">
    <cfRule type="cellIs" dxfId="2969" priority="3246" operator="between">
      <formula>3.5</formula>
      <formula>2.494</formula>
    </cfRule>
  </conditionalFormatting>
  <conditionalFormatting sqref="N1007">
    <cfRule type="cellIs" dxfId="2968" priority="3245" operator="between">
      <formula>2.5</formula>
      <formula>0</formula>
    </cfRule>
  </conditionalFormatting>
  <conditionalFormatting sqref="N1007">
    <cfRule type="cellIs" dxfId="2967" priority="3241" operator="between">
      <formula>4.501</formula>
      <formula>6</formula>
    </cfRule>
    <cfRule type="cellIs" dxfId="2966" priority="3242" operator="between">
      <formula>3.001</formula>
      <formula>4.5</formula>
    </cfRule>
    <cfRule type="cellIs" dxfId="2965" priority="3243" operator="between">
      <formula>2.001</formula>
      <formula>3</formula>
    </cfRule>
    <cfRule type="cellIs" dxfId="2964" priority="3244" operator="between">
      <formula>0</formula>
      <formula>2</formula>
    </cfRule>
  </conditionalFormatting>
  <conditionalFormatting sqref="N1008">
    <cfRule type="cellIs" dxfId="2963" priority="3240" operator="between">
      <formula>6</formula>
      <formula>4.5</formula>
    </cfRule>
  </conditionalFormatting>
  <conditionalFormatting sqref="N1008">
    <cfRule type="cellIs" dxfId="2962" priority="3239" operator="between">
      <formula>6</formula>
      <formula>4.495</formula>
    </cfRule>
  </conditionalFormatting>
  <conditionalFormatting sqref="N1008">
    <cfRule type="cellIs" dxfId="2961" priority="3238" operator="between">
      <formula>4.5</formula>
      <formula>3.495</formula>
    </cfRule>
  </conditionalFormatting>
  <conditionalFormatting sqref="N1008">
    <cfRule type="cellIs" dxfId="2960" priority="3236" operator="between">
      <formula>3.5</formula>
      <formula>2.495</formula>
    </cfRule>
    <cfRule type="cellIs" dxfId="2959" priority="3237" operator="between">
      <formula>3.5</formula>
      <formula>2.495</formula>
    </cfRule>
  </conditionalFormatting>
  <conditionalFormatting sqref="N1008">
    <cfRule type="cellIs" dxfId="2958" priority="3235" operator="between">
      <formula>3.5</formula>
      <formula>2.495</formula>
    </cfRule>
  </conditionalFormatting>
  <conditionalFormatting sqref="N1008">
    <cfRule type="cellIs" dxfId="2957" priority="3234" operator="between">
      <formula>3.5</formula>
      <formula>2.494</formula>
    </cfRule>
  </conditionalFormatting>
  <conditionalFormatting sqref="N1008">
    <cfRule type="cellIs" dxfId="2956" priority="3233" operator="between">
      <formula>2.5</formula>
      <formula>0</formula>
    </cfRule>
  </conditionalFormatting>
  <conditionalFormatting sqref="N1008">
    <cfRule type="cellIs" dxfId="2955" priority="3229" operator="between">
      <formula>4.501</formula>
      <formula>6</formula>
    </cfRule>
    <cfRule type="cellIs" dxfId="2954" priority="3230" operator="between">
      <formula>3.001</formula>
      <formula>4.5</formula>
    </cfRule>
    <cfRule type="cellIs" dxfId="2953" priority="3231" operator="between">
      <formula>2.001</formula>
      <formula>3</formula>
    </cfRule>
    <cfRule type="cellIs" dxfId="2952" priority="3232" operator="between">
      <formula>0</formula>
      <formula>2</formula>
    </cfRule>
  </conditionalFormatting>
  <conditionalFormatting sqref="N1005">
    <cfRule type="cellIs" dxfId="2951" priority="3228" operator="between">
      <formula>6</formula>
      <formula>4.5</formula>
    </cfRule>
  </conditionalFormatting>
  <conditionalFormatting sqref="N1005">
    <cfRule type="cellIs" dxfId="2950" priority="3227" operator="between">
      <formula>6</formula>
      <formula>4.495</formula>
    </cfRule>
  </conditionalFormatting>
  <conditionalFormatting sqref="N1005">
    <cfRule type="cellIs" dxfId="2949" priority="3226" operator="between">
      <formula>4.5</formula>
      <formula>3.495</formula>
    </cfRule>
  </conditionalFormatting>
  <conditionalFormatting sqref="N1005">
    <cfRule type="cellIs" dxfId="2948" priority="3224" operator="between">
      <formula>3.5</formula>
      <formula>2.495</formula>
    </cfRule>
    <cfRule type="cellIs" dxfId="2947" priority="3225" operator="between">
      <formula>3.5</formula>
      <formula>2.495</formula>
    </cfRule>
  </conditionalFormatting>
  <conditionalFormatting sqref="N1005">
    <cfRule type="cellIs" dxfId="2946" priority="3223" operator="between">
      <formula>3.5</formula>
      <formula>2.495</formula>
    </cfRule>
  </conditionalFormatting>
  <conditionalFormatting sqref="N1005">
    <cfRule type="cellIs" dxfId="2945" priority="3222" operator="between">
      <formula>3.5</formula>
      <formula>2.494</formula>
    </cfRule>
  </conditionalFormatting>
  <conditionalFormatting sqref="N1005">
    <cfRule type="cellIs" dxfId="2944" priority="3221" operator="between">
      <formula>2.5</formula>
      <formula>0</formula>
    </cfRule>
  </conditionalFormatting>
  <conditionalFormatting sqref="N1005">
    <cfRule type="cellIs" dxfId="2943" priority="3217" operator="between">
      <formula>4.501</formula>
      <formula>6</formula>
    </cfRule>
    <cfRule type="cellIs" dxfId="2942" priority="3218" operator="between">
      <formula>3.001</formula>
      <formula>4.5</formula>
    </cfRule>
    <cfRule type="cellIs" dxfId="2941" priority="3219" operator="between">
      <formula>2.001</formula>
      <formula>3</formula>
    </cfRule>
    <cfRule type="cellIs" dxfId="2940" priority="3220" operator="between">
      <formula>0</formula>
      <formula>2</formula>
    </cfRule>
  </conditionalFormatting>
  <conditionalFormatting sqref="N1006">
    <cfRule type="cellIs" dxfId="2939" priority="3216" operator="between">
      <formula>6</formula>
      <formula>4.5</formula>
    </cfRule>
  </conditionalFormatting>
  <conditionalFormatting sqref="N1006">
    <cfRule type="cellIs" dxfId="2938" priority="3215" operator="between">
      <formula>6</formula>
      <formula>4.495</formula>
    </cfRule>
  </conditionalFormatting>
  <conditionalFormatting sqref="N1006">
    <cfRule type="cellIs" dxfId="2937" priority="3214" operator="between">
      <formula>4.5</formula>
      <formula>3.495</formula>
    </cfRule>
  </conditionalFormatting>
  <conditionalFormatting sqref="N1006">
    <cfRule type="cellIs" dxfId="2936" priority="3212" operator="between">
      <formula>3.5</formula>
      <formula>2.495</formula>
    </cfRule>
    <cfRule type="cellIs" dxfId="2935" priority="3213" operator="between">
      <formula>3.5</formula>
      <formula>2.495</formula>
    </cfRule>
  </conditionalFormatting>
  <conditionalFormatting sqref="N1006">
    <cfRule type="cellIs" dxfId="2934" priority="3211" operator="between">
      <formula>3.5</formula>
      <formula>2.495</formula>
    </cfRule>
  </conditionalFormatting>
  <conditionalFormatting sqref="N1006">
    <cfRule type="cellIs" dxfId="2933" priority="3210" operator="between">
      <formula>3.5</formula>
      <formula>2.494</formula>
    </cfRule>
  </conditionalFormatting>
  <conditionalFormatting sqref="N1006">
    <cfRule type="cellIs" dxfId="2932" priority="3209" operator="between">
      <formula>2.5</formula>
      <formula>0</formula>
    </cfRule>
  </conditionalFormatting>
  <conditionalFormatting sqref="N1006">
    <cfRule type="cellIs" dxfId="2931" priority="3205" operator="between">
      <formula>4.501</formula>
      <formula>6</formula>
    </cfRule>
    <cfRule type="cellIs" dxfId="2930" priority="3206" operator="between">
      <formula>3.001</formula>
      <formula>4.5</formula>
    </cfRule>
    <cfRule type="cellIs" dxfId="2929" priority="3207" operator="between">
      <formula>2.001</formula>
      <formula>3</formula>
    </cfRule>
    <cfRule type="cellIs" dxfId="2928" priority="3208" operator="between">
      <formula>0</formula>
      <formula>2</formula>
    </cfRule>
  </conditionalFormatting>
  <conditionalFormatting sqref="N1015">
    <cfRule type="cellIs" dxfId="2927" priority="3204" operator="between">
      <formula>6</formula>
      <formula>4.5</formula>
    </cfRule>
  </conditionalFormatting>
  <conditionalFormatting sqref="N1015">
    <cfRule type="cellIs" dxfId="2926" priority="3203" operator="between">
      <formula>6</formula>
      <formula>4.495</formula>
    </cfRule>
  </conditionalFormatting>
  <conditionalFormatting sqref="N1015">
    <cfRule type="cellIs" dxfId="2925" priority="3202" operator="between">
      <formula>4.5</formula>
      <formula>3.495</formula>
    </cfRule>
  </conditionalFormatting>
  <conditionalFormatting sqref="N1015">
    <cfRule type="cellIs" dxfId="2924" priority="3200" operator="between">
      <formula>3.5</formula>
      <formula>2.495</formula>
    </cfRule>
    <cfRule type="cellIs" dxfId="2923" priority="3201" operator="between">
      <formula>3.5</formula>
      <formula>2.495</formula>
    </cfRule>
  </conditionalFormatting>
  <conditionalFormatting sqref="N1015">
    <cfRule type="cellIs" dxfId="2922" priority="3199" operator="between">
      <formula>3.5</formula>
      <formula>2.495</formula>
    </cfRule>
  </conditionalFormatting>
  <conditionalFormatting sqref="N1015">
    <cfRule type="cellIs" dxfId="2921" priority="3198" operator="between">
      <formula>3.5</formula>
      <formula>2.494</formula>
    </cfRule>
  </conditionalFormatting>
  <conditionalFormatting sqref="N1015">
    <cfRule type="cellIs" dxfId="2920" priority="3197" operator="between">
      <formula>2.5</formula>
      <formula>0</formula>
    </cfRule>
  </conditionalFormatting>
  <conditionalFormatting sqref="N1015">
    <cfRule type="cellIs" dxfId="2919" priority="3193" operator="between">
      <formula>4.501</formula>
      <formula>6</formula>
    </cfRule>
    <cfRule type="cellIs" dxfId="2918" priority="3194" operator="between">
      <formula>3.001</formula>
      <formula>4.5</formula>
    </cfRule>
    <cfRule type="cellIs" dxfId="2917" priority="3195" operator="between">
      <formula>2.001</formula>
      <formula>3</formula>
    </cfRule>
    <cfRule type="cellIs" dxfId="2916" priority="3196" operator="between">
      <formula>0</formula>
      <formula>2</formula>
    </cfRule>
  </conditionalFormatting>
  <conditionalFormatting sqref="N1013">
    <cfRule type="cellIs" dxfId="2915" priority="3192" operator="between">
      <formula>6</formula>
      <formula>4.5</formula>
    </cfRule>
  </conditionalFormatting>
  <conditionalFormatting sqref="N1013">
    <cfRule type="cellIs" dxfId="2914" priority="3191" operator="between">
      <formula>6</formula>
      <formula>4.495</formula>
    </cfRule>
  </conditionalFormatting>
  <conditionalFormatting sqref="N1013">
    <cfRule type="cellIs" dxfId="2913" priority="3190" operator="between">
      <formula>4.5</formula>
      <formula>3.495</formula>
    </cfRule>
  </conditionalFormatting>
  <conditionalFormatting sqref="N1013">
    <cfRule type="cellIs" dxfId="2912" priority="3188" operator="between">
      <formula>3.5</formula>
      <formula>2.495</formula>
    </cfRule>
    <cfRule type="cellIs" dxfId="2911" priority="3189" operator="between">
      <formula>3.5</formula>
      <formula>2.495</formula>
    </cfRule>
  </conditionalFormatting>
  <conditionalFormatting sqref="N1013">
    <cfRule type="cellIs" dxfId="2910" priority="3187" operator="between">
      <formula>3.5</formula>
      <formula>2.495</formula>
    </cfRule>
  </conditionalFormatting>
  <conditionalFormatting sqref="N1013">
    <cfRule type="cellIs" dxfId="2909" priority="3186" operator="between">
      <formula>3.5</formula>
      <formula>2.494</formula>
    </cfRule>
  </conditionalFormatting>
  <conditionalFormatting sqref="N1013">
    <cfRule type="cellIs" dxfId="2908" priority="3185" operator="between">
      <formula>2.5</formula>
      <formula>0</formula>
    </cfRule>
  </conditionalFormatting>
  <conditionalFormatting sqref="N1013">
    <cfRule type="cellIs" dxfId="2907" priority="3181" operator="between">
      <formula>4.501</formula>
      <formula>6</formula>
    </cfRule>
    <cfRule type="cellIs" dxfId="2906" priority="3182" operator="between">
      <formula>3.001</formula>
      <formula>4.5</formula>
    </cfRule>
    <cfRule type="cellIs" dxfId="2905" priority="3183" operator="between">
      <formula>2.001</formula>
      <formula>3</formula>
    </cfRule>
    <cfRule type="cellIs" dxfId="2904" priority="3184" operator="between">
      <formula>0</formula>
      <formula>2</formula>
    </cfRule>
  </conditionalFormatting>
  <conditionalFormatting sqref="N1014">
    <cfRule type="cellIs" dxfId="2903" priority="3180" operator="between">
      <formula>6</formula>
      <formula>4.5</formula>
    </cfRule>
  </conditionalFormatting>
  <conditionalFormatting sqref="N1014">
    <cfRule type="cellIs" dxfId="2902" priority="3179" operator="between">
      <formula>6</formula>
      <formula>4.495</formula>
    </cfRule>
  </conditionalFormatting>
  <conditionalFormatting sqref="N1014">
    <cfRule type="cellIs" dxfId="2901" priority="3178" operator="between">
      <formula>4.5</formula>
      <formula>3.495</formula>
    </cfRule>
  </conditionalFormatting>
  <conditionalFormatting sqref="N1014">
    <cfRule type="cellIs" dxfId="2900" priority="3176" operator="between">
      <formula>3.5</formula>
      <formula>2.495</formula>
    </cfRule>
    <cfRule type="cellIs" dxfId="2899" priority="3177" operator="between">
      <formula>3.5</formula>
      <formula>2.495</formula>
    </cfRule>
  </conditionalFormatting>
  <conditionalFormatting sqref="N1014">
    <cfRule type="cellIs" dxfId="2898" priority="3175" operator="between">
      <formula>3.5</formula>
      <formula>2.495</formula>
    </cfRule>
  </conditionalFormatting>
  <conditionalFormatting sqref="N1014">
    <cfRule type="cellIs" dxfId="2897" priority="3174" operator="between">
      <formula>3.5</formula>
      <formula>2.494</formula>
    </cfRule>
  </conditionalFormatting>
  <conditionalFormatting sqref="N1014">
    <cfRule type="cellIs" dxfId="2896" priority="3173" operator="between">
      <formula>2.5</formula>
      <formula>0</formula>
    </cfRule>
  </conditionalFormatting>
  <conditionalFormatting sqref="N1014">
    <cfRule type="cellIs" dxfId="2895" priority="3169" operator="between">
      <formula>4.501</formula>
      <formula>6</formula>
    </cfRule>
    <cfRule type="cellIs" dxfId="2894" priority="3170" operator="between">
      <formula>3.001</formula>
      <formula>4.5</formula>
    </cfRule>
    <cfRule type="cellIs" dxfId="2893" priority="3171" operator="between">
      <formula>2.001</formula>
      <formula>3</formula>
    </cfRule>
    <cfRule type="cellIs" dxfId="2892" priority="3172" operator="between">
      <formula>0</formula>
      <formula>2</formula>
    </cfRule>
  </conditionalFormatting>
  <conditionalFormatting sqref="N1010">
    <cfRule type="cellIs" dxfId="2891" priority="3168" operator="between">
      <formula>6</formula>
      <formula>4.5</formula>
    </cfRule>
  </conditionalFormatting>
  <conditionalFormatting sqref="N1010">
    <cfRule type="cellIs" dxfId="2890" priority="3167" operator="between">
      <formula>6</formula>
      <formula>4.495</formula>
    </cfRule>
  </conditionalFormatting>
  <conditionalFormatting sqref="N1010">
    <cfRule type="cellIs" dxfId="2889" priority="3166" operator="between">
      <formula>4.5</formula>
      <formula>3.495</formula>
    </cfRule>
  </conditionalFormatting>
  <conditionalFormatting sqref="N1010">
    <cfRule type="cellIs" dxfId="2888" priority="3164" operator="between">
      <formula>3.5</formula>
      <formula>2.495</formula>
    </cfRule>
    <cfRule type="cellIs" dxfId="2887" priority="3165" operator="between">
      <formula>3.5</formula>
      <formula>2.495</formula>
    </cfRule>
  </conditionalFormatting>
  <conditionalFormatting sqref="N1010">
    <cfRule type="cellIs" dxfId="2886" priority="3163" operator="between">
      <formula>3.5</formula>
      <formula>2.495</formula>
    </cfRule>
  </conditionalFormatting>
  <conditionalFormatting sqref="N1010">
    <cfRule type="cellIs" dxfId="2885" priority="3162" operator="between">
      <formula>3.5</formula>
      <formula>2.494</formula>
    </cfRule>
  </conditionalFormatting>
  <conditionalFormatting sqref="N1010">
    <cfRule type="cellIs" dxfId="2884" priority="3161" operator="between">
      <formula>2.5</formula>
      <formula>0</formula>
    </cfRule>
  </conditionalFormatting>
  <conditionalFormatting sqref="N1010">
    <cfRule type="cellIs" dxfId="2883" priority="3157" operator="between">
      <formula>4.501</formula>
      <formula>6</formula>
    </cfRule>
    <cfRule type="cellIs" dxfId="2882" priority="3158" operator="between">
      <formula>3.001</formula>
      <formula>4.5</formula>
    </cfRule>
    <cfRule type="cellIs" dxfId="2881" priority="3159" operator="between">
      <formula>2.001</formula>
      <formula>3</formula>
    </cfRule>
    <cfRule type="cellIs" dxfId="2880" priority="3160" operator="between">
      <formula>0</formula>
      <formula>2</formula>
    </cfRule>
  </conditionalFormatting>
  <conditionalFormatting sqref="N1011">
    <cfRule type="cellIs" dxfId="2879" priority="3156" operator="between">
      <formula>6</formula>
      <formula>4.5</formula>
    </cfRule>
  </conditionalFormatting>
  <conditionalFormatting sqref="N1011">
    <cfRule type="cellIs" dxfId="2878" priority="3155" operator="between">
      <formula>6</formula>
      <formula>4.495</formula>
    </cfRule>
  </conditionalFormatting>
  <conditionalFormatting sqref="N1011">
    <cfRule type="cellIs" dxfId="2877" priority="3154" operator="between">
      <formula>4.5</formula>
      <formula>3.495</formula>
    </cfRule>
  </conditionalFormatting>
  <conditionalFormatting sqref="N1011">
    <cfRule type="cellIs" dxfId="2876" priority="3152" operator="between">
      <formula>3.5</formula>
      <formula>2.495</formula>
    </cfRule>
    <cfRule type="cellIs" dxfId="2875" priority="3153" operator="between">
      <formula>3.5</formula>
      <formula>2.495</formula>
    </cfRule>
  </conditionalFormatting>
  <conditionalFormatting sqref="N1011">
    <cfRule type="cellIs" dxfId="2874" priority="3151" operator="between">
      <formula>3.5</formula>
      <formula>2.495</formula>
    </cfRule>
  </conditionalFormatting>
  <conditionalFormatting sqref="N1011">
    <cfRule type="cellIs" dxfId="2873" priority="3150" operator="between">
      <formula>3.5</formula>
      <formula>2.494</formula>
    </cfRule>
  </conditionalFormatting>
  <conditionalFormatting sqref="N1011">
    <cfRule type="cellIs" dxfId="2872" priority="3149" operator="between">
      <formula>2.5</formula>
      <formula>0</formula>
    </cfRule>
  </conditionalFormatting>
  <conditionalFormatting sqref="N1011">
    <cfRule type="cellIs" dxfId="2871" priority="3145" operator="between">
      <formula>4.501</formula>
      <formula>6</formula>
    </cfRule>
    <cfRule type="cellIs" dxfId="2870" priority="3146" operator="between">
      <formula>3.001</formula>
      <formula>4.5</formula>
    </cfRule>
    <cfRule type="cellIs" dxfId="2869" priority="3147" operator="between">
      <formula>2.001</formula>
      <formula>3</formula>
    </cfRule>
    <cfRule type="cellIs" dxfId="2868" priority="3148" operator="between">
      <formula>0</formula>
      <formula>2</formula>
    </cfRule>
  </conditionalFormatting>
  <conditionalFormatting sqref="N1020">
    <cfRule type="cellIs" dxfId="2867" priority="3144" operator="between">
      <formula>6</formula>
      <formula>4.5</formula>
    </cfRule>
  </conditionalFormatting>
  <conditionalFormatting sqref="N1020">
    <cfRule type="cellIs" dxfId="2866" priority="3143" operator="between">
      <formula>6</formula>
      <formula>4.495</formula>
    </cfRule>
  </conditionalFormatting>
  <conditionalFormatting sqref="N1020">
    <cfRule type="cellIs" dxfId="2865" priority="3142" operator="between">
      <formula>4.5</formula>
      <formula>3.495</formula>
    </cfRule>
  </conditionalFormatting>
  <conditionalFormatting sqref="N1020">
    <cfRule type="cellIs" dxfId="2864" priority="3140" operator="between">
      <formula>3.5</formula>
      <formula>2.495</formula>
    </cfRule>
    <cfRule type="cellIs" dxfId="2863" priority="3141" operator="between">
      <formula>3.5</formula>
      <formula>2.495</formula>
    </cfRule>
  </conditionalFormatting>
  <conditionalFormatting sqref="N1020">
    <cfRule type="cellIs" dxfId="2862" priority="3139" operator="between">
      <formula>3.5</formula>
      <formula>2.495</formula>
    </cfRule>
  </conditionalFormatting>
  <conditionalFormatting sqref="N1020">
    <cfRule type="cellIs" dxfId="2861" priority="3138" operator="between">
      <formula>3.5</formula>
      <formula>2.494</formula>
    </cfRule>
  </conditionalFormatting>
  <conditionalFormatting sqref="N1020">
    <cfRule type="cellIs" dxfId="2860" priority="3137" operator="between">
      <formula>2.5</formula>
      <formula>0</formula>
    </cfRule>
  </conditionalFormatting>
  <conditionalFormatting sqref="N1020">
    <cfRule type="cellIs" dxfId="2859" priority="3133" operator="between">
      <formula>4.501</formula>
      <formula>6</formula>
    </cfRule>
    <cfRule type="cellIs" dxfId="2858" priority="3134" operator="between">
      <formula>3.001</formula>
      <formula>4.5</formula>
    </cfRule>
    <cfRule type="cellIs" dxfId="2857" priority="3135" operator="between">
      <formula>2.001</formula>
      <formula>3</formula>
    </cfRule>
    <cfRule type="cellIs" dxfId="2856" priority="3136" operator="between">
      <formula>0</formula>
      <formula>2</formula>
    </cfRule>
  </conditionalFormatting>
  <conditionalFormatting sqref="N1018">
    <cfRule type="cellIs" dxfId="2855" priority="3132" operator="between">
      <formula>6</formula>
      <formula>4.5</formula>
    </cfRule>
  </conditionalFormatting>
  <conditionalFormatting sqref="N1018">
    <cfRule type="cellIs" dxfId="2854" priority="3131" operator="between">
      <formula>6</formula>
      <formula>4.495</formula>
    </cfRule>
  </conditionalFormatting>
  <conditionalFormatting sqref="N1018">
    <cfRule type="cellIs" dxfId="2853" priority="3130" operator="between">
      <formula>4.5</formula>
      <formula>3.495</formula>
    </cfRule>
  </conditionalFormatting>
  <conditionalFormatting sqref="N1018">
    <cfRule type="cellIs" dxfId="2852" priority="3128" operator="between">
      <formula>3.5</formula>
      <formula>2.495</formula>
    </cfRule>
    <cfRule type="cellIs" dxfId="2851" priority="3129" operator="between">
      <formula>3.5</formula>
      <formula>2.495</formula>
    </cfRule>
  </conditionalFormatting>
  <conditionalFormatting sqref="N1018">
    <cfRule type="cellIs" dxfId="2850" priority="3127" operator="between">
      <formula>3.5</formula>
      <formula>2.495</formula>
    </cfRule>
  </conditionalFormatting>
  <conditionalFormatting sqref="N1018">
    <cfRule type="cellIs" dxfId="2849" priority="3126" operator="between">
      <formula>3.5</formula>
      <formula>2.494</formula>
    </cfRule>
  </conditionalFormatting>
  <conditionalFormatting sqref="N1018">
    <cfRule type="cellIs" dxfId="2848" priority="3125" operator="between">
      <formula>2.5</formula>
      <formula>0</formula>
    </cfRule>
  </conditionalFormatting>
  <conditionalFormatting sqref="N1018">
    <cfRule type="cellIs" dxfId="2847" priority="3121" operator="between">
      <formula>4.501</formula>
      <formula>6</formula>
    </cfRule>
    <cfRule type="cellIs" dxfId="2846" priority="3122" operator="between">
      <formula>3.001</formula>
      <formula>4.5</formula>
    </cfRule>
    <cfRule type="cellIs" dxfId="2845" priority="3123" operator="between">
      <formula>2.001</formula>
      <formula>3</formula>
    </cfRule>
    <cfRule type="cellIs" dxfId="2844" priority="3124" operator="between">
      <formula>0</formula>
      <formula>2</formula>
    </cfRule>
  </conditionalFormatting>
  <conditionalFormatting sqref="N1019">
    <cfRule type="cellIs" dxfId="2843" priority="3120" operator="between">
      <formula>6</formula>
      <formula>4.5</formula>
    </cfRule>
  </conditionalFormatting>
  <conditionalFormatting sqref="N1019">
    <cfRule type="cellIs" dxfId="2842" priority="3119" operator="between">
      <formula>6</formula>
      <formula>4.495</formula>
    </cfRule>
  </conditionalFormatting>
  <conditionalFormatting sqref="N1019">
    <cfRule type="cellIs" dxfId="2841" priority="3118" operator="between">
      <formula>4.5</formula>
      <formula>3.495</formula>
    </cfRule>
  </conditionalFormatting>
  <conditionalFormatting sqref="N1019">
    <cfRule type="cellIs" dxfId="2840" priority="3116" operator="between">
      <formula>3.5</formula>
      <formula>2.495</formula>
    </cfRule>
    <cfRule type="cellIs" dxfId="2839" priority="3117" operator="between">
      <formula>3.5</formula>
      <formula>2.495</formula>
    </cfRule>
  </conditionalFormatting>
  <conditionalFormatting sqref="N1019">
    <cfRule type="cellIs" dxfId="2838" priority="3115" operator="between">
      <formula>3.5</formula>
      <formula>2.495</formula>
    </cfRule>
  </conditionalFormatting>
  <conditionalFormatting sqref="N1019">
    <cfRule type="cellIs" dxfId="2837" priority="3114" operator="between">
      <formula>3.5</formula>
      <formula>2.494</formula>
    </cfRule>
  </conditionalFormatting>
  <conditionalFormatting sqref="N1019">
    <cfRule type="cellIs" dxfId="2836" priority="3113" operator="between">
      <formula>2.5</formula>
      <formula>0</formula>
    </cfRule>
  </conditionalFormatting>
  <conditionalFormatting sqref="N1019">
    <cfRule type="cellIs" dxfId="2835" priority="3109" operator="between">
      <formula>4.501</formula>
      <formula>6</formula>
    </cfRule>
    <cfRule type="cellIs" dxfId="2834" priority="3110" operator="between">
      <formula>3.001</formula>
      <formula>4.5</formula>
    </cfRule>
    <cfRule type="cellIs" dxfId="2833" priority="3111" operator="between">
      <formula>2.001</formula>
      <formula>3</formula>
    </cfRule>
    <cfRule type="cellIs" dxfId="2832" priority="3112" operator="between">
      <formula>0</formula>
      <formula>2</formula>
    </cfRule>
  </conditionalFormatting>
  <conditionalFormatting sqref="N1016">
    <cfRule type="cellIs" dxfId="2831" priority="3108" operator="between">
      <formula>6</formula>
      <formula>4.5</formula>
    </cfRule>
  </conditionalFormatting>
  <conditionalFormatting sqref="N1016">
    <cfRule type="cellIs" dxfId="2830" priority="3107" operator="between">
      <formula>6</formula>
      <formula>4.495</formula>
    </cfRule>
  </conditionalFormatting>
  <conditionalFormatting sqref="N1016">
    <cfRule type="cellIs" dxfId="2829" priority="3106" operator="between">
      <formula>4.5</formula>
      <formula>3.495</formula>
    </cfRule>
  </conditionalFormatting>
  <conditionalFormatting sqref="N1016">
    <cfRule type="cellIs" dxfId="2828" priority="3104" operator="between">
      <formula>3.5</formula>
      <formula>2.495</formula>
    </cfRule>
    <cfRule type="cellIs" dxfId="2827" priority="3105" operator="between">
      <formula>3.5</formula>
      <formula>2.495</formula>
    </cfRule>
  </conditionalFormatting>
  <conditionalFormatting sqref="N1016">
    <cfRule type="cellIs" dxfId="2826" priority="3103" operator="between">
      <formula>3.5</formula>
      <formula>2.495</formula>
    </cfRule>
  </conditionalFormatting>
  <conditionalFormatting sqref="N1016">
    <cfRule type="cellIs" dxfId="2825" priority="3102" operator="between">
      <formula>3.5</formula>
      <formula>2.494</formula>
    </cfRule>
  </conditionalFormatting>
  <conditionalFormatting sqref="N1016">
    <cfRule type="cellIs" dxfId="2824" priority="3101" operator="between">
      <formula>2.5</formula>
      <formula>0</formula>
    </cfRule>
  </conditionalFormatting>
  <conditionalFormatting sqref="N1016">
    <cfRule type="cellIs" dxfId="2823" priority="3097" operator="between">
      <formula>4.501</formula>
      <formula>6</formula>
    </cfRule>
    <cfRule type="cellIs" dxfId="2822" priority="3098" operator="between">
      <formula>3.001</formula>
      <formula>4.5</formula>
    </cfRule>
    <cfRule type="cellIs" dxfId="2821" priority="3099" operator="between">
      <formula>2.001</formula>
      <formula>3</formula>
    </cfRule>
    <cfRule type="cellIs" dxfId="2820" priority="3100" operator="between">
      <formula>0</formula>
      <formula>2</formula>
    </cfRule>
  </conditionalFormatting>
  <conditionalFormatting sqref="N1017">
    <cfRule type="cellIs" dxfId="2819" priority="3096" operator="between">
      <formula>6</formula>
      <formula>4.5</formula>
    </cfRule>
  </conditionalFormatting>
  <conditionalFormatting sqref="N1017">
    <cfRule type="cellIs" dxfId="2818" priority="3095" operator="between">
      <formula>6</formula>
      <formula>4.495</formula>
    </cfRule>
  </conditionalFormatting>
  <conditionalFormatting sqref="N1017">
    <cfRule type="cellIs" dxfId="2817" priority="3094" operator="between">
      <formula>4.5</formula>
      <formula>3.495</formula>
    </cfRule>
  </conditionalFormatting>
  <conditionalFormatting sqref="N1017">
    <cfRule type="cellIs" dxfId="2816" priority="3092" operator="between">
      <formula>3.5</formula>
      <formula>2.495</formula>
    </cfRule>
    <cfRule type="cellIs" dxfId="2815" priority="3093" operator="between">
      <formula>3.5</formula>
      <formula>2.495</formula>
    </cfRule>
  </conditionalFormatting>
  <conditionalFormatting sqref="N1017">
    <cfRule type="cellIs" dxfId="2814" priority="3091" operator="between">
      <formula>3.5</formula>
      <formula>2.495</formula>
    </cfRule>
  </conditionalFormatting>
  <conditionalFormatting sqref="N1017">
    <cfRule type="cellIs" dxfId="2813" priority="3090" operator="between">
      <formula>3.5</formula>
      <formula>2.494</formula>
    </cfRule>
  </conditionalFormatting>
  <conditionalFormatting sqref="N1017">
    <cfRule type="cellIs" dxfId="2812" priority="3089" operator="between">
      <formula>2.5</formula>
      <formula>0</formula>
    </cfRule>
  </conditionalFormatting>
  <conditionalFormatting sqref="N1017">
    <cfRule type="cellIs" dxfId="2811" priority="3085" operator="between">
      <formula>4.501</formula>
      <formula>6</formula>
    </cfRule>
    <cfRule type="cellIs" dxfId="2810" priority="3086" operator="between">
      <formula>3.001</formula>
      <formula>4.5</formula>
    </cfRule>
    <cfRule type="cellIs" dxfId="2809" priority="3087" operator="between">
      <formula>2.001</formula>
      <formula>3</formula>
    </cfRule>
    <cfRule type="cellIs" dxfId="2808" priority="3088" operator="between">
      <formula>0</formula>
      <formula>2</formula>
    </cfRule>
  </conditionalFormatting>
  <conditionalFormatting sqref="N1012">
    <cfRule type="cellIs" dxfId="2807" priority="3084" operator="between">
      <formula>6</formula>
      <formula>4.5</formula>
    </cfRule>
  </conditionalFormatting>
  <conditionalFormatting sqref="N1012">
    <cfRule type="cellIs" dxfId="2806" priority="3083" operator="between">
      <formula>6</formula>
      <formula>4.495</formula>
    </cfRule>
  </conditionalFormatting>
  <conditionalFormatting sqref="N1012">
    <cfRule type="cellIs" dxfId="2805" priority="3082" operator="between">
      <formula>4.5</formula>
      <formula>3.495</formula>
    </cfRule>
  </conditionalFormatting>
  <conditionalFormatting sqref="N1012">
    <cfRule type="cellIs" dxfId="2804" priority="3080" operator="between">
      <formula>3.5</formula>
      <formula>2.495</formula>
    </cfRule>
    <cfRule type="cellIs" dxfId="2803" priority="3081" operator="between">
      <formula>3.5</formula>
      <formula>2.495</formula>
    </cfRule>
  </conditionalFormatting>
  <conditionalFormatting sqref="N1012">
    <cfRule type="cellIs" dxfId="2802" priority="3079" operator="between">
      <formula>3.5</formula>
      <formula>2.495</formula>
    </cfRule>
  </conditionalFormatting>
  <conditionalFormatting sqref="N1012">
    <cfRule type="cellIs" dxfId="2801" priority="3078" operator="between">
      <formula>3.5</formula>
      <formula>2.494</formula>
    </cfRule>
  </conditionalFormatting>
  <conditionalFormatting sqref="N1012">
    <cfRule type="cellIs" dxfId="2800" priority="3077" operator="between">
      <formula>2.5</formula>
      <formula>0</formula>
    </cfRule>
  </conditionalFormatting>
  <conditionalFormatting sqref="N1012">
    <cfRule type="cellIs" dxfId="2799" priority="3073" operator="between">
      <formula>4.501</formula>
      <formula>6</formula>
    </cfRule>
    <cfRule type="cellIs" dxfId="2798" priority="3074" operator="between">
      <formula>3.001</formula>
      <formula>4.5</formula>
    </cfRule>
    <cfRule type="cellIs" dxfId="2797" priority="3075" operator="between">
      <formula>2.001</formula>
      <formula>3</formula>
    </cfRule>
    <cfRule type="cellIs" dxfId="2796" priority="3076" operator="between">
      <formula>0</formula>
      <formula>2</formula>
    </cfRule>
  </conditionalFormatting>
  <conditionalFormatting sqref="N1023">
    <cfRule type="cellIs" dxfId="2795" priority="3072" operator="between">
      <formula>6</formula>
      <formula>4.5</formula>
    </cfRule>
  </conditionalFormatting>
  <conditionalFormatting sqref="N1023">
    <cfRule type="cellIs" dxfId="2794" priority="3071" operator="between">
      <formula>6</formula>
      <formula>4.495</formula>
    </cfRule>
  </conditionalFormatting>
  <conditionalFormatting sqref="N1023">
    <cfRule type="cellIs" dxfId="2793" priority="3070" operator="between">
      <formula>4.5</formula>
      <formula>3.495</formula>
    </cfRule>
  </conditionalFormatting>
  <conditionalFormatting sqref="N1023">
    <cfRule type="cellIs" dxfId="2792" priority="3068" operator="between">
      <formula>3.5</formula>
      <formula>2.495</formula>
    </cfRule>
    <cfRule type="cellIs" dxfId="2791" priority="3069" operator="between">
      <formula>3.5</formula>
      <formula>2.495</formula>
    </cfRule>
  </conditionalFormatting>
  <conditionalFormatting sqref="N1023">
    <cfRule type="cellIs" dxfId="2790" priority="3067" operator="between">
      <formula>3.5</formula>
      <formula>2.495</formula>
    </cfRule>
  </conditionalFormatting>
  <conditionalFormatting sqref="N1023">
    <cfRule type="cellIs" dxfId="2789" priority="3066" operator="between">
      <formula>3.5</formula>
      <formula>2.494</formula>
    </cfRule>
  </conditionalFormatting>
  <conditionalFormatting sqref="N1023">
    <cfRule type="cellIs" dxfId="2788" priority="3065" operator="between">
      <formula>2.5</formula>
      <formula>0</formula>
    </cfRule>
  </conditionalFormatting>
  <conditionalFormatting sqref="N1023">
    <cfRule type="cellIs" dxfId="2787" priority="3061" operator="between">
      <formula>4.501</formula>
      <formula>6</formula>
    </cfRule>
    <cfRule type="cellIs" dxfId="2786" priority="3062" operator="between">
      <formula>3.001</formula>
      <formula>4.5</formula>
    </cfRule>
    <cfRule type="cellIs" dxfId="2785" priority="3063" operator="between">
      <formula>2.001</formula>
      <formula>3</formula>
    </cfRule>
    <cfRule type="cellIs" dxfId="2784" priority="3064" operator="between">
      <formula>0</formula>
      <formula>2</formula>
    </cfRule>
  </conditionalFormatting>
  <conditionalFormatting sqref="N1021">
    <cfRule type="cellIs" dxfId="2783" priority="3060" operator="between">
      <formula>6</formula>
      <formula>4.5</formula>
    </cfRule>
  </conditionalFormatting>
  <conditionalFormatting sqref="N1021">
    <cfRule type="cellIs" dxfId="2782" priority="3059" operator="between">
      <formula>6</formula>
      <formula>4.495</formula>
    </cfRule>
  </conditionalFormatting>
  <conditionalFormatting sqref="N1021">
    <cfRule type="cellIs" dxfId="2781" priority="3058" operator="between">
      <formula>4.5</formula>
      <formula>3.495</formula>
    </cfRule>
  </conditionalFormatting>
  <conditionalFormatting sqref="N1021">
    <cfRule type="cellIs" dxfId="2780" priority="3056" operator="between">
      <formula>3.5</formula>
      <formula>2.495</formula>
    </cfRule>
    <cfRule type="cellIs" dxfId="2779" priority="3057" operator="between">
      <formula>3.5</formula>
      <formula>2.495</formula>
    </cfRule>
  </conditionalFormatting>
  <conditionalFormatting sqref="N1021">
    <cfRule type="cellIs" dxfId="2778" priority="3055" operator="between">
      <formula>3.5</formula>
      <formula>2.495</formula>
    </cfRule>
  </conditionalFormatting>
  <conditionalFormatting sqref="N1021">
    <cfRule type="cellIs" dxfId="2777" priority="3054" operator="between">
      <formula>3.5</formula>
      <formula>2.494</formula>
    </cfRule>
  </conditionalFormatting>
  <conditionalFormatting sqref="N1021">
    <cfRule type="cellIs" dxfId="2776" priority="3053" operator="between">
      <formula>2.5</formula>
      <formula>0</formula>
    </cfRule>
  </conditionalFormatting>
  <conditionalFormatting sqref="N1021">
    <cfRule type="cellIs" dxfId="2775" priority="3049" operator="between">
      <formula>4.501</formula>
      <formula>6</formula>
    </cfRule>
    <cfRule type="cellIs" dxfId="2774" priority="3050" operator="between">
      <formula>3.001</formula>
      <formula>4.5</formula>
    </cfRule>
    <cfRule type="cellIs" dxfId="2773" priority="3051" operator="between">
      <formula>2.001</formula>
      <formula>3</formula>
    </cfRule>
    <cfRule type="cellIs" dxfId="2772" priority="3052" operator="between">
      <formula>0</formula>
      <formula>2</formula>
    </cfRule>
  </conditionalFormatting>
  <conditionalFormatting sqref="N1022">
    <cfRule type="cellIs" dxfId="2771" priority="3048" operator="between">
      <formula>6</formula>
      <formula>4.5</formula>
    </cfRule>
  </conditionalFormatting>
  <conditionalFormatting sqref="N1022">
    <cfRule type="cellIs" dxfId="2770" priority="3047" operator="between">
      <formula>6</formula>
      <formula>4.495</formula>
    </cfRule>
  </conditionalFormatting>
  <conditionalFormatting sqref="N1022">
    <cfRule type="cellIs" dxfId="2769" priority="3046" operator="between">
      <formula>4.5</formula>
      <formula>3.495</formula>
    </cfRule>
  </conditionalFormatting>
  <conditionalFormatting sqref="N1022">
    <cfRule type="cellIs" dxfId="2768" priority="3044" operator="between">
      <formula>3.5</formula>
      <formula>2.495</formula>
    </cfRule>
    <cfRule type="cellIs" dxfId="2767" priority="3045" operator="between">
      <formula>3.5</formula>
      <formula>2.495</formula>
    </cfRule>
  </conditionalFormatting>
  <conditionalFormatting sqref="N1022">
    <cfRule type="cellIs" dxfId="2766" priority="3043" operator="between">
      <formula>3.5</formula>
      <formula>2.495</formula>
    </cfRule>
  </conditionalFormatting>
  <conditionalFormatting sqref="N1022">
    <cfRule type="cellIs" dxfId="2765" priority="3042" operator="between">
      <formula>3.5</formula>
      <formula>2.494</formula>
    </cfRule>
  </conditionalFormatting>
  <conditionalFormatting sqref="N1022">
    <cfRule type="cellIs" dxfId="2764" priority="3041" operator="between">
      <formula>2.5</formula>
      <formula>0</formula>
    </cfRule>
  </conditionalFormatting>
  <conditionalFormatting sqref="N1022">
    <cfRule type="cellIs" dxfId="2763" priority="3037" operator="between">
      <formula>4.501</formula>
      <formula>6</formula>
    </cfRule>
    <cfRule type="cellIs" dxfId="2762" priority="3038" operator="between">
      <formula>3.001</formula>
      <formula>4.5</formula>
    </cfRule>
    <cfRule type="cellIs" dxfId="2761" priority="3039" operator="between">
      <formula>2.001</formula>
      <formula>3</formula>
    </cfRule>
    <cfRule type="cellIs" dxfId="2760" priority="3040" operator="between">
      <formula>0</formula>
      <formula>2</formula>
    </cfRule>
  </conditionalFormatting>
  <conditionalFormatting sqref="N1028">
    <cfRule type="cellIs" dxfId="2759" priority="3012" operator="between">
      <formula>6</formula>
      <formula>4.5</formula>
    </cfRule>
  </conditionalFormatting>
  <conditionalFormatting sqref="N1028">
    <cfRule type="cellIs" dxfId="2758" priority="3011" operator="between">
      <formula>6</formula>
      <formula>4.495</formula>
    </cfRule>
  </conditionalFormatting>
  <conditionalFormatting sqref="N1028">
    <cfRule type="cellIs" dxfId="2757" priority="3010" operator="between">
      <formula>4.5</formula>
      <formula>3.495</formula>
    </cfRule>
  </conditionalFormatting>
  <conditionalFormatting sqref="N1028">
    <cfRule type="cellIs" dxfId="2756" priority="3008" operator="between">
      <formula>3.5</formula>
      <formula>2.495</formula>
    </cfRule>
    <cfRule type="cellIs" dxfId="2755" priority="3009" operator="between">
      <formula>3.5</formula>
      <formula>2.495</formula>
    </cfRule>
  </conditionalFormatting>
  <conditionalFormatting sqref="N1028">
    <cfRule type="cellIs" dxfId="2754" priority="3007" operator="between">
      <formula>3.5</formula>
      <formula>2.495</formula>
    </cfRule>
  </conditionalFormatting>
  <conditionalFormatting sqref="N1028">
    <cfRule type="cellIs" dxfId="2753" priority="3006" operator="between">
      <formula>3.5</formula>
      <formula>2.494</formula>
    </cfRule>
  </conditionalFormatting>
  <conditionalFormatting sqref="N1028">
    <cfRule type="cellIs" dxfId="2752" priority="3005" operator="between">
      <formula>2.5</formula>
      <formula>0</formula>
    </cfRule>
  </conditionalFormatting>
  <conditionalFormatting sqref="N1028">
    <cfRule type="cellIs" dxfId="2751" priority="3001" operator="between">
      <formula>4.501</formula>
      <formula>6</formula>
    </cfRule>
    <cfRule type="cellIs" dxfId="2750" priority="3002" operator="between">
      <formula>3.001</formula>
      <formula>4.5</formula>
    </cfRule>
    <cfRule type="cellIs" dxfId="2749" priority="3003" operator="between">
      <formula>2.001</formula>
      <formula>3</formula>
    </cfRule>
    <cfRule type="cellIs" dxfId="2748" priority="3004" operator="between">
      <formula>0</formula>
      <formula>2</formula>
    </cfRule>
  </conditionalFormatting>
  <conditionalFormatting sqref="N1024">
    <cfRule type="cellIs" dxfId="2747" priority="3000" operator="between">
      <formula>6</formula>
      <formula>4.5</formula>
    </cfRule>
  </conditionalFormatting>
  <conditionalFormatting sqref="N1024">
    <cfRule type="cellIs" dxfId="2746" priority="2999" operator="between">
      <formula>6</formula>
      <formula>4.495</formula>
    </cfRule>
  </conditionalFormatting>
  <conditionalFormatting sqref="N1024">
    <cfRule type="cellIs" dxfId="2745" priority="2998" operator="between">
      <formula>4.5</formula>
      <formula>3.495</formula>
    </cfRule>
  </conditionalFormatting>
  <conditionalFormatting sqref="N1024">
    <cfRule type="cellIs" dxfId="2744" priority="2996" operator="between">
      <formula>3.5</formula>
      <formula>2.495</formula>
    </cfRule>
    <cfRule type="cellIs" dxfId="2743" priority="2997" operator="between">
      <formula>3.5</formula>
      <formula>2.495</formula>
    </cfRule>
  </conditionalFormatting>
  <conditionalFormatting sqref="N1024">
    <cfRule type="cellIs" dxfId="2742" priority="2995" operator="between">
      <formula>3.5</formula>
      <formula>2.495</formula>
    </cfRule>
  </conditionalFormatting>
  <conditionalFormatting sqref="N1024">
    <cfRule type="cellIs" dxfId="2741" priority="2994" operator="between">
      <formula>3.5</formula>
      <formula>2.494</formula>
    </cfRule>
  </conditionalFormatting>
  <conditionalFormatting sqref="N1024">
    <cfRule type="cellIs" dxfId="2740" priority="2993" operator="between">
      <formula>2.5</formula>
      <formula>0</formula>
    </cfRule>
  </conditionalFormatting>
  <conditionalFormatting sqref="N1024">
    <cfRule type="cellIs" dxfId="2739" priority="2989" operator="between">
      <formula>4.501</formula>
      <formula>6</formula>
    </cfRule>
    <cfRule type="cellIs" dxfId="2738" priority="2990" operator="between">
      <formula>3.001</formula>
      <formula>4.5</formula>
    </cfRule>
    <cfRule type="cellIs" dxfId="2737" priority="2991" operator="between">
      <formula>2.001</formula>
      <formula>3</formula>
    </cfRule>
    <cfRule type="cellIs" dxfId="2736" priority="2992" operator="between">
      <formula>0</formula>
      <formula>2</formula>
    </cfRule>
  </conditionalFormatting>
  <conditionalFormatting sqref="N1027">
    <cfRule type="cellIs" dxfId="2735" priority="2988" operator="between">
      <formula>6</formula>
      <formula>4.5</formula>
    </cfRule>
  </conditionalFormatting>
  <conditionalFormatting sqref="N1027">
    <cfRule type="cellIs" dxfId="2734" priority="2987" operator="between">
      <formula>6</formula>
      <formula>4.495</formula>
    </cfRule>
  </conditionalFormatting>
  <conditionalFormatting sqref="N1027">
    <cfRule type="cellIs" dxfId="2733" priority="2986" operator="between">
      <formula>4.5</formula>
      <formula>3.495</formula>
    </cfRule>
  </conditionalFormatting>
  <conditionalFormatting sqref="N1027">
    <cfRule type="cellIs" dxfId="2732" priority="2984" operator="between">
      <formula>3.5</formula>
      <formula>2.495</formula>
    </cfRule>
    <cfRule type="cellIs" dxfId="2731" priority="2985" operator="between">
      <formula>3.5</formula>
      <formula>2.495</formula>
    </cfRule>
  </conditionalFormatting>
  <conditionalFormatting sqref="N1027">
    <cfRule type="cellIs" dxfId="2730" priority="2983" operator="between">
      <formula>3.5</formula>
      <formula>2.495</formula>
    </cfRule>
  </conditionalFormatting>
  <conditionalFormatting sqref="N1027">
    <cfRule type="cellIs" dxfId="2729" priority="2982" operator="between">
      <formula>3.5</formula>
      <formula>2.494</formula>
    </cfRule>
  </conditionalFormatting>
  <conditionalFormatting sqref="N1027">
    <cfRule type="cellIs" dxfId="2728" priority="2981" operator="between">
      <formula>2.5</formula>
      <formula>0</formula>
    </cfRule>
  </conditionalFormatting>
  <conditionalFormatting sqref="N1027">
    <cfRule type="cellIs" dxfId="2727" priority="2977" operator="between">
      <formula>4.501</formula>
      <formula>6</formula>
    </cfRule>
    <cfRule type="cellIs" dxfId="2726" priority="2978" operator="between">
      <formula>3.001</formula>
      <formula>4.5</formula>
    </cfRule>
    <cfRule type="cellIs" dxfId="2725" priority="2979" operator="between">
      <formula>2.001</formula>
      <formula>3</formula>
    </cfRule>
    <cfRule type="cellIs" dxfId="2724" priority="2980" operator="between">
      <formula>0</formula>
      <formula>2</formula>
    </cfRule>
  </conditionalFormatting>
  <conditionalFormatting sqref="N1026">
    <cfRule type="cellIs" dxfId="2723" priority="2976" operator="between">
      <formula>6</formula>
      <formula>4.5</formula>
    </cfRule>
  </conditionalFormatting>
  <conditionalFormatting sqref="N1026">
    <cfRule type="cellIs" dxfId="2722" priority="2975" operator="between">
      <formula>6</formula>
      <formula>4.495</formula>
    </cfRule>
  </conditionalFormatting>
  <conditionalFormatting sqref="N1026">
    <cfRule type="cellIs" dxfId="2721" priority="2974" operator="between">
      <formula>4.5</formula>
      <formula>3.495</formula>
    </cfRule>
  </conditionalFormatting>
  <conditionalFormatting sqref="N1026">
    <cfRule type="cellIs" dxfId="2720" priority="2972" operator="between">
      <formula>3.5</formula>
      <formula>2.495</formula>
    </cfRule>
    <cfRule type="cellIs" dxfId="2719" priority="2973" operator="between">
      <formula>3.5</formula>
      <formula>2.495</formula>
    </cfRule>
  </conditionalFormatting>
  <conditionalFormatting sqref="N1026">
    <cfRule type="cellIs" dxfId="2718" priority="2971" operator="between">
      <formula>3.5</formula>
      <formula>2.495</formula>
    </cfRule>
  </conditionalFormatting>
  <conditionalFormatting sqref="N1026">
    <cfRule type="cellIs" dxfId="2717" priority="2970" operator="between">
      <formula>3.5</formula>
      <formula>2.494</formula>
    </cfRule>
  </conditionalFormatting>
  <conditionalFormatting sqref="N1026">
    <cfRule type="cellIs" dxfId="2716" priority="2969" operator="between">
      <formula>2.5</formula>
      <formula>0</formula>
    </cfRule>
  </conditionalFormatting>
  <conditionalFormatting sqref="N1026">
    <cfRule type="cellIs" dxfId="2715" priority="2965" operator="between">
      <formula>4.501</formula>
      <formula>6</formula>
    </cfRule>
    <cfRule type="cellIs" dxfId="2714" priority="2966" operator="between">
      <formula>3.001</formula>
      <formula>4.5</formula>
    </cfRule>
    <cfRule type="cellIs" dxfId="2713" priority="2967" operator="between">
      <formula>2.001</formula>
      <formula>3</formula>
    </cfRule>
    <cfRule type="cellIs" dxfId="2712" priority="2968" operator="between">
      <formula>0</formula>
      <formula>2</formula>
    </cfRule>
  </conditionalFormatting>
  <conditionalFormatting sqref="N1025">
    <cfRule type="cellIs" dxfId="2711" priority="2964" operator="between">
      <formula>6</formula>
      <formula>4.5</formula>
    </cfRule>
  </conditionalFormatting>
  <conditionalFormatting sqref="N1025">
    <cfRule type="cellIs" dxfId="2710" priority="2963" operator="between">
      <formula>6</formula>
      <formula>4.495</formula>
    </cfRule>
  </conditionalFormatting>
  <conditionalFormatting sqref="N1025">
    <cfRule type="cellIs" dxfId="2709" priority="2962" operator="between">
      <formula>4.5</formula>
      <formula>3.495</formula>
    </cfRule>
  </conditionalFormatting>
  <conditionalFormatting sqref="N1025">
    <cfRule type="cellIs" dxfId="2708" priority="2960" operator="between">
      <formula>3.5</formula>
      <formula>2.495</formula>
    </cfRule>
    <cfRule type="cellIs" dxfId="2707" priority="2961" operator="between">
      <formula>3.5</formula>
      <formula>2.495</formula>
    </cfRule>
  </conditionalFormatting>
  <conditionalFormatting sqref="N1025">
    <cfRule type="cellIs" dxfId="2706" priority="2959" operator="between">
      <formula>3.5</formula>
      <formula>2.495</formula>
    </cfRule>
  </conditionalFormatting>
  <conditionalFormatting sqref="N1025">
    <cfRule type="cellIs" dxfId="2705" priority="2958" operator="between">
      <formula>3.5</formula>
      <formula>2.494</formula>
    </cfRule>
  </conditionalFormatting>
  <conditionalFormatting sqref="N1025">
    <cfRule type="cellIs" dxfId="2704" priority="2957" operator="between">
      <formula>2.5</formula>
      <formula>0</formula>
    </cfRule>
  </conditionalFormatting>
  <conditionalFormatting sqref="N1025">
    <cfRule type="cellIs" dxfId="2703" priority="2953" operator="between">
      <formula>4.501</formula>
      <formula>6</formula>
    </cfRule>
    <cfRule type="cellIs" dxfId="2702" priority="2954" operator="between">
      <formula>3.001</formula>
      <formula>4.5</formula>
    </cfRule>
    <cfRule type="cellIs" dxfId="2701" priority="2955" operator="between">
      <formula>2.001</formula>
      <formula>3</formula>
    </cfRule>
    <cfRule type="cellIs" dxfId="2700" priority="2956" operator="between">
      <formula>0</formula>
      <formula>2</formula>
    </cfRule>
  </conditionalFormatting>
  <conditionalFormatting sqref="N1034">
    <cfRule type="cellIs" dxfId="2699" priority="2952" operator="between">
      <formula>6</formula>
      <formula>4.5</formula>
    </cfRule>
  </conditionalFormatting>
  <conditionalFormatting sqref="N1034">
    <cfRule type="cellIs" dxfId="2698" priority="2951" operator="between">
      <formula>6</formula>
      <formula>4.495</formula>
    </cfRule>
  </conditionalFormatting>
  <conditionalFormatting sqref="N1034">
    <cfRule type="cellIs" dxfId="2697" priority="2950" operator="between">
      <formula>4.5</formula>
      <formula>3.495</formula>
    </cfRule>
  </conditionalFormatting>
  <conditionalFormatting sqref="N1034">
    <cfRule type="cellIs" dxfId="2696" priority="2948" operator="between">
      <formula>3.5</formula>
      <formula>2.495</formula>
    </cfRule>
    <cfRule type="cellIs" dxfId="2695" priority="2949" operator="between">
      <formula>3.5</formula>
      <formula>2.495</formula>
    </cfRule>
  </conditionalFormatting>
  <conditionalFormatting sqref="N1034">
    <cfRule type="cellIs" dxfId="2694" priority="2947" operator="between">
      <formula>3.5</formula>
      <formula>2.495</formula>
    </cfRule>
  </conditionalFormatting>
  <conditionalFormatting sqref="N1034">
    <cfRule type="cellIs" dxfId="2693" priority="2946" operator="between">
      <formula>3.5</formula>
      <formula>2.494</formula>
    </cfRule>
  </conditionalFormatting>
  <conditionalFormatting sqref="N1034">
    <cfRule type="cellIs" dxfId="2692" priority="2945" operator="between">
      <formula>2.5</formula>
      <formula>0</formula>
    </cfRule>
  </conditionalFormatting>
  <conditionalFormatting sqref="N1034">
    <cfRule type="cellIs" dxfId="2691" priority="2941" operator="between">
      <formula>4.501</formula>
      <formula>6</formula>
    </cfRule>
    <cfRule type="cellIs" dxfId="2690" priority="2942" operator="between">
      <formula>3.001</formula>
      <formula>4.5</formula>
    </cfRule>
    <cfRule type="cellIs" dxfId="2689" priority="2943" operator="between">
      <formula>2.001</formula>
      <formula>3</formula>
    </cfRule>
    <cfRule type="cellIs" dxfId="2688" priority="2944" operator="between">
      <formula>0</formula>
      <formula>2</formula>
    </cfRule>
  </conditionalFormatting>
  <conditionalFormatting sqref="N1029">
    <cfRule type="cellIs" dxfId="2687" priority="2940" operator="between">
      <formula>6</formula>
      <formula>4.5</formula>
    </cfRule>
  </conditionalFormatting>
  <conditionalFormatting sqref="N1029">
    <cfRule type="cellIs" dxfId="2686" priority="2939" operator="between">
      <formula>6</formula>
      <formula>4.495</formula>
    </cfRule>
  </conditionalFormatting>
  <conditionalFormatting sqref="N1029">
    <cfRule type="cellIs" dxfId="2685" priority="2938" operator="between">
      <formula>4.5</formula>
      <formula>3.495</formula>
    </cfRule>
  </conditionalFormatting>
  <conditionalFormatting sqref="N1029">
    <cfRule type="cellIs" dxfId="2684" priority="2936" operator="between">
      <formula>3.5</formula>
      <formula>2.495</formula>
    </cfRule>
    <cfRule type="cellIs" dxfId="2683" priority="2937" operator="between">
      <formula>3.5</formula>
      <formula>2.495</formula>
    </cfRule>
  </conditionalFormatting>
  <conditionalFormatting sqref="N1029">
    <cfRule type="cellIs" dxfId="2682" priority="2935" operator="between">
      <formula>3.5</formula>
      <formula>2.495</formula>
    </cfRule>
  </conditionalFormatting>
  <conditionalFormatting sqref="N1029">
    <cfRule type="cellIs" dxfId="2681" priority="2934" operator="between">
      <formula>3.5</formula>
      <formula>2.494</formula>
    </cfRule>
  </conditionalFormatting>
  <conditionalFormatting sqref="N1029">
    <cfRule type="cellIs" dxfId="2680" priority="2933" operator="between">
      <formula>2.5</formula>
      <formula>0</formula>
    </cfRule>
  </conditionalFormatting>
  <conditionalFormatting sqref="N1029">
    <cfRule type="cellIs" dxfId="2679" priority="2929" operator="between">
      <formula>4.501</formula>
      <formula>6</formula>
    </cfRule>
    <cfRule type="cellIs" dxfId="2678" priority="2930" operator="between">
      <formula>3.001</formula>
      <formula>4.5</formula>
    </cfRule>
    <cfRule type="cellIs" dxfId="2677" priority="2931" operator="between">
      <formula>2.001</formula>
      <formula>3</formula>
    </cfRule>
    <cfRule type="cellIs" dxfId="2676" priority="2932" operator="between">
      <formula>0</formula>
      <formula>2</formula>
    </cfRule>
  </conditionalFormatting>
  <conditionalFormatting sqref="N1033">
    <cfRule type="cellIs" dxfId="2675" priority="2928" operator="between">
      <formula>6</formula>
      <formula>4.5</formula>
    </cfRule>
  </conditionalFormatting>
  <conditionalFormatting sqref="N1033">
    <cfRule type="cellIs" dxfId="2674" priority="2927" operator="between">
      <formula>6</formula>
      <formula>4.495</formula>
    </cfRule>
  </conditionalFormatting>
  <conditionalFormatting sqref="N1033">
    <cfRule type="cellIs" dxfId="2673" priority="2926" operator="between">
      <formula>4.5</formula>
      <formula>3.495</formula>
    </cfRule>
  </conditionalFormatting>
  <conditionalFormatting sqref="N1033">
    <cfRule type="cellIs" dxfId="2672" priority="2924" operator="between">
      <formula>3.5</formula>
      <formula>2.495</formula>
    </cfRule>
    <cfRule type="cellIs" dxfId="2671" priority="2925" operator="between">
      <formula>3.5</formula>
      <formula>2.495</formula>
    </cfRule>
  </conditionalFormatting>
  <conditionalFormatting sqref="N1033">
    <cfRule type="cellIs" dxfId="2670" priority="2923" operator="between">
      <formula>3.5</formula>
      <formula>2.495</formula>
    </cfRule>
  </conditionalFormatting>
  <conditionalFormatting sqref="N1033">
    <cfRule type="cellIs" dxfId="2669" priority="2922" operator="between">
      <formula>3.5</formula>
      <formula>2.494</formula>
    </cfRule>
  </conditionalFormatting>
  <conditionalFormatting sqref="N1033">
    <cfRule type="cellIs" dxfId="2668" priority="2921" operator="between">
      <formula>2.5</formula>
      <formula>0</formula>
    </cfRule>
  </conditionalFormatting>
  <conditionalFormatting sqref="N1033">
    <cfRule type="cellIs" dxfId="2667" priority="2917" operator="between">
      <formula>4.501</formula>
      <formula>6</formula>
    </cfRule>
    <cfRule type="cellIs" dxfId="2666" priority="2918" operator="between">
      <formula>3.001</formula>
      <formula>4.5</formula>
    </cfRule>
    <cfRule type="cellIs" dxfId="2665" priority="2919" operator="between">
      <formula>2.001</formula>
      <formula>3</formula>
    </cfRule>
    <cfRule type="cellIs" dxfId="2664" priority="2920" operator="between">
      <formula>0</formula>
      <formula>2</formula>
    </cfRule>
  </conditionalFormatting>
  <conditionalFormatting sqref="N1031">
    <cfRule type="cellIs" dxfId="2663" priority="2916" operator="between">
      <formula>6</formula>
      <formula>4.5</formula>
    </cfRule>
  </conditionalFormatting>
  <conditionalFormatting sqref="N1031">
    <cfRule type="cellIs" dxfId="2662" priority="2915" operator="between">
      <formula>6</formula>
      <formula>4.495</formula>
    </cfRule>
  </conditionalFormatting>
  <conditionalFormatting sqref="N1031">
    <cfRule type="cellIs" dxfId="2661" priority="2914" operator="between">
      <formula>4.5</formula>
      <formula>3.495</formula>
    </cfRule>
  </conditionalFormatting>
  <conditionalFormatting sqref="N1031">
    <cfRule type="cellIs" dxfId="2660" priority="2912" operator="between">
      <formula>3.5</formula>
      <formula>2.495</formula>
    </cfRule>
    <cfRule type="cellIs" dxfId="2659" priority="2913" operator="between">
      <formula>3.5</formula>
      <formula>2.495</formula>
    </cfRule>
  </conditionalFormatting>
  <conditionalFormatting sqref="N1031">
    <cfRule type="cellIs" dxfId="2658" priority="2911" operator="between">
      <formula>3.5</formula>
      <formula>2.495</formula>
    </cfRule>
  </conditionalFormatting>
  <conditionalFormatting sqref="N1031">
    <cfRule type="cellIs" dxfId="2657" priority="2910" operator="between">
      <formula>3.5</formula>
      <formula>2.494</formula>
    </cfRule>
  </conditionalFormatting>
  <conditionalFormatting sqref="N1031">
    <cfRule type="cellIs" dxfId="2656" priority="2909" operator="between">
      <formula>2.5</formula>
      <formula>0</formula>
    </cfRule>
  </conditionalFormatting>
  <conditionalFormatting sqref="N1031">
    <cfRule type="cellIs" dxfId="2655" priority="2905" operator="between">
      <formula>4.501</formula>
      <formula>6</formula>
    </cfRule>
    <cfRule type="cellIs" dxfId="2654" priority="2906" operator="between">
      <formula>3.001</formula>
      <formula>4.5</formula>
    </cfRule>
    <cfRule type="cellIs" dxfId="2653" priority="2907" operator="between">
      <formula>2.001</formula>
      <formula>3</formula>
    </cfRule>
    <cfRule type="cellIs" dxfId="2652" priority="2908" operator="between">
      <formula>0</formula>
      <formula>2</formula>
    </cfRule>
  </conditionalFormatting>
  <conditionalFormatting sqref="N1030">
    <cfRule type="cellIs" dxfId="2651" priority="2904" operator="between">
      <formula>6</formula>
      <formula>4.5</formula>
    </cfRule>
  </conditionalFormatting>
  <conditionalFormatting sqref="N1030">
    <cfRule type="cellIs" dxfId="2650" priority="2903" operator="between">
      <formula>6</formula>
      <formula>4.495</formula>
    </cfRule>
  </conditionalFormatting>
  <conditionalFormatting sqref="N1030">
    <cfRule type="cellIs" dxfId="2649" priority="2902" operator="between">
      <formula>4.5</formula>
      <formula>3.495</formula>
    </cfRule>
  </conditionalFormatting>
  <conditionalFormatting sqref="N1030">
    <cfRule type="cellIs" dxfId="2648" priority="2900" operator="between">
      <formula>3.5</formula>
      <formula>2.495</formula>
    </cfRule>
    <cfRule type="cellIs" dxfId="2647" priority="2901" operator="between">
      <formula>3.5</formula>
      <formula>2.495</formula>
    </cfRule>
  </conditionalFormatting>
  <conditionalFormatting sqref="N1030">
    <cfRule type="cellIs" dxfId="2646" priority="2899" operator="between">
      <formula>3.5</formula>
      <formula>2.495</formula>
    </cfRule>
  </conditionalFormatting>
  <conditionalFormatting sqref="N1030">
    <cfRule type="cellIs" dxfId="2645" priority="2898" operator="between">
      <formula>3.5</formula>
      <formula>2.494</formula>
    </cfRule>
  </conditionalFormatting>
  <conditionalFormatting sqref="N1030">
    <cfRule type="cellIs" dxfId="2644" priority="2897" operator="between">
      <formula>2.5</formula>
      <formula>0</formula>
    </cfRule>
  </conditionalFormatting>
  <conditionalFormatting sqref="N1030">
    <cfRule type="cellIs" dxfId="2643" priority="2893" operator="between">
      <formula>4.501</formula>
      <formula>6</formula>
    </cfRule>
    <cfRule type="cellIs" dxfId="2642" priority="2894" operator="between">
      <formula>3.001</formula>
      <formula>4.5</formula>
    </cfRule>
    <cfRule type="cellIs" dxfId="2641" priority="2895" operator="between">
      <formula>2.001</formula>
      <formula>3</formula>
    </cfRule>
    <cfRule type="cellIs" dxfId="2640" priority="2896" operator="between">
      <formula>0</formula>
      <formula>2</formula>
    </cfRule>
  </conditionalFormatting>
  <conditionalFormatting sqref="N1032">
    <cfRule type="cellIs" dxfId="2639" priority="2892" operator="between">
      <formula>6</formula>
      <formula>4.5</formula>
    </cfRule>
  </conditionalFormatting>
  <conditionalFormatting sqref="N1032">
    <cfRule type="cellIs" dxfId="2638" priority="2891" operator="between">
      <formula>6</formula>
      <formula>4.495</formula>
    </cfRule>
  </conditionalFormatting>
  <conditionalFormatting sqref="N1032">
    <cfRule type="cellIs" dxfId="2637" priority="2890" operator="between">
      <formula>4.5</formula>
      <formula>3.495</formula>
    </cfRule>
  </conditionalFormatting>
  <conditionalFormatting sqref="N1032">
    <cfRule type="cellIs" dxfId="2636" priority="2888" operator="between">
      <formula>3.5</formula>
      <formula>2.495</formula>
    </cfRule>
    <cfRule type="cellIs" dxfId="2635" priority="2889" operator="between">
      <formula>3.5</formula>
      <formula>2.495</formula>
    </cfRule>
  </conditionalFormatting>
  <conditionalFormatting sqref="N1032">
    <cfRule type="cellIs" dxfId="2634" priority="2887" operator="between">
      <formula>3.5</formula>
      <formula>2.495</formula>
    </cfRule>
  </conditionalFormatting>
  <conditionalFormatting sqref="N1032">
    <cfRule type="cellIs" dxfId="2633" priority="2886" operator="between">
      <formula>3.5</formula>
      <formula>2.494</formula>
    </cfRule>
  </conditionalFormatting>
  <conditionalFormatting sqref="N1032">
    <cfRule type="cellIs" dxfId="2632" priority="2885" operator="between">
      <formula>2.5</formula>
      <formula>0</formula>
    </cfRule>
  </conditionalFormatting>
  <conditionalFormatting sqref="N1032">
    <cfRule type="cellIs" dxfId="2631" priority="2881" operator="between">
      <formula>4.501</formula>
      <formula>6</formula>
    </cfRule>
    <cfRule type="cellIs" dxfId="2630" priority="2882" operator="between">
      <formula>3.001</formula>
      <formula>4.5</formula>
    </cfRule>
    <cfRule type="cellIs" dxfId="2629" priority="2883" operator="between">
      <formula>2.001</formula>
      <formula>3</formula>
    </cfRule>
    <cfRule type="cellIs" dxfId="2628" priority="2884" operator="between">
      <formula>0</formula>
      <formula>2</formula>
    </cfRule>
  </conditionalFormatting>
  <conditionalFormatting sqref="N1039">
    <cfRule type="cellIs" dxfId="2627" priority="2880" operator="between">
      <formula>6</formula>
      <formula>4.5</formula>
    </cfRule>
  </conditionalFormatting>
  <conditionalFormatting sqref="N1039">
    <cfRule type="cellIs" dxfId="2626" priority="2879" operator="between">
      <formula>6</formula>
      <formula>4.495</formula>
    </cfRule>
  </conditionalFormatting>
  <conditionalFormatting sqref="N1039">
    <cfRule type="cellIs" dxfId="2625" priority="2878" operator="between">
      <formula>4.5</formula>
      <formula>3.495</formula>
    </cfRule>
  </conditionalFormatting>
  <conditionalFormatting sqref="N1039">
    <cfRule type="cellIs" dxfId="2624" priority="2876" operator="between">
      <formula>3.5</formula>
      <formula>2.495</formula>
    </cfRule>
    <cfRule type="cellIs" dxfId="2623" priority="2877" operator="between">
      <formula>3.5</formula>
      <formula>2.495</formula>
    </cfRule>
  </conditionalFormatting>
  <conditionalFormatting sqref="N1039">
    <cfRule type="cellIs" dxfId="2622" priority="2875" operator="between">
      <formula>3.5</formula>
      <formula>2.495</formula>
    </cfRule>
  </conditionalFormatting>
  <conditionalFormatting sqref="N1039">
    <cfRule type="cellIs" dxfId="2621" priority="2874" operator="between">
      <formula>3.5</formula>
      <formula>2.494</formula>
    </cfRule>
  </conditionalFormatting>
  <conditionalFormatting sqref="N1039">
    <cfRule type="cellIs" dxfId="2620" priority="2873" operator="between">
      <formula>2.5</formula>
      <formula>0</formula>
    </cfRule>
  </conditionalFormatting>
  <conditionalFormatting sqref="N1039">
    <cfRule type="cellIs" dxfId="2619" priority="2869" operator="between">
      <formula>4.501</formula>
      <formula>6</formula>
    </cfRule>
    <cfRule type="cellIs" dxfId="2618" priority="2870" operator="between">
      <formula>3.001</formula>
      <formula>4.5</formula>
    </cfRule>
    <cfRule type="cellIs" dxfId="2617" priority="2871" operator="between">
      <formula>2.001</formula>
      <formula>3</formula>
    </cfRule>
    <cfRule type="cellIs" dxfId="2616" priority="2872" operator="between">
      <formula>0</formula>
      <formula>2</formula>
    </cfRule>
  </conditionalFormatting>
  <conditionalFormatting sqref="N1035">
    <cfRule type="cellIs" dxfId="2615" priority="2868" operator="between">
      <formula>6</formula>
      <formula>4.5</formula>
    </cfRule>
  </conditionalFormatting>
  <conditionalFormatting sqref="N1035">
    <cfRule type="cellIs" dxfId="2614" priority="2867" operator="between">
      <formula>6</formula>
      <formula>4.495</formula>
    </cfRule>
  </conditionalFormatting>
  <conditionalFormatting sqref="N1035">
    <cfRule type="cellIs" dxfId="2613" priority="2866" operator="between">
      <formula>4.5</formula>
      <formula>3.495</formula>
    </cfRule>
  </conditionalFormatting>
  <conditionalFormatting sqref="N1035">
    <cfRule type="cellIs" dxfId="2612" priority="2864" operator="between">
      <formula>3.5</formula>
      <formula>2.495</formula>
    </cfRule>
    <cfRule type="cellIs" dxfId="2611" priority="2865" operator="between">
      <formula>3.5</formula>
      <formula>2.495</formula>
    </cfRule>
  </conditionalFormatting>
  <conditionalFormatting sqref="N1035">
    <cfRule type="cellIs" dxfId="2610" priority="2863" operator="between">
      <formula>3.5</formula>
      <formula>2.495</formula>
    </cfRule>
  </conditionalFormatting>
  <conditionalFormatting sqref="N1035">
    <cfRule type="cellIs" dxfId="2609" priority="2862" operator="between">
      <formula>3.5</formula>
      <formula>2.494</formula>
    </cfRule>
  </conditionalFormatting>
  <conditionalFormatting sqref="N1035">
    <cfRule type="cellIs" dxfId="2608" priority="2861" operator="between">
      <formula>2.5</formula>
      <formula>0</formula>
    </cfRule>
  </conditionalFormatting>
  <conditionalFormatting sqref="N1035">
    <cfRule type="cellIs" dxfId="2607" priority="2857" operator="between">
      <formula>4.501</formula>
      <formula>6</formula>
    </cfRule>
    <cfRule type="cellIs" dxfId="2606" priority="2858" operator="between">
      <formula>3.001</formula>
      <formula>4.5</formula>
    </cfRule>
    <cfRule type="cellIs" dxfId="2605" priority="2859" operator="between">
      <formula>2.001</formula>
      <formula>3</formula>
    </cfRule>
    <cfRule type="cellIs" dxfId="2604" priority="2860" operator="between">
      <formula>0</formula>
      <formula>2</formula>
    </cfRule>
  </conditionalFormatting>
  <conditionalFormatting sqref="N1037">
    <cfRule type="cellIs" dxfId="2603" priority="2844" operator="between">
      <formula>6</formula>
      <formula>4.5</formula>
    </cfRule>
  </conditionalFormatting>
  <conditionalFormatting sqref="N1037">
    <cfRule type="cellIs" dxfId="2602" priority="2843" operator="between">
      <formula>6</formula>
      <formula>4.495</formula>
    </cfRule>
  </conditionalFormatting>
  <conditionalFormatting sqref="N1037">
    <cfRule type="cellIs" dxfId="2601" priority="2842" operator="between">
      <formula>4.5</formula>
      <formula>3.495</formula>
    </cfRule>
  </conditionalFormatting>
  <conditionalFormatting sqref="N1037">
    <cfRule type="cellIs" dxfId="2600" priority="2840" operator="between">
      <formula>3.5</formula>
      <formula>2.495</formula>
    </cfRule>
    <cfRule type="cellIs" dxfId="2599" priority="2841" operator="between">
      <formula>3.5</formula>
      <formula>2.495</formula>
    </cfRule>
  </conditionalFormatting>
  <conditionalFormatting sqref="N1037">
    <cfRule type="cellIs" dxfId="2598" priority="2839" operator="between">
      <formula>3.5</formula>
      <formula>2.495</formula>
    </cfRule>
  </conditionalFormatting>
  <conditionalFormatting sqref="N1037">
    <cfRule type="cellIs" dxfId="2597" priority="2838" operator="between">
      <formula>3.5</formula>
      <formula>2.494</formula>
    </cfRule>
  </conditionalFormatting>
  <conditionalFormatting sqref="N1037">
    <cfRule type="cellIs" dxfId="2596" priority="2837" operator="between">
      <formula>2.5</formula>
      <formula>0</formula>
    </cfRule>
  </conditionalFormatting>
  <conditionalFormatting sqref="N1037">
    <cfRule type="cellIs" dxfId="2595" priority="2833" operator="between">
      <formula>4.501</formula>
      <formula>6</formula>
    </cfRule>
    <cfRule type="cellIs" dxfId="2594" priority="2834" operator="between">
      <formula>3.001</formula>
      <formula>4.5</formula>
    </cfRule>
    <cfRule type="cellIs" dxfId="2593" priority="2835" operator="between">
      <formula>2.001</formula>
      <formula>3</formula>
    </cfRule>
    <cfRule type="cellIs" dxfId="2592" priority="2836" operator="between">
      <formula>0</formula>
      <formula>2</formula>
    </cfRule>
  </conditionalFormatting>
  <conditionalFormatting sqref="N1036">
    <cfRule type="cellIs" dxfId="2591" priority="2832" operator="between">
      <formula>6</formula>
      <formula>4.5</formula>
    </cfRule>
  </conditionalFormatting>
  <conditionalFormatting sqref="N1036">
    <cfRule type="cellIs" dxfId="2590" priority="2831" operator="between">
      <formula>6</formula>
      <formula>4.495</formula>
    </cfRule>
  </conditionalFormatting>
  <conditionalFormatting sqref="N1036">
    <cfRule type="cellIs" dxfId="2589" priority="2830" operator="between">
      <formula>4.5</formula>
      <formula>3.495</formula>
    </cfRule>
  </conditionalFormatting>
  <conditionalFormatting sqref="N1036">
    <cfRule type="cellIs" dxfId="2588" priority="2828" operator="between">
      <formula>3.5</formula>
      <formula>2.495</formula>
    </cfRule>
    <cfRule type="cellIs" dxfId="2587" priority="2829" operator="between">
      <formula>3.5</formula>
      <formula>2.495</formula>
    </cfRule>
  </conditionalFormatting>
  <conditionalFormatting sqref="N1036">
    <cfRule type="cellIs" dxfId="2586" priority="2827" operator="between">
      <formula>3.5</formula>
      <formula>2.495</formula>
    </cfRule>
  </conditionalFormatting>
  <conditionalFormatting sqref="N1036">
    <cfRule type="cellIs" dxfId="2585" priority="2826" operator="between">
      <formula>3.5</formula>
      <formula>2.494</formula>
    </cfRule>
  </conditionalFormatting>
  <conditionalFormatting sqref="N1036">
    <cfRule type="cellIs" dxfId="2584" priority="2825" operator="between">
      <formula>2.5</formula>
      <formula>0</formula>
    </cfRule>
  </conditionalFormatting>
  <conditionalFormatting sqref="N1036">
    <cfRule type="cellIs" dxfId="2583" priority="2821" operator="between">
      <formula>4.501</formula>
      <formula>6</formula>
    </cfRule>
    <cfRule type="cellIs" dxfId="2582" priority="2822" operator="between">
      <formula>3.001</formula>
      <formula>4.5</formula>
    </cfRule>
    <cfRule type="cellIs" dxfId="2581" priority="2823" operator="between">
      <formula>2.001</formula>
      <formula>3</formula>
    </cfRule>
    <cfRule type="cellIs" dxfId="2580" priority="2824" operator="between">
      <formula>0</formula>
      <formula>2</formula>
    </cfRule>
  </conditionalFormatting>
  <conditionalFormatting sqref="N1038">
    <cfRule type="cellIs" dxfId="2579" priority="2820" operator="between">
      <formula>6</formula>
      <formula>4.5</formula>
    </cfRule>
  </conditionalFormatting>
  <conditionalFormatting sqref="N1038">
    <cfRule type="cellIs" dxfId="2578" priority="2819" operator="between">
      <formula>6</formula>
      <formula>4.495</formula>
    </cfRule>
  </conditionalFormatting>
  <conditionalFormatting sqref="N1038">
    <cfRule type="cellIs" dxfId="2577" priority="2818" operator="between">
      <formula>4.5</formula>
      <formula>3.495</formula>
    </cfRule>
  </conditionalFormatting>
  <conditionalFormatting sqref="N1038">
    <cfRule type="cellIs" dxfId="2576" priority="2816" operator="between">
      <formula>3.5</formula>
      <formula>2.495</formula>
    </cfRule>
    <cfRule type="cellIs" dxfId="2575" priority="2817" operator="between">
      <formula>3.5</formula>
      <formula>2.495</formula>
    </cfRule>
  </conditionalFormatting>
  <conditionalFormatting sqref="N1038">
    <cfRule type="cellIs" dxfId="2574" priority="2815" operator="between">
      <formula>3.5</formula>
      <formula>2.495</formula>
    </cfRule>
  </conditionalFormatting>
  <conditionalFormatting sqref="N1038">
    <cfRule type="cellIs" dxfId="2573" priority="2814" operator="between">
      <formula>3.5</formula>
      <formula>2.494</formula>
    </cfRule>
  </conditionalFormatting>
  <conditionalFormatting sqref="N1038">
    <cfRule type="cellIs" dxfId="2572" priority="2813" operator="between">
      <formula>2.5</formula>
      <formula>0</formula>
    </cfRule>
  </conditionalFormatting>
  <conditionalFormatting sqref="N1038">
    <cfRule type="cellIs" dxfId="2571" priority="2809" operator="between">
      <formula>4.501</formula>
      <formula>6</formula>
    </cfRule>
    <cfRule type="cellIs" dxfId="2570" priority="2810" operator="between">
      <formula>3.001</formula>
      <formula>4.5</formula>
    </cfRule>
    <cfRule type="cellIs" dxfId="2569" priority="2811" operator="between">
      <formula>2.001</formula>
      <formula>3</formula>
    </cfRule>
    <cfRule type="cellIs" dxfId="2568" priority="2812" operator="between">
      <formula>0</formula>
      <formula>2</formula>
    </cfRule>
  </conditionalFormatting>
  <conditionalFormatting sqref="N1044">
    <cfRule type="cellIs" dxfId="2567" priority="2808" operator="between">
      <formula>6</formula>
      <formula>4.5</formula>
    </cfRule>
  </conditionalFormatting>
  <conditionalFormatting sqref="N1044">
    <cfRule type="cellIs" dxfId="2566" priority="2807" operator="between">
      <formula>6</formula>
      <formula>4.495</formula>
    </cfRule>
  </conditionalFormatting>
  <conditionalFormatting sqref="N1044">
    <cfRule type="cellIs" dxfId="2565" priority="2806" operator="between">
      <formula>4.5</formula>
      <formula>3.495</formula>
    </cfRule>
  </conditionalFormatting>
  <conditionalFormatting sqref="N1044">
    <cfRule type="cellIs" dxfId="2564" priority="2804" operator="between">
      <formula>3.5</formula>
      <formula>2.495</formula>
    </cfRule>
    <cfRule type="cellIs" dxfId="2563" priority="2805" operator="between">
      <formula>3.5</formula>
      <formula>2.495</formula>
    </cfRule>
  </conditionalFormatting>
  <conditionalFormatting sqref="N1044">
    <cfRule type="cellIs" dxfId="2562" priority="2803" operator="between">
      <formula>3.5</formula>
      <formula>2.495</formula>
    </cfRule>
  </conditionalFormatting>
  <conditionalFormatting sqref="N1044">
    <cfRule type="cellIs" dxfId="2561" priority="2802" operator="between">
      <formula>3.5</formula>
      <formula>2.494</formula>
    </cfRule>
  </conditionalFormatting>
  <conditionalFormatting sqref="N1044">
    <cfRule type="cellIs" dxfId="2560" priority="2801" operator="between">
      <formula>2.5</formula>
      <formula>0</formula>
    </cfRule>
  </conditionalFormatting>
  <conditionalFormatting sqref="N1044">
    <cfRule type="cellIs" dxfId="2559" priority="2797" operator="between">
      <formula>4.501</formula>
      <formula>6</formula>
    </cfRule>
    <cfRule type="cellIs" dxfId="2558" priority="2798" operator="between">
      <formula>3.001</formula>
      <formula>4.5</formula>
    </cfRule>
    <cfRule type="cellIs" dxfId="2557" priority="2799" operator="between">
      <formula>2.001</formula>
      <formula>3</formula>
    </cfRule>
    <cfRule type="cellIs" dxfId="2556" priority="2800" operator="between">
      <formula>0</formula>
      <formula>2</formula>
    </cfRule>
  </conditionalFormatting>
  <conditionalFormatting sqref="N1040">
    <cfRule type="cellIs" dxfId="2555" priority="2796" operator="between">
      <formula>6</formula>
      <formula>4.5</formula>
    </cfRule>
  </conditionalFormatting>
  <conditionalFormatting sqref="N1040">
    <cfRule type="cellIs" dxfId="2554" priority="2795" operator="between">
      <formula>6</formula>
      <formula>4.495</formula>
    </cfRule>
  </conditionalFormatting>
  <conditionalFormatting sqref="N1040">
    <cfRule type="cellIs" dxfId="2553" priority="2794" operator="between">
      <formula>4.5</formula>
      <formula>3.495</formula>
    </cfRule>
  </conditionalFormatting>
  <conditionalFormatting sqref="N1040">
    <cfRule type="cellIs" dxfId="2552" priority="2792" operator="between">
      <formula>3.5</formula>
      <formula>2.495</formula>
    </cfRule>
    <cfRule type="cellIs" dxfId="2551" priority="2793" operator="between">
      <formula>3.5</formula>
      <formula>2.495</formula>
    </cfRule>
  </conditionalFormatting>
  <conditionalFormatting sqref="N1040">
    <cfRule type="cellIs" dxfId="2550" priority="2791" operator="between">
      <formula>3.5</formula>
      <formula>2.495</formula>
    </cfRule>
  </conditionalFormatting>
  <conditionalFormatting sqref="N1040">
    <cfRule type="cellIs" dxfId="2549" priority="2790" operator="between">
      <formula>3.5</formula>
      <formula>2.494</formula>
    </cfRule>
  </conditionalFormatting>
  <conditionalFormatting sqref="N1040">
    <cfRule type="cellIs" dxfId="2548" priority="2789" operator="between">
      <formula>2.5</formula>
      <formula>0</formula>
    </cfRule>
  </conditionalFormatting>
  <conditionalFormatting sqref="N1040">
    <cfRule type="cellIs" dxfId="2547" priority="2785" operator="between">
      <formula>4.501</formula>
      <formula>6</formula>
    </cfRule>
    <cfRule type="cellIs" dxfId="2546" priority="2786" operator="between">
      <formula>3.001</formula>
      <formula>4.5</formula>
    </cfRule>
    <cfRule type="cellIs" dxfId="2545" priority="2787" operator="between">
      <formula>2.001</formula>
      <formula>3</formula>
    </cfRule>
    <cfRule type="cellIs" dxfId="2544" priority="2788" operator="between">
      <formula>0</formula>
      <formula>2</formula>
    </cfRule>
  </conditionalFormatting>
  <conditionalFormatting sqref="N1042">
    <cfRule type="cellIs" dxfId="2543" priority="2784" operator="between">
      <formula>6</formula>
      <formula>4.5</formula>
    </cfRule>
  </conditionalFormatting>
  <conditionalFormatting sqref="N1042">
    <cfRule type="cellIs" dxfId="2542" priority="2783" operator="between">
      <formula>6</formula>
      <formula>4.495</formula>
    </cfRule>
  </conditionalFormatting>
  <conditionalFormatting sqref="N1042">
    <cfRule type="cellIs" dxfId="2541" priority="2782" operator="between">
      <formula>4.5</formula>
      <formula>3.495</formula>
    </cfRule>
  </conditionalFormatting>
  <conditionalFormatting sqref="N1042">
    <cfRule type="cellIs" dxfId="2540" priority="2780" operator="between">
      <formula>3.5</formula>
      <formula>2.495</formula>
    </cfRule>
    <cfRule type="cellIs" dxfId="2539" priority="2781" operator="between">
      <formula>3.5</formula>
      <formula>2.495</formula>
    </cfRule>
  </conditionalFormatting>
  <conditionalFormatting sqref="N1042">
    <cfRule type="cellIs" dxfId="2538" priority="2779" operator="between">
      <formula>3.5</formula>
      <formula>2.495</formula>
    </cfRule>
  </conditionalFormatting>
  <conditionalFormatting sqref="N1042">
    <cfRule type="cellIs" dxfId="2537" priority="2778" operator="between">
      <formula>3.5</formula>
      <formula>2.494</formula>
    </cfRule>
  </conditionalFormatting>
  <conditionalFormatting sqref="N1042">
    <cfRule type="cellIs" dxfId="2536" priority="2777" operator="between">
      <formula>2.5</formula>
      <formula>0</formula>
    </cfRule>
  </conditionalFormatting>
  <conditionalFormatting sqref="N1042">
    <cfRule type="cellIs" dxfId="2535" priority="2773" operator="between">
      <formula>4.501</formula>
      <formula>6</formula>
    </cfRule>
    <cfRule type="cellIs" dxfId="2534" priority="2774" operator="between">
      <formula>3.001</formula>
      <formula>4.5</formula>
    </cfRule>
    <cfRule type="cellIs" dxfId="2533" priority="2775" operator="between">
      <formula>2.001</formula>
      <formula>3</formula>
    </cfRule>
    <cfRule type="cellIs" dxfId="2532" priority="2776" operator="between">
      <formula>0</formula>
      <formula>2</formula>
    </cfRule>
  </conditionalFormatting>
  <conditionalFormatting sqref="N1041">
    <cfRule type="cellIs" dxfId="2531" priority="2772" operator="between">
      <formula>6</formula>
      <formula>4.5</formula>
    </cfRule>
  </conditionalFormatting>
  <conditionalFormatting sqref="N1041">
    <cfRule type="cellIs" dxfId="2530" priority="2771" operator="between">
      <formula>6</formula>
      <formula>4.495</formula>
    </cfRule>
  </conditionalFormatting>
  <conditionalFormatting sqref="N1041">
    <cfRule type="cellIs" dxfId="2529" priority="2770" operator="between">
      <formula>4.5</formula>
      <formula>3.495</formula>
    </cfRule>
  </conditionalFormatting>
  <conditionalFormatting sqref="N1041">
    <cfRule type="cellIs" dxfId="2528" priority="2768" operator="between">
      <formula>3.5</formula>
      <formula>2.495</formula>
    </cfRule>
    <cfRule type="cellIs" dxfId="2527" priority="2769" operator="between">
      <formula>3.5</formula>
      <formula>2.495</formula>
    </cfRule>
  </conditionalFormatting>
  <conditionalFormatting sqref="N1041">
    <cfRule type="cellIs" dxfId="2526" priority="2767" operator="between">
      <formula>3.5</formula>
      <formula>2.495</formula>
    </cfRule>
  </conditionalFormatting>
  <conditionalFormatting sqref="N1041">
    <cfRule type="cellIs" dxfId="2525" priority="2766" operator="between">
      <formula>3.5</formula>
      <formula>2.494</formula>
    </cfRule>
  </conditionalFormatting>
  <conditionalFormatting sqref="N1041">
    <cfRule type="cellIs" dxfId="2524" priority="2765" operator="between">
      <formula>2.5</formula>
      <formula>0</formula>
    </cfRule>
  </conditionalFormatting>
  <conditionalFormatting sqref="N1041">
    <cfRule type="cellIs" dxfId="2523" priority="2761" operator="between">
      <formula>4.501</formula>
      <formula>6</formula>
    </cfRule>
    <cfRule type="cellIs" dxfId="2522" priority="2762" operator="between">
      <formula>3.001</formula>
      <formula>4.5</formula>
    </cfRule>
    <cfRule type="cellIs" dxfId="2521" priority="2763" operator="between">
      <formula>2.001</formula>
      <formula>3</formula>
    </cfRule>
    <cfRule type="cellIs" dxfId="2520" priority="2764" operator="between">
      <formula>0</formula>
      <formula>2</formula>
    </cfRule>
  </conditionalFormatting>
  <conditionalFormatting sqref="N1043">
    <cfRule type="cellIs" dxfId="2519" priority="2760" operator="between">
      <formula>6</formula>
      <formula>4.5</formula>
    </cfRule>
  </conditionalFormatting>
  <conditionalFormatting sqref="N1043">
    <cfRule type="cellIs" dxfId="2518" priority="2759" operator="between">
      <formula>6</formula>
      <formula>4.495</formula>
    </cfRule>
  </conditionalFormatting>
  <conditionalFormatting sqref="N1043">
    <cfRule type="cellIs" dxfId="2517" priority="2758" operator="between">
      <formula>4.5</formula>
      <formula>3.495</formula>
    </cfRule>
  </conditionalFormatting>
  <conditionalFormatting sqref="N1043">
    <cfRule type="cellIs" dxfId="2516" priority="2756" operator="between">
      <formula>3.5</formula>
      <formula>2.495</formula>
    </cfRule>
    <cfRule type="cellIs" dxfId="2515" priority="2757" operator="between">
      <formula>3.5</formula>
      <formula>2.495</formula>
    </cfRule>
  </conditionalFormatting>
  <conditionalFormatting sqref="N1043">
    <cfRule type="cellIs" dxfId="2514" priority="2755" operator="between">
      <formula>3.5</formula>
      <formula>2.495</formula>
    </cfRule>
  </conditionalFormatting>
  <conditionalFormatting sqref="N1043">
    <cfRule type="cellIs" dxfId="2513" priority="2754" operator="between">
      <formula>3.5</formula>
      <formula>2.494</formula>
    </cfRule>
  </conditionalFormatting>
  <conditionalFormatting sqref="N1043">
    <cfRule type="cellIs" dxfId="2512" priority="2753" operator="between">
      <formula>2.5</formula>
      <formula>0</formula>
    </cfRule>
  </conditionalFormatting>
  <conditionalFormatting sqref="N1043">
    <cfRule type="cellIs" dxfId="2511" priority="2749" operator="between">
      <formula>4.501</formula>
      <formula>6</formula>
    </cfRule>
    <cfRule type="cellIs" dxfId="2510" priority="2750" operator="between">
      <formula>3.001</formula>
      <formula>4.5</formula>
    </cfRule>
    <cfRule type="cellIs" dxfId="2509" priority="2751" operator="between">
      <formula>2.001</formula>
      <formula>3</formula>
    </cfRule>
    <cfRule type="cellIs" dxfId="2508" priority="2752" operator="between">
      <formula>0</formula>
      <formula>2</formula>
    </cfRule>
  </conditionalFormatting>
  <conditionalFormatting sqref="N1048">
    <cfRule type="cellIs" dxfId="2507" priority="2748" operator="between">
      <formula>6</formula>
      <formula>4.5</formula>
    </cfRule>
  </conditionalFormatting>
  <conditionalFormatting sqref="N1048">
    <cfRule type="cellIs" dxfId="2506" priority="2747" operator="between">
      <formula>6</formula>
      <formula>4.495</formula>
    </cfRule>
  </conditionalFormatting>
  <conditionalFormatting sqref="N1048">
    <cfRule type="cellIs" dxfId="2505" priority="2746" operator="between">
      <formula>4.5</formula>
      <formula>3.495</formula>
    </cfRule>
  </conditionalFormatting>
  <conditionalFormatting sqref="N1048">
    <cfRule type="cellIs" dxfId="2504" priority="2744" operator="between">
      <formula>3.5</formula>
      <formula>2.495</formula>
    </cfRule>
    <cfRule type="cellIs" dxfId="2503" priority="2745" operator="between">
      <formula>3.5</formula>
      <formula>2.495</formula>
    </cfRule>
  </conditionalFormatting>
  <conditionalFormatting sqref="N1048">
    <cfRule type="cellIs" dxfId="2502" priority="2743" operator="between">
      <formula>3.5</formula>
      <formula>2.495</formula>
    </cfRule>
  </conditionalFormatting>
  <conditionalFormatting sqref="N1048">
    <cfRule type="cellIs" dxfId="2501" priority="2742" operator="between">
      <formula>3.5</formula>
      <formula>2.494</formula>
    </cfRule>
  </conditionalFormatting>
  <conditionalFormatting sqref="N1048">
    <cfRule type="cellIs" dxfId="2500" priority="2741" operator="between">
      <formula>2.5</formula>
      <formula>0</formula>
    </cfRule>
  </conditionalFormatting>
  <conditionalFormatting sqref="N1048">
    <cfRule type="cellIs" dxfId="2499" priority="2737" operator="between">
      <formula>4.501</formula>
      <formula>6</formula>
    </cfRule>
    <cfRule type="cellIs" dxfId="2498" priority="2738" operator="between">
      <formula>3.001</formula>
      <formula>4.5</formula>
    </cfRule>
    <cfRule type="cellIs" dxfId="2497" priority="2739" operator="between">
      <formula>2.001</formula>
      <formula>3</formula>
    </cfRule>
    <cfRule type="cellIs" dxfId="2496" priority="2740" operator="between">
      <formula>0</formula>
      <formula>2</formula>
    </cfRule>
  </conditionalFormatting>
  <conditionalFormatting sqref="N1045">
    <cfRule type="cellIs" dxfId="2495" priority="2736" operator="between">
      <formula>6</formula>
      <formula>4.5</formula>
    </cfRule>
  </conditionalFormatting>
  <conditionalFormatting sqref="N1045">
    <cfRule type="cellIs" dxfId="2494" priority="2735" operator="between">
      <formula>6</formula>
      <formula>4.495</formula>
    </cfRule>
  </conditionalFormatting>
  <conditionalFormatting sqref="N1045">
    <cfRule type="cellIs" dxfId="2493" priority="2734" operator="between">
      <formula>4.5</formula>
      <formula>3.495</formula>
    </cfRule>
  </conditionalFormatting>
  <conditionalFormatting sqref="N1045">
    <cfRule type="cellIs" dxfId="2492" priority="2732" operator="between">
      <formula>3.5</formula>
      <formula>2.495</formula>
    </cfRule>
    <cfRule type="cellIs" dxfId="2491" priority="2733" operator="between">
      <formula>3.5</formula>
      <formula>2.495</formula>
    </cfRule>
  </conditionalFormatting>
  <conditionalFormatting sqref="N1045">
    <cfRule type="cellIs" dxfId="2490" priority="2731" operator="between">
      <formula>3.5</formula>
      <formula>2.495</formula>
    </cfRule>
  </conditionalFormatting>
  <conditionalFormatting sqref="N1045">
    <cfRule type="cellIs" dxfId="2489" priority="2730" operator="between">
      <formula>3.5</formula>
      <formula>2.494</formula>
    </cfRule>
  </conditionalFormatting>
  <conditionalFormatting sqref="N1045">
    <cfRule type="cellIs" dxfId="2488" priority="2729" operator="between">
      <formula>2.5</formula>
      <formula>0</formula>
    </cfRule>
  </conditionalFormatting>
  <conditionalFormatting sqref="N1045">
    <cfRule type="cellIs" dxfId="2487" priority="2725" operator="between">
      <formula>4.501</formula>
      <formula>6</formula>
    </cfRule>
    <cfRule type="cellIs" dxfId="2486" priority="2726" operator="between">
      <formula>3.001</formula>
      <formula>4.5</formula>
    </cfRule>
    <cfRule type="cellIs" dxfId="2485" priority="2727" operator="between">
      <formula>2.001</formula>
      <formula>3</formula>
    </cfRule>
    <cfRule type="cellIs" dxfId="2484" priority="2728" operator="between">
      <formula>0</formula>
      <formula>2</formula>
    </cfRule>
  </conditionalFormatting>
  <conditionalFormatting sqref="N1046">
    <cfRule type="cellIs" dxfId="2483" priority="2724" operator="between">
      <formula>6</formula>
      <formula>4.5</formula>
    </cfRule>
  </conditionalFormatting>
  <conditionalFormatting sqref="N1046">
    <cfRule type="cellIs" dxfId="2482" priority="2723" operator="between">
      <formula>6</formula>
      <formula>4.495</formula>
    </cfRule>
  </conditionalFormatting>
  <conditionalFormatting sqref="N1046">
    <cfRule type="cellIs" dxfId="2481" priority="2722" operator="between">
      <formula>4.5</formula>
      <formula>3.495</formula>
    </cfRule>
  </conditionalFormatting>
  <conditionalFormatting sqref="N1046">
    <cfRule type="cellIs" dxfId="2480" priority="2720" operator="between">
      <formula>3.5</formula>
      <formula>2.495</formula>
    </cfRule>
    <cfRule type="cellIs" dxfId="2479" priority="2721" operator="between">
      <formula>3.5</formula>
      <formula>2.495</formula>
    </cfRule>
  </conditionalFormatting>
  <conditionalFormatting sqref="N1046">
    <cfRule type="cellIs" dxfId="2478" priority="2719" operator="between">
      <formula>3.5</formula>
      <formula>2.495</formula>
    </cfRule>
  </conditionalFormatting>
  <conditionalFormatting sqref="N1046">
    <cfRule type="cellIs" dxfId="2477" priority="2718" operator="between">
      <formula>3.5</formula>
      <formula>2.494</formula>
    </cfRule>
  </conditionalFormatting>
  <conditionalFormatting sqref="N1046">
    <cfRule type="cellIs" dxfId="2476" priority="2717" operator="between">
      <formula>2.5</formula>
      <formula>0</formula>
    </cfRule>
  </conditionalFormatting>
  <conditionalFormatting sqref="N1046">
    <cfRule type="cellIs" dxfId="2475" priority="2713" operator="between">
      <formula>4.501</formula>
      <formula>6</formula>
    </cfRule>
    <cfRule type="cellIs" dxfId="2474" priority="2714" operator="between">
      <formula>3.001</formula>
      <formula>4.5</formula>
    </cfRule>
    <cfRule type="cellIs" dxfId="2473" priority="2715" operator="between">
      <formula>2.001</formula>
      <formula>3</formula>
    </cfRule>
    <cfRule type="cellIs" dxfId="2472" priority="2716" operator="between">
      <formula>0</formula>
      <formula>2</formula>
    </cfRule>
  </conditionalFormatting>
  <conditionalFormatting sqref="N1047">
    <cfRule type="cellIs" dxfId="2471" priority="2700" operator="between">
      <formula>6</formula>
      <formula>4.5</formula>
    </cfRule>
  </conditionalFormatting>
  <conditionalFormatting sqref="N1047">
    <cfRule type="cellIs" dxfId="2470" priority="2699" operator="between">
      <formula>6</formula>
      <formula>4.495</formula>
    </cfRule>
  </conditionalFormatting>
  <conditionalFormatting sqref="N1047">
    <cfRule type="cellIs" dxfId="2469" priority="2698" operator="between">
      <formula>4.5</formula>
      <formula>3.495</formula>
    </cfRule>
  </conditionalFormatting>
  <conditionalFormatting sqref="N1047">
    <cfRule type="cellIs" dxfId="2468" priority="2696" operator="between">
      <formula>3.5</formula>
      <formula>2.495</formula>
    </cfRule>
    <cfRule type="cellIs" dxfId="2467" priority="2697" operator="between">
      <formula>3.5</formula>
      <formula>2.495</formula>
    </cfRule>
  </conditionalFormatting>
  <conditionalFormatting sqref="N1047">
    <cfRule type="cellIs" dxfId="2466" priority="2695" operator="between">
      <formula>3.5</formula>
      <formula>2.495</formula>
    </cfRule>
  </conditionalFormatting>
  <conditionalFormatting sqref="N1047">
    <cfRule type="cellIs" dxfId="2465" priority="2694" operator="between">
      <formula>3.5</formula>
      <formula>2.494</formula>
    </cfRule>
  </conditionalFormatting>
  <conditionalFormatting sqref="N1047">
    <cfRule type="cellIs" dxfId="2464" priority="2693" operator="between">
      <formula>2.5</formula>
      <formula>0</formula>
    </cfRule>
  </conditionalFormatting>
  <conditionalFormatting sqref="N1047">
    <cfRule type="cellIs" dxfId="2463" priority="2689" operator="between">
      <formula>4.501</formula>
      <formula>6</formula>
    </cfRule>
    <cfRule type="cellIs" dxfId="2462" priority="2690" operator="between">
      <formula>3.001</formula>
      <formula>4.5</formula>
    </cfRule>
    <cfRule type="cellIs" dxfId="2461" priority="2691" operator="between">
      <formula>2.001</formula>
      <formula>3</formula>
    </cfRule>
    <cfRule type="cellIs" dxfId="2460" priority="2692" operator="between">
      <formula>0</formula>
      <formula>2</formula>
    </cfRule>
  </conditionalFormatting>
  <conditionalFormatting sqref="N1052">
    <cfRule type="cellIs" dxfId="2459" priority="2688" operator="between">
      <formula>6</formula>
      <formula>4.5</formula>
    </cfRule>
  </conditionalFormatting>
  <conditionalFormatting sqref="N1052">
    <cfRule type="cellIs" dxfId="2458" priority="2687" operator="between">
      <formula>6</formula>
      <formula>4.495</formula>
    </cfRule>
  </conditionalFormatting>
  <conditionalFormatting sqref="N1052">
    <cfRule type="cellIs" dxfId="2457" priority="2686" operator="between">
      <formula>4.5</formula>
      <formula>3.495</formula>
    </cfRule>
  </conditionalFormatting>
  <conditionalFormatting sqref="N1052">
    <cfRule type="cellIs" dxfId="2456" priority="2684" operator="between">
      <formula>3.5</formula>
      <formula>2.495</formula>
    </cfRule>
    <cfRule type="cellIs" dxfId="2455" priority="2685" operator="between">
      <formula>3.5</formula>
      <formula>2.495</formula>
    </cfRule>
  </conditionalFormatting>
  <conditionalFormatting sqref="N1052">
    <cfRule type="cellIs" dxfId="2454" priority="2683" operator="between">
      <formula>3.5</formula>
      <formula>2.495</formula>
    </cfRule>
  </conditionalFormatting>
  <conditionalFormatting sqref="N1052">
    <cfRule type="cellIs" dxfId="2453" priority="2682" operator="between">
      <formula>3.5</formula>
      <formula>2.494</formula>
    </cfRule>
  </conditionalFormatting>
  <conditionalFormatting sqref="N1052">
    <cfRule type="cellIs" dxfId="2452" priority="2681" operator="between">
      <formula>2.5</formula>
      <formula>0</formula>
    </cfRule>
  </conditionalFormatting>
  <conditionalFormatting sqref="N1052">
    <cfRule type="cellIs" dxfId="2451" priority="2677" operator="between">
      <formula>4.501</formula>
      <formula>6</formula>
    </cfRule>
    <cfRule type="cellIs" dxfId="2450" priority="2678" operator="between">
      <formula>3.001</formula>
      <formula>4.5</formula>
    </cfRule>
    <cfRule type="cellIs" dxfId="2449" priority="2679" operator="between">
      <formula>2.001</formula>
      <formula>3</formula>
    </cfRule>
    <cfRule type="cellIs" dxfId="2448" priority="2680" operator="between">
      <formula>0</formula>
      <formula>2</formula>
    </cfRule>
  </conditionalFormatting>
  <conditionalFormatting sqref="N1049">
    <cfRule type="cellIs" dxfId="2447" priority="2676" operator="between">
      <formula>6</formula>
      <formula>4.5</formula>
    </cfRule>
  </conditionalFormatting>
  <conditionalFormatting sqref="N1049">
    <cfRule type="cellIs" dxfId="2446" priority="2675" operator="between">
      <formula>6</formula>
      <formula>4.495</formula>
    </cfRule>
  </conditionalFormatting>
  <conditionalFormatting sqref="N1049">
    <cfRule type="cellIs" dxfId="2445" priority="2674" operator="between">
      <formula>4.5</formula>
      <formula>3.495</formula>
    </cfRule>
  </conditionalFormatting>
  <conditionalFormatting sqref="N1049">
    <cfRule type="cellIs" dxfId="2444" priority="2672" operator="between">
      <formula>3.5</formula>
      <formula>2.495</formula>
    </cfRule>
    <cfRule type="cellIs" dxfId="2443" priority="2673" operator="between">
      <formula>3.5</formula>
      <formula>2.495</formula>
    </cfRule>
  </conditionalFormatting>
  <conditionalFormatting sqref="N1049">
    <cfRule type="cellIs" dxfId="2442" priority="2671" operator="between">
      <formula>3.5</formula>
      <formula>2.495</formula>
    </cfRule>
  </conditionalFormatting>
  <conditionalFormatting sqref="N1049">
    <cfRule type="cellIs" dxfId="2441" priority="2670" operator="between">
      <formula>3.5</formula>
      <formula>2.494</formula>
    </cfRule>
  </conditionalFormatting>
  <conditionalFormatting sqref="N1049">
    <cfRule type="cellIs" dxfId="2440" priority="2669" operator="between">
      <formula>2.5</formula>
      <formula>0</formula>
    </cfRule>
  </conditionalFormatting>
  <conditionalFormatting sqref="N1049">
    <cfRule type="cellIs" dxfId="2439" priority="2665" operator="between">
      <formula>4.501</formula>
      <formula>6</formula>
    </cfRule>
    <cfRule type="cellIs" dxfId="2438" priority="2666" operator="between">
      <formula>3.001</formula>
      <formula>4.5</formula>
    </cfRule>
    <cfRule type="cellIs" dxfId="2437" priority="2667" operator="between">
      <formula>2.001</formula>
      <formula>3</formula>
    </cfRule>
    <cfRule type="cellIs" dxfId="2436" priority="2668" operator="between">
      <formula>0</formula>
      <formula>2</formula>
    </cfRule>
  </conditionalFormatting>
  <conditionalFormatting sqref="N1050">
    <cfRule type="cellIs" dxfId="2435" priority="2664" operator="between">
      <formula>6</formula>
      <formula>4.5</formula>
    </cfRule>
  </conditionalFormatting>
  <conditionalFormatting sqref="N1050">
    <cfRule type="cellIs" dxfId="2434" priority="2663" operator="between">
      <formula>6</formula>
      <formula>4.495</formula>
    </cfRule>
  </conditionalFormatting>
  <conditionalFormatting sqref="N1050">
    <cfRule type="cellIs" dxfId="2433" priority="2662" operator="between">
      <formula>4.5</formula>
      <formula>3.495</formula>
    </cfRule>
  </conditionalFormatting>
  <conditionalFormatting sqref="N1050">
    <cfRule type="cellIs" dxfId="2432" priority="2660" operator="between">
      <formula>3.5</formula>
      <formula>2.495</formula>
    </cfRule>
    <cfRule type="cellIs" dxfId="2431" priority="2661" operator="between">
      <formula>3.5</formula>
      <formula>2.495</formula>
    </cfRule>
  </conditionalFormatting>
  <conditionalFormatting sqref="N1050">
    <cfRule type="cellIs" dxfId="2430" priority="2659" operator="between">
      <formula>3.5</formula>
      <formula>2.495</formula>
    </cfRule>
  </conditionalFormatting>
  <conditionalFormatting sqref="N1050">
    <cfRule type="cellIs" dxfId="2429" priority="2658" operator="between">
      <formula>3.5</formula>
      <formula>2.494</formula>
    </cfRule>
  </conditionalFormatting>
  <conditionalFormatting sqref="N1050">
    <cfRule type="cellIs" dxfId="2428" priority="2657" operator="between">
      <formula>2.5</formula>
      <formula>0</formula>
    </cfRule>
  </conditionalFormatting>
  <conditionalFormatting sqref="N1050">
    <cfRule type="cellIs" dxfId="2427" priority="2653" operator="between">
      <formula>4.501</formula>
      <formula>6</formula>
    </cfRule>
    <cfRule type="cellIs" dxfId="2426" priority="2654" operator="between">
      <formula>3.001</formula>
      <formula>4.5</formula>
    </cfRule>
    <cfRule type="cellIs" dxfId="2425" priority="2655" operator="between">
      <formula>2.001</formula>
      <formula>3</formula>
    </cfRule>
    <cfRule type="cellIs" dxfId="2424" priority="2656" operator="between">
      <formula>0</formula>
      <formula>2</formula>
    </cfRule>
  </conditionalFormatting>
  <conditionalFormatting sqref="N1051">
    <cfRule type="cellIs" dxfId="2423" priority="2652" operator="between">
      <formula>6</formula>
      <formula>4.5</formula>
    </cfRule>
  </conditionalFormatting>
  <conditionalFormatting sqref="N1051">
    <cfRule type="cellIs" dxfId="2422" priority="2651" operator="between">
      <formula>6</formula>
      <formula>4.495</formula>
    </cfRule>
  </conditionalFormatting>
  <conditionalFormatting sqref="N1051">
    <cfRule type="cellIs" dxfId="2421" priority="2650" operator="between">
      <formula>4.5</formula>
      <formula>3.495</formula>
    </cfRule>
  </conditionalFormatting>
  <conditionalFormatting sqref="N1051">
    <cfRule type="cellIs" dxfId="2420" priority="2648" operator="between">
      <formula>3.5</formula>
      <formula>2.495</formula>
    </cfRule>
    <cfRule type="cellIs" dxfId="2419" priority="2649" operator="between">
      <formula>3.5</formula>
      <formula>2.495</formula>
    </cfRule>
  </conditionalFormatting>
  <conditionalFormatting sqref="N1051">
    <cfRule type="cellIs" dxfId="2418" priority="2647" operator="between">
      <formula>3.5</formula>
      <formula>2.495</formula>
    </cfRule>
  </conditionalFormatting>
  <conditionalFormatting sqref="N1051">
    <cfRule type="cellIs" dxfId="2417" priority="2646" operator="between">
      <formula>3.5</formula>
      <formula>2.494</formula>
    </cfRule>
  </conditionalFormatting>
  <conditionalFormatting sqref="N1051">
    <cfRule type="cellIs" dxfId="2416" priority="2645" operator="between">
      <formula>2.5</formula>
      <formula>0</formula>
    </cfRule>
  </conditionalFormatting>
  <conditionalFormatting sqref="N1051">
    <cfRule type="cellIs" dxfId="2415" priority="2641" operator="between">
      <formula>4.501</formula>
      <formula>6</formula>
    </cfRule>
    <cfRule type="cellIs" dxfId="2414" priority="2642" operator="between">
      <formula>3.001</formula>
      <formula>4.5</formula>
    </cfRule>
    <cfRule type="cellIs" dxfId="2413" priority="2643" operator="between">
      <formula>2.001</formula>
      <formula>3</formula>
    </cfRule>
    <cfRule type="cellIs" dxfId="2412" priority="2644" operator="between">
      <formula>0</formula>
      <formula>2</formula>
    </cfRule>
  </conditionalFormatting>
  <conditionalFormatting sqref="N1056">
    <cfRule type="cellIs" dxfId="2411" priority="2640" operator="between">
      <formula>6</formula>
      <formula>4.5</formula>
    </cfRule>
  </conditionalFormatting>
  <conditionalFormatting sqref="N1056">
    <cfRule type="cellIs" dxfId="2410" priority="2639" operator="between">
      <formula>6</formula>
      <formula>4.495</formula>
    </cfRule>
  </conditionalFormatting>
  <conditionalFormatting sqref="N1056">
    <cfRule type="cellIs" dxfId="2409" priority="2638" operator="between">
      <formula>4.5</formula>
      <formula>3.495</formula>
    </cfRule>
  </conditionalFormatting>
  <conditionalFormatting sqref="N1056">
    <cfRule type="cellIs" dxfId="2408" priority="2636" operator="between">
      <formula>3.5</formula>
      <formula>2.495</formula>
    </cfRule>
    <cfRule type="cellIs" dxfId="2407" priority="2637" operator="between">
      <formula>3.5</formula>
      <formula>2.495</formula>
    </cfRule>
  </conditionalFormatting>
  <conditionalFormatting sqref="N1056">
    <cfRule type="cellIs" dxfId="2406" priority="2635" operator="between">
      <formula>3.5</formula>
      <formula>2.495</formula>
    </cfRule>
  </conditionalFormatting>
  <conditionalFormatting sqref="N1056">
    <cfRule type="cellIs" dxfId="2405" priority="2634" operator="between">
      <formula>3.5</formula>
      <formula>2.494</formula>
    </cfRule>
  </conditionalFormatting>
  <conditionalFormatting sqref="N1056">
    <cfRule type="cellIs" dxfId="2404" priority="2633" operator="between">
      <formula>2.5</formula>
      <formula>0</formula>
    </cfRule>
  </conditionalFormatting>
  <conditionalFormatting sqref="N1056">
    <cfRule type="cellIs" dxfId="2403" priority="2629" operator="between">
      <formula>4.501</formula>
      <formula>6</formula>
    </cfRule>
    <cfRule type="cellIs" dxfId="2402" priority="2630" operator="between">
      <formula>3.001</formula>
      <formula>4.5</formula>
    </cfRule>
    <cfRule type="cellIs" dxfId="2401" priority="2631" operator="between">
      <formula>2.001</formula>
      <formula>3</formula>
    </cfRule>
    <cfRule type="cellIs" dxfId="2400" priority="2632" operator="between">
      <formula>0</formula>
      <formula>2</formula>
    </cfRule>
  </conditionalFormatting>
  <conditionalFormatting sqref="N1053">
    <cfRule type="cellIs" dxfId="2399" priority="2628" operator="between">
      <formula>6</formula>
      <formula>4.5</formula>
    </cfRule>
  </conditionalFormatting>
  <conditionalFormatting sqref="N1053">
    <cfRule type="cellIs" dxfId="2398" priority="2627" operator="between">
      <formula>6</formula>
      <formula>4.495</formula>
    </cfRule>
  </conditionalFormatting>
  <conditionalFormatting sqref="N1053">
    <cfRule type="cellIs" dxfId="2397" priority="2626" operator="between">
      <formula>4.5</formula>
      <formula>3.495</formula>
    </cfRule>
  </conditionalFormatting>
  <conditionalFormatting sqref="N1053">
    <cfRule type="cellIs" dxfId="2396" priority="2624" operator="between">
      <formula>3.5</formula>
      <formula>2.495</formula>
    </cfRule>
    <cfRule type="cellIs" dxfId="2395" priority="2625" operator="between">
      <formula>3.5</formula>
      <formula>2.495</formula>
    </cfRule>
  </conditionalFormatting>
  <conditionalFormatting sqref="N1053">
    <cfRule type="cellIs" dxfId="2394" priority="2623" operator="between">
      <formula>3.5</formula>
      <formula>2.495</formula>
    </cfRule>
  </conditionalFormatting>
  <conditionalFormatting sqref="N1053">
    <cfRule type="cellIs" dxfId="2393" priority="2622" operator="between">
      <formula>3.5</formula>
      <formula>2.494</formula>
    </cfRule>
  </conditionalFormatting>
  <conditionalFormatting sqref="N1053">
    <cfRule type="cellIs" dxfId="2392" priority="2621" operator="between">
      <formula>2.5</formula>
      <formula>0</formula>
    </cfRule>
  </conditionalFormatting>
  <conditionalFormatting sqref="N1053">
    <cfRule type="cellIs" dxfId="2391" priority="2617" operator="between">
      <formula>4.501</formula>
      <formula>6</formula>
    </cfRule>
    <cfRule type="cellIs" dxfId="2390" priority="2618" operator="between">
      <formula>3.001</formula>
      <formula>4.5</formula>
    </cfRule>
    <cfRule type="cellIs" dxfId="2389" priority="2619" operator="between">
      <formula>2.001</formula>
      <formula>3</formula>
    </cfRule>
    <cfRule type="cellIs" dxfId="2388" priority="2620" operator="between">
      <formula>0</formula>
      <formula>2</formula>
    </cfRule>
  </conditionalFormatting>
  <conditionalFormatting sqref="N1054">
    <cfRule type="cellIs" dxfId="2387" priority="2616" operator="between">
      <formula>6</formula>
      <formula>4.5</formula>
    </cfRule>
  </conditionalFormatting>
  <conditionalFormatting sqref="N1054">
    <cfRule type="cellIs" dxfId="2386" priority="2615" operator="between">
      <formula>6</formula>
      <formula>4.495</formula>
    </cfRule>
  </conditionalFormatting>
  <conditionalFormatting sqref="N1054">
    <cfRule type="cellIs" dxfId="2385" priority="2614" operator="between">
      <formula>4.5</formula>
      <formula>3.495</formula>
    </cfRule>
  </conditionalFormatting>
  <conditionalFormatting sqref="N1054">
    <cfRule type="cellIs" dxfId="2384" priority="2612" operator="between">
      <formula>3.5</formula>
      <formula>2.495</formula>
    </cfRule>
    <cfRule type="cellIs" dxfId="2383" priority="2613" operator="between">
      <formula>3.5</formula>
      <formula>2.495</formula>
    </cfRule>
  </conditionalFormatting>
  <conditionalFormatting sqref="N1054">
    <cfRule type="cellIs" dxfId="2382" priority="2611" operator="between">
      <formula>3.5</formula>
      <formula>2.495</formula>
    </cfRule>
  </conditionalFormatting>
  <conditionalFormatting sqref="N1054">
    <cfRule type="cellIs" dxfId="2381" priority="2610" operator="between">
      <formula>3.5</formula>
      <formula>2.494</formula>
    </cfRule>
  </conditionalFormatting>
  <conditionalFormatting sqref="N1054">
    <cfRule type="cellIs" dxfId="2380" priority="2609" operator="between">
      <formula>2.5</formula>
      <formula>0</formula>
    </cfRule>
  </conditionalFormatting>
  <conditionalFormatting sqref="N1054">
    <cfRule type="cellIs" dxfId="2379" priority="2605" operator="between">
      <formula>4.501</formula>
      <formula>6</formula>
    </cfRule>
    <cfRule type="cellIs" dxfId="2378" priority="2606" operator="between">
      <formula>3.001</formula>
      <formula>4.5</formula>
    </cfRule>
    <cfRule type="cellIs" dxfId="2377" priority="2607" operator="between">
      <formula>2.001</formula>
      <formula>3</formula>
    </cfRule>
    <cfRule type="cellIs" dxfId="2376" priority="2608" operator="between">
      <formula>0</formula>
      <formula>2</formula>
    </cfRule>
  </conditionalFormatting>
  <conditionalFormatting sqref="N1055">
    <cfRule type="cellIs" dxfId="2375" priority="2604" operator="between">
      <formula>6</formula>
      <formula>4.5</formula>
    </cfRule>
  </conditionalFormatting>
  <conditionalFormatting sqref="N1055">
    <cfRule type="cellIs" dxfId="2374" priority="2603" operator="between">
      <formula>6</formula>
      <formula>4.495</formula>
    </cfRule>
  </conditionalFormatting>
  <conditionalFormatting sqref="N1055">
    <cfRule type="cellIs" dxfId="2373" priority="2602" operator="between">
      <formula>4.5</formula>
      <formula>3.495</formula>
    </cfRule>
  </conditionalFormatting>
  <conditionalFormatting sqref="N1055">
    <cfRule type="cellIs" dxfId="2372" priority="2600" operator="between">
      <formula>3.5</formula>
      <formula>2.495</formula>
    </cfRule>
    <cfRule type="cellIs" dxfId="2371" priority="2601" operator="between">
      <formula>3.5</formula>
      <formula>2.495</formula>
    </cfRule>
  </conditionalFormatting>
  <conditionalFormatting sqref="N1055">
    <cfRule type="cellIs" dxfId="2370" priority="2599" operator="between">
      <formula>3.5</formula>
      <formula>2.495</formula>
    </cfRule>
  </conditionalFormatting>
  <conditionalFormatting sqref="N1055">
    <cfRule type="cellIs" dxfId="2369" priority="2598" operator="between">
      <formula>3.5</formula>
      <formula>2.494</formula>
    </cfRule>
  </conditionalFormatting>
  <conditionalFormatting sqref="N1055">
    <cfRule type="cellIs" dxfId="2368" priority="2597" operator="between">
      <formula>2.5</formula>
      <formula>0</formula>
    </cfRule>
  </conditionalFormatting>
  <conditionalFormatting sqref="N1055">
    <cfRule type="cellIs" dxfId="2367" priority="2593" operator="between">
      <formula>4.501</formula>
      <formula>6</formula>
    </cfRule>
    <cfRule type="cellIs" dxfId="2366" priority="2594" operator="between">
      <formula>3.001</formula>
      <formula>4.5</formula>
    </cfRule>
    <cfRule type="cellIs" dxfId="2365" priority="2595" operator="between">
      <formula>2.001</formula>
      <formula>3</formula>
    </cfRule>
    <cfRule type="cellIs" dxfId="2364" priority="2596" operator="between">
      <formula>0</formula>
      <formula>2</formula>
    </cfRule>
  </conditionalFormatting>
  <conditionalFormatting sqref="N1061">
    <cfRule type="cellIs" dxfId="2363" priority="2592" operator="between">
      <formula>6</formula>
      <formula>4.5</formula>
    </cfRule>
  </conditionalFormatting>
  <conditionalFormatting sqref="N1061">
    <cfRule type="cellIs" dxfId="2362" priority="2591" operator="between">
      <formula>6</formula>
      <formula>4.495</formula>
    </cfRule>
  </conditionalFormatting>
  <conditionalFormatting sqref="N1061">
    <cfRule type="cellIs" dxfId="2361" priority="2590" operator="between">
      <formula>4.5</formula>
      <formula>3.495</formula>
    </cfRule>
  </conditionalFormatting>
  <conditionalFormatting sqref="N1061">
    <cfRule type="cellIs" dxfId="2360" priority="2588" operator="between">
      <formula>3.5</formula>
      <formula>2.495</formula>
    </cfRule>
    <cfRule type="cellIs" dxfId="2359" priority="2589" operator="between">
      <formula>3.5</formula>
      <formula>2.495</formula>
    </cfRule>
  </conditionalFormatting>
  <conditionalFormatting sqref="N1061">
    <cfRule type="cellIs" dxfId="2358" priority="2587" operator="between">
      <formula>3.5</formula>
      <formula>2.495</formula>
    </cfRule>
  </conditionalFormatting>
  <conditionalFormatting sqref="N1061">
    <cfRule type="cellIs" dxfId="2357" priority="2586" operator="between">
      <formula>3.5</formula>
      <formula>2.494</formula>
    </cfRule>
  </conditionalFormatting>
  <conditionalFormatting sqref="N1061">
    <cfRule type="cellIs" dxfId="2356" priority="2585" operator="between">
      <formula>2.5</formula>
      <formula>0</formula>
    </cfRule>
  </conditionalFormatting>
  <conditionalFormatting sqref="N1061">
    <cfRule type="cellIs" dxfId="2355" priority="2581" operator="between">
      <formula>4.501</formula>
      <formula>6</formula>
    </cfRule>
    <cfRule type="cellIs" dxfId="2354" priority="2582" operator="between">
      <formula>3.001</formula>
      <formula>4.5</formula>
    </cfRule>
    <cfRule type="cellIs" dxfId="2353" priority="2583" operator="between">
      <formula>2.001</formula>
      <formula>3</formula>
    </cfRule>
    <cfRule type="cellIs" dxfId="2352" priority="2584" operator="between">
      <formula>0</formula>
      <formula>2</formula>
    </cfRule>
  </conditionalFormatting>
  <conditionalFormatting sqref="N1057">
    <cfRule type="cellIs" dxfId="2351" priority="2580" operator="between">
      <formula>6</formula>
      <formula>4.5</formula>
    </cfRule>
  </conditionalFormatting>
  <conditionalFormatting sqref="N1057">
    <cfRule type="cellIs" dxfId="2350" priority="2579" operator="between">
      <formula>6</formula>
      <formula>4.495</formula>
    </cfRule>
  </conditionalFormatting>
  <conditionalFormatting sqref="N1057">
    <cfRule type="cellIs" dxfId="2349" priority="2578" operator="between">
      <formula>4.5</formula>
      <formula>3.495</formula>
    </cfRule>
  </conditionalFormatting>
  <conditionalFormatting sqref="N1057">
    <cfRule type="cellIs" dxfId="2348" priority="2576" operator="between">
      <formula>3.5</formula>
      <formula>2.495</formula>
    </cfRule>
    <cfRule type="cellIs" dxfId="2347" priority="2577" operator="between">
      <formula>3.5</formula>
      <formula>2.495</formula>
    </cfRule>
  </conditionalFormatting>
  <conditionalFormatting sqref="N1057">
    <cfRule type="cellIs" dxfId="2346" priority="2575" operator="between">
      <formula>3.5</formula>
      <formula>2.495</formula>
    </cfRule>
  </conditionalFormatting>
  <conditionalFormatting sqref="N1057">
    <cfRule type="cellIs" dxfId="2345" priority="2574" operator="between">
      <formula>3.5</formula>
      <formula>2.494</formula>
    </cfRule>
  </conditionalFormatting>
  <conditionalFormatting sqref="N1057">
    <cfRule type="cellIs" dxfId="2344" priority="2573" operator="between">
      <formula>2.5</formula>
      <formula>0</formula>
    </cfRule>
  </conditionalFormatting>
  <conditionalFormatting sqref="N1057">
    <cfRule type="cellIs" dxfId="2343" priority="2569" operator="between">
      <formula>4.501</formula>
      <formula>6</formula>
    </cfRule>
    <cfRule type="cellIs" dxfId="2342" priority="2570" operator="between">
      <formula>3.001</formula>
      <formula>4.5</formula>
    </cfRule>
    <cfRule type="cellIs" dxfId="2341" priority="2571" operator="between">
      <formula>2.001</formula>
      <formula>3</formula>
    </cfRule>
    <cfRule type="cellIs" dxfId="2340" priority="2572" operator="between">
      <formula>0</formula>
      <formula>2</formula>
    </cfRule>
  </conditionalFormatting>
  <conditionalFormatting sqref="N1058">
    <cfRule type="cellIs" dxfId="2339" priority="2568" operator="between">
      <formula>6</formula>
      <formula>4.5</formula>
    </cfRule>
  </conditionalFormatting>
  <conditionalFormatting sqref="N1058">
    <cfRule type="cellIs" dxfId="2338" priority="2567" operator="between">
      <formula>6</formula>
      <formula>4.495</formula>
    </cfRule>
  </conditionalFormatting>
  <conditionalFormatting sqref="N1058">
    <cfRule type="cellIs" dxfId="2337" priority="2566" operator="between">
      <formula>4.5</formula>
      <formula>3.495</formula>
    </cfRule>
  </conditionalFormatting>
  <conditionalFormatting sqref="N1058">
    <cfRule type="cellIs" dxfId="2336" priority="2564" operator="between">
      <formula>3.5</formula>
      <formula>2.495</formula>
    </cfRule>
    <cfRule type="cellIs" dxfId="2335" priority="2565" operator="between">
      <formula>3.5</formula>
      <formula>2.495</formula>
    </cfRule>
  </conditionalFormatting>
  <conditionalFormatting sqref="N1058">
    <cfRule type="cellIs" dxfId="2334" priority="2563" operator="between">
      <formula>3.5</formula>
      <formula>2.495</formula>
    </cfRule>
  </conditionalFormatting>
  <conditionalFormatting sqref="N1058">
    <cfRule type="cellIs" dxfId="2333" priority="2562" operator="between">
      <formula>3.5</formula>
      <formula>2.494</formula>
    </cfRule>
  </conditionalFormatting>
  <conditionalFormatting sqref="N1058">
    <cfRule type="cellIs" dxfId="2332" priority="2561" operator="between">
      <formula>2.5</formula>
      <formula>0</formula>
    </cfRule>
  </conditionalFormatting>
  <conditionalFormatting sqref="N1058">
    <cfRule type="cellIs" dxfId="2331" priority="2557" operator="between">
      <formula>4.501</formula>
      <formula>6</formula>
    </cfRule>
    <cfRule type="cellIs" dxfId="2330" priority="2558" operator="between">
      <formula>3.001</formula>
      <formula>4.5</formula>
    </cfRule>
    <cfRule type="cellIs" dxfId="2329" priority="2559" operator="between">
      <formula>2.001</formula>
      <formula>3</formula>
    </cfRule>
    <cfRule type="cellIs" dxfId="2328" priority="2560" operator="between">
      <formula>0</formula>
      <formula>2</formula>
    </cfRule>
  </conditionalFormatting>
  <conditionalFormatting sqref="N1060">
    <cfRule type="cellIs" dxfId="2327" priority="2556" operator="between">
      <formula>6</formula>
      <formula>4.5</formula>
    </cfRule>
  </conditionalFormatting>
  <conditionalFormatting sqref="N1060">
    <cfRule type="cellIs" dxfId="2326" priority="2555" operator="between">
      <formula>6</formula>
      <formula>4.495</formula>
    </cfRule>
  </conditionalFormatting>
  <conditionalFormatting sqref="N1060">
    <cfRule type="cellIs" dxfId="2325" priority="2554" operator="between">
      <formula>4.5</formula>
      <formula>3.495</formula>
    </cfRule>
  </conditionalFormatting>
  <conditionalFormatting sqref="N1060">
    <cfRule type="cellIs" dxfId="2324" priority="2552" operator="between">
      <formula>3.5</formula>
      <formula>2.495</formula>
    </cfRule>
    <cfRule type="cellIs" dxfId="2323" priority="2553" operator="between">
      <formula>3.5</formula>
      <formula>2.495</formula>
    </cfRule>
  </conditionalFormatting>
  <conditionalFormatting sqref="N1060">
    <cfRule type="cellIs" dxfId="2322" priority="2551" operator="between">
      <formula>3.5</formula>
      <formula>2.495</formula>
    </cfRule>
  </conditionalFormatting>
  <conditionalFormatting sqref="N1060">
    <cfRule type="cellIs" dxfId="2321" priority="2550" operator="between">
      <formula>3.5</formula>
      <formula>2.494</formula>
    </cfRule>
  </conditionalFormatting>
  <conditionalFormatting sqref="N1060">
    <cfRule type="cellIs" dxfId="2320" priority="2549" operator="between">
      <formula>2.5</formula>
      <formula>0</formula>
    </cfRule>
  </conditionalFormatting>
  <conditionalFormatting sqref="N1060">
    <cfRule type="cellIs" dxfId="2319" priority="2545" operator="between">
      <formula>4.501</formula>
      <formula>6</formula>
    </cfRule>
    <cfRule type="cellIs" dxfId="2318" priority="2546" operator="between">
      <formula>3.001</formula>
      <formula>4.5</formula>
    </cfRule>
    <cfRule type="cellIs" dxfId="2317" priority="2547" operator="between">
      <formula>2.001</formula>
      <formula>3</formula>
    </cfRule>
    <cfRule type="cellIs" dxfId="2316" priority="2548" operator="between">
      <formula>0</formula>
      <formula>2</formula>
    </cfRule>
  </conditionalFormatting>
  <conditionalFormatting sqref="N1059">
    <cfRule type="cellIs" dxfId="2315" priority="2544" operator="between">
      <formula>6</formula>
      <formula>4.5</formula>
    </cfRule>
  </conditionalFormatting>
  <conditionalFormatting sqref="N1059">
    <cfRule type="cellIs" dxfId="2314" priority="2543" operator="between">
      <formula>6</formula>
      <formula>4.495</formula>
    </cfRule>
  </conditionalFormatting>
  <conditionalFormatting sqref="N1059">
    <cfRule type="cellIs" dxfId="2313" priority="2542" operator="between">
      <formula>4.5</formula>
      <formula>3.495</formula>
    </cfRule>
  </conditionalFormatting>
  <conditionalFormatting sqref="N1059">
    <cfRule type="cellIs" dxfId="2312" priority="2540" operator="between">
      <formula>3.5</formula>
      <formula>2.495</formula>
    </cfRule>
    <cfRule type="cellIs" dxfId="2311" priority="2541" operator="between">
      <formula>3.5</formula>
      <formula>2.495</formula>
    </cfRule>
  </conditionalFormatting>
  <conditionalFormatting sqref="N1059">
    <cfRule type="cellIs" dxfId="2310" priority="2539" operator="between">
      <formula>3.5</formula>
      <formula>2.495</formula>
    </cfRule>
  </conditionalFormatting>
  <conditionalFormatting sqref="N1059">
    <cfRule type="cellIs" dxfId="2309" priority="2538" operator="between">
      <formula>3.5</formula>
      <formula>2.494</formula>
    </cfRule>
  </conditionalFormatting>
  <conditionalFormatting sqref="N1059">
    <cfRule type="cellIs" dxfId="2308" priority="2537" operator="between">
      <formula>2.5</formula>
      <formula>0</formula>
    </cfRule>
  </conditionalFormatting>
  <conditionalFormatting sqref="N1059">
    <cfRule type="cellIs" dxfId="2307" priority="2533" operator="between">
      <formula>4.501</formula>
      <formula>6</formula>
    </cfRule>
    <cfRule type="cellIs" dxfId="2306" priority="2534" operator="between">
      <formula>3.001</formula>
      <formula>4.5</formula>
    </cfRule>
    <cfRule type="cellIs" dxfId="2305" priority="2535" operator="between">
      <formula>2.001</formula>
      <formula>3</formula>
    </cfRule>
    <cfRule type="cellIs" dxfId="2304" priority="2536" operator="between">
      <formula>0</formula>
      <formula>2</formula>
    </cfRule>
  </conditionalFormatting>
  <conditionalFormatting sqref="N1065">
    <cfRule type="cellIs" dxfId="2303" priority="2532" operator="between">
      <formula>6</formula>
      <formula>4.5</formula>
    </cfRule>
  </conditionalFormatting>
  <conditionalFormatting sqref="N1065">
    <cfRule type="cellIs" dxfId="2302" priority="2531" operator="between">
      <formula>6</formula>
      <formula>4.495</formula>
    </cfRule>
  </conditionalFormatting>
  <conditionalFormatting sqref="N1065">
    <cfRule type="cellIs" dxfId="2301" priority="2530" operator="between">
      <formula>4.5</formula>
      <formula>3.495</formula>
    </cfRule>
  </conditionalFormatting>
  <conditionalFormatting sqref="N1065">
    <cfRule type="cellIs" dxfId="2300" priority="2528" operator="between">
      <formula>3.5</formula>
      <formula>2.495</formula>
    </cfRule>
    <cfRule type="cellIs" dxfId="2299" priority="2529" operator="between">
      <formula>3.5</formula>
      <formula>2.495</formula>
    </cfRule>
  </conditionalFormatting>
  <conditionalFormatting sqref="N1065">
    <cfRule type="cellIs" dxfId="2298" priority="2527" operator="between">
      <formula>3.5</formula>
      <formula>2.495</formula>
    </cfRule>
  </conditionalFormatting>
  <conditionalFormatting sqref="N1065">
    <cfRule type="cellIs" dxfId="2297" priority="2526" operator="between">
      <formula>3.5</formula>
      <formula>2.494</formula>
    </cfRule>
  </conditionalFormatting>
  <conditionalFormatting sqref="N1065">
    <cfRule type="cellIs" dxfId="2296" priority="2525" operator="between">
      <formula>2.5</formula>
      <formula>0</formula>
    </cfRule>
  </conditionalFormatting>
  <conditionalFormatting sqref="N1065">
    <cfRule type="cellIs" dxfId="2295" priority="2521" operator="between">
      <formula>4.501</formula>
      <formula>6</formula>
    </cfRule>
    <cfRule type="cellIs" dxfId="2294" priority="2522" operator="between">
      <formula>3.001</formula>
      <formula>4.5</formula>
    </cfRule>
    <cfRule type="cellIs" dxfId="2293" priority="2523" operator="between">
      <formula>2.001</formula>
      <formula>3</formula>
    </cfRule>
    <cfRule type="cellIs" dxfId="2292" priority="2524" operator="between">
      <formula>0</formula>
      <formula>2</formula>
    </cfRule>
  </conditionalFormatting>
  <conditionalFormatting sqref="N1062">
    <cfRule type="cellIs" dxfId="2291" priority="2520" operator="between">
      <formula>6</formula>
      <formula>4.5</formula>
    </cfRule>
  </conditionalFormatting>
  <conditionalFormatting sqref="N1062">
    <cfRule type="cellIs" dxfId="2290" priority="2519" operator="between">
      <formula>6</formula>
      <formula>4.495</formula>
    </cfRule>
  </conditionalFormatting>
  <conditionalFormatting sqref="N1062">
    <cfRule type="cellIs" dxfId="2289" priority="2518" operator="between">
      <formula>4.5</formula>
      <formula>3.495</formula>
    </cfRule>
  </conditionalFormatting>
  <conditionalFormatting sqref="N1062">
    <cfRule type="cellIs" dxfId="2288" priority="2516" operator="between">
      <formula>3.5</formula>
      <formula>2.495</formula>
    </cfRule>
    <cfRule type="cellIs" dxfId="2287" priority="2517" operator="between">
      <formula>3.5</formula>
      <formula>2.495</formula>
    </cfRule>
  </conditionalFormatting>
  <conditionalFormatting sqref="N1062">
    <cfRule type="cellIs" dxfId="2286" priority="2515" operator="between">
      <formula>3.5</formula>
      <formula>2.495</formula>
    </cfRule>
  </conditionalFormatting>
  <conditionalFormatting sqref="N1062">
    <cfRule type="cellIs" dxfId="2285" priority="2514" operator="between">
      <formula>3.5</formula>
      <formula>2.494</formula>
    </cfRule>
  </conditionalFormatting>
  <conditionalFormatting sqref="N1062">
    <cfRule type="cellIs" dxfId="2284" priority="2513" operator="between">
      <formula>2.5</formula>
      <formula>0</formula>
    </cfRule>
  </conditionalFormatting>
  <conditionalFormatting sqref="N1062">
    <cfRule type="cellIs" dxfId="2283" priority="2509" operator="between">
      <formula>4.501</formula>
      <formula>6</formula>
    </cfRule>
    <cfRule type="cellIs" dxfId="2282" priority="2510" operator="between">
      <formula>3.001</formula>
      <formula>4.5</formula>
    </cfRule>
    <cfRule type="cellIs" dxfId="2281" priority="2511" operator="between">
      <formula>2.001</formula>
      <formula>3</formula>
    </cfRule>
    <cfRule type="cellIs" dxfId="2280" priority="2512" operator="between">
      <formula>0</formula>
      <formula>2</formula>
    </cfRule>
  </conditionalFormatting>
  <conditionalFormatting sqref="N1063">
    <cfRule type="cellIs" dxfId="2279" priority="2508" operator="between">
      <formula>6</formula>
      <formula>4.5</formula>
    </cfRule>
  </conditionalFormatting>
  <conditionalFormatting sqref="N1063">
    <cfRule type="cellIs" dxfId="2278" priority="2507" operator="between">
      <formula>6</formula>
      <formula>4.495</formula>
    </cfRule>
  </conditionalFormatting>
  <conditionalFormatting sqref="N1063">
    <cfRule type="cellIs" dxfId="2277" priority="2506" operator="between">
      <formula>4.5</formula>
      <formula>3.495</formula>
    </cfRule>
  </conditionalFormatting>
  <conditionalFormatting sqref="N1063">
    <cfRule type="cellIs" dxfId="2276" priority="2504" operator="between">
      <formula>3.5</formula>
      <formula>2.495</formula>
    </cfRule>
    <cfRule type="cellIs" dxfId="2275" priority="2505" operator="between">
      <formula>3.5</formula>
      <formula>2.495</formula>
    </cfRule>
  </conditionalFormatting>
  <conditionalFormatting sqref="N1063">
    <cfRule type="cellIs" dxfId="2274" priority="2503" operator="between">
      <formula>3.5</formula>
      <formula>2.495</formula>
    </cfRule>
  </conditionalFormatting>
  <conditionalFormatting sqref="N1063">
    <cfRule type="cellIs" dxfId="2273" priority="2502" operator="between">
      <formula>3.5</formula>
      <formula>2.494</formula>
    </cfRule>
  </conditionalFormatting>
  <conditionalFormatting sqref="N1063">
    <cfRule type="cellIs" dxfId="2272" priority="2501" operator="between">
      <formula>2.5</formula>
      <formula>0</formula>
    </cfRule>
  </conditionalFormatting>
  <conditionalFormatting sqref="N1063">
    <cfRule type="cellIs" dxfId="2271" priority="2497" operator="between">
      <formula>4.501</formula>
      <formula>6</formula>
    </cfRule>
    <cfRule type="cellIs" dxfId="2270" priority="2498" operator="between">
      <formula>3.001</formula>
      <formula>4.5</formula>
    </cfRule>
    <cfRule type="cellIs" dxfId="2269" priority="2499" operator="between">
      <formula>2.001</formula>
      <formula>3</formula>
    </cfRule>
    <cfRule type="cellIs" dxfId="2268" priority="2500" operator="between">
      <formula>0</formula>
      <formula>2</formula>
    </cfRule>
  </conditionalFormatting>
  <conditionalFormatting sqref="N1064">
    <cfRule type="cellIs" dxfId="2267" priority="2496" operator="between">
      <formula>6</formula>
      <formula>4.5</formula>
    </cfRule>
  </conditionalFormatting>
  <conditionalFormatting sqref="N1064">
    <cfRule type="cellIs" dxfId="2266" priority="2495" operator="between">
      <formula>6</formula>
      <formula>4.495</formula>
    </cfRule>
  </conditionalFormatting>
  <conditionalFormatting sqref="N1064">
    <cfRule type="cellIs" dxfId="2265" priority="2494" operator="between">
      <formula>4.5</formula>
      <formula>3.495</formula>
    </cfRule>
  </conditionalFormatting>
  <conditionalFormatting sqref="N1064">
    <cfRule type="cellIs" dxfId="2264" priority="2492" operator="between">
      <formula>3.5</formula>
      <formula>2.495</formula>
    </cfRule>
    <cfRule type="cellIs" dxfId="2263" priority="2493" operator="between">
      <formula>3.5</formula>
      <formula>2.495</formula>
    </cfRule>
  </conditionalFormatting>
  <conditionalFormatting sqref="N1064">
    <cfRule type="cellIs" dxfId="2262" priority="2491" operator="between">
      <formula>3.5</formula>
      <formula>2.495</formula>
    </cfRule>
  </conditionalFormatting>
  <conditionalFormatting sqref="N1064">
    <cfRule type="cellIs" dxfId="2261" priority="2490" operator="between">
      <formula>3.5</formula>
      <formula>2.494</formula>
    </cfRule>
  </conditionalFormatting>
  <conditionalFormatting sqref="N1064">
    <cfRule type="cellIs" dxfId="2260" priority="2489" operator="between">
      <formula>2.5</formula>
      <formula>0</formula>
    </cfRule>
  </conditionalFormatting>
  <conditionalFormatting sqref="N1064">
    <cfRule type="cellIs" dxfId="2259" priority="2485" operator="between">
      <formula>4.501</formula>
      <formula>6</formula>
    </cfRule>
    <cfRule type="cellIs" dxfId="2258" priority="2486" operator="between">
      <formula>3.001</formula>
      <formula>4.5</formula>
    </cfRule>
    <cfRule type="cellIs" dxfId="2257" priority="2487" operator="between">
      <formula>2.001</formula>
      <formula>3</formula>
    </cfRule>
    <cfRule type="cellIs" dxfId="2256" priority="2488" operator="between">
      <formula>0</formula>
      <formula>2</formula>
    </cfRule>
  </conditionalFormatting>
  <conditionalFormatting sqref="N1070">
    <cfRule type="cellIs" dxfId="2255" priority="2472" operator="between">
      <formula>6</formula>
      <formula>4.5</formula>
    </cfRule>
  </conditionalFormatting>
  <conditionalFormatting sqref="N1070">
    <cfRule type="cellIs" dxfId="2254" priority="2471" operator="between">
      <formula>6</formula>
      <formula>4.495</formula>
    </cfRule>
  </conditionalFormatting>
  <conditionalFormatting sqref="N1070">
    <cfRule type="cellIs" dxfId="2253" priority="2470" operator="between">
      <formula>4.5</formula>
      <formula>3.495</formula>
    </cfRule>
  </conditionalFormatting>
  <conditionalFormatting sqref="N1070">
    <cfRule type="cellIs" dxfId="2252" priority="2468" operator="between">
      <formula>3.5</formula>
      <formula>2.495</formula>
    </cfRule>
    <cfRule type="cellIs" dxfId="2251" priority="2469" operator="between">
      <formula>3.5</formula>
      <formula>2.495</formula>
    </cfRule>
  </conditionalFormatting>
  <conditionalFormatting sqref="N1070">
    <cfRule type="cellIs" dxfId="2250" priority="2467" operator="between">
      <formula>3.5</formula>
      <formula>2.495</formula>
    </cfRule>
  </conditionalFormatting>
  <conditionalFormatting sqref="N1070">
    <cfRule type="cellIs" dxfId="2249" priority="2466" operator="between">
      <formula>3.5</formula>
      <formula>2.494</formula>
    </cfRule>
  </conditionalFormatting>
  <conditionalFormatting sqref="N1070">
    <cfRule type="cellIs" dxfId="2248" priority="2465" operator="between">
      <formula>2.5</formula>
      <formula>0</formula>
    </cfRule>
  </conditionalFormatting>
  <conditionalFormatting sqref="N1070">
    <cfRule type="cellIs" dxfId="2247" priority="2461" operator="between">
      <formula>4.501</formula>
      <formula>6</formula>
    </cfRule>
    <cfRule type="cellIs" dxfId="2246" priority="2462" operator="between">
      <formula>3.001</formula>
      <formula>4.5</formula>
    </cfRule>
    <cfRule type="cellIs" dxfId="2245" priority="2463" operator="between">
      <formula>2.001</formula>
      <formula>3</formula>
    </cfRule>
    <cfRule type="cellIs" dxfId="2244" priority="2464" operator="between">
      <formula>0</formula>
      <formula>2</formula>
    </cfRule>
  </conditionalFormatting>
  <conditionalFormatting sqref="N1066">
    <cfRule type="cellIs" dxfId="2243" priority="2460" operator="between">
      <formula>6</formula>
      <formula>4.5</formula>
    </cfRule>
  </conditionalFormatting>
  <conditionalFormatting sqref="N1066">
    <cfRule type="cellIs" dxfId="2242" priority="2459" operator="between">
      <formula>6</formula>
      <formula>4.495</formula>
    </cfRule>
  </conditionalFormatting>
  <conditionalFormatting sqref="N1066">
    <cfRule type="cellIs" dxfId="2241" priority="2458" operator="between">
      <formula>4.5</formula>
      <formula>3.495</formula>
    </cfRule>
  </conditionalFormatting>
  <conditionalFormatting sqref="N1066">
    <cfRule type="cellIs" dxfId="2240" priority="2456" operator="between">
      <formula>3.5</formula>
      <formula>2.495</formula>
    </cfRule>
    <cfRule type="cellIs" dxfId="2239" priority="2457" operator="between">
      <formula>3.5</formula>
      <formula>2.495</formula>
    </cfRule>
  </conditionalFormatting>
  <conditionalFormatting sqref="N1066">
    <cfRule type="cellIs" dxfId="2238" priority="2455" operator="between">
      <formula>3.5</formula>
      <formula>2.495</formula>
    </cfRule>
  </conditionalFormatting>
  <conditionalFormatting sqref="N1066">
    <cfRule type="cellIs" dxfId="2237" priority="2454" operator="between">
      <formula>3.5</formula>
      <formula>2.494</formula>
    </cfRule>
  </conditionalFormatting>
  <conditionalFormatting sqref="N1066">
    <cfRule type="cellIs" dxfId="2236" priority="2453" operator="between">
      <formula>2.5</formula>
      <formula>0</formula>
    </cfRule>
  </conditionalFormatting>
  <conditionalFormatting sqref="N1066">
    <cfRule type="cellIs" dxfId="2235" priority="2449" operator="between">
      <formula>4.501</formula>
      <formula>6</formula>
    </cfRule>
    <cfRule type="cellIs" dxfId="2234" priority="2450" operator="between">
      <formula>3.001</formula>
      <formula>4.5</formula>
    </cfRule>
    <cfRule type="cellIs" dxfId="2233" priority="2451" operator="between">
      <formula>2.001</formula>
      <formula>3</formula>
    </cfRule>
    <cfRule type="cellIs" dxfId="2232" priority="2452" operator="between">
      <formula>0</formula>
      <formula>2</formula>
    </cfRule>
  </conditionalFormatting>
  <conditionalFormatting sqref="N1068">
    <cfRule type="cellIs" dxfId="2231" priority="2448" operator="between">
      <formula>6</formula>
      <formula>4.5</formula>
    </cfRule>
  </conditionalFormatting>
  <conditionalFormatting sqref="N1068">
    <cfRule type="cellIs" dxfId="2230" priority="2447" operator="between">
      <formula>6</formula>
      <formula>4.495</formula>
    </cfRule>
  </conditionalFormatting>
  <conditionalFormatting sqref="N1068">
    <cfRule type="cellIs" dxfId="2229" priority="2446" operator="between">
      <formula>4.5</formula>
      <formula>3.495</formula>
    </cfRule>
  </conditionalFormatting>
  <conditionalFormatting sqref="N1068">
    <cfRule type="cellIs" dxfId="2228" priority="2444" operator="between">
      <formula>3.5</formula>
      <formula>2.495</formula>
    </cfRule>
    <cfRule type="cellIs" dxfId="2227" priority="2445" operator="between">
      <formula>3.5</formula>
      <formula>2.495</formula>
    </cfRule>
  </conditionalFormatting>
  <conditionalFormatting sqref="N1068">
    <cfRule type="cellIs" dxfId="2226" priority="2443" operator="between">
      <formula>3.5</formula>
      <formula>2.495</formula>
    </cfRule>
  </conditionalFormatting>
  <conditionalFormatting sqref="N1068">
    <cfRule type="cellIs" dxfId="2225" priority="2442" operator="between">
      <formula>3.5</formula>
      <formula>2.494</formula>
    </cfRule>
  </conditionalFormatting>
  <conditionalFormatting sqref="N1068">
    <cfRule type="cellIs" dxfId="2224" priority="2441" operator="between">
      <formula>2.5</formula>
      <formula>0</formula>
    </cfRule>
  </conditionalFormatting>
  <conditionalFormatting sqref="N1068">
    <cfRule type="cellIs" dxfId="2223" priority="2437" operator="between">
      <formula>4.501</formula>
      <formula>6</formula>
    </cfRule>
    <cfRule type="cellIs" dxfId="2222" priority="2438" operator="between">
      <formula>3.001</formula>
      <formula>4.5</formula>
    </cfRule>
    <cfRule type="cellIs" dxfId="2221" priority="2439" operator="between">
      <formula>2.001</formula>
      <formula>3</formula>
    </cfRule>
    <cfRule type="cellIs" dxfId="2220" priority="2440" operator="between">
      <formula>0</formula>
      <formula>2</formula>
    </cfRule>
  </conditionalFormatting>
  <conditionalFormatting sqref="N1069">
    <cfRule type="cellIs" dxfId="2219" priority="2436" operator="between">
      <formula>6</formula>
      <formula>4.5</formula>
    </cfRule>
  </conditionalFormatting>
  <conditionalFormatting sqref="N1069">
    <cfRule type="cellIs" dxfId="2218" priority="2435" operator="between">
      <formula>6</formula>
      <formula>4.495</formula>
    </cfRule>
  </conditionalFormatting>
  <conditionalFormatting sqref="N1069">
    <cfRule type="cellIs" dxfId="2217" priority="2434" operator="between">
      <formula>4.5</formula>
      <formula>3.495</formula>
    </cfRule>
  </conditionalFormatting>
  <conditionalFormatting sqref="N1069">
    <cfRule type="cellIs" dxfId="2216" priority="2432" operator="between">
      <formula>3.5</formula>
      <formula>2.495</formula>
    </cfRule>
    <cfRule type="cellIs" dxfId="2215" priority="2433" operator="between">
      <formula>3.5</formula>
      <formula>2.495</formula>
    </cfRule>
  </conditionalFormatting>
  <conditionalFormatting sqref="N1069">
    <cfRule type="cellIs" dxfId="2214" priority="2431" operator="between">
      <formula>3.5</formula>
      <formula>2.495</formula>
    </cfRule>
  </conditionalFormatting>
  <conditionalFormatting sqref="N1069">
    <cfRule type="cellIs" dxfId="2213" priority="2430" operator="between">
      <formula>3.5</formula>
      <formula>2.494</formula>
    </cfRule>
  </conditionalFormatting>
  <conditionalFormatting sqref="N1069">
    <cfRule type="cellIs" dxfId="2212" priority="2429" operator="between">
      <formula>2.5</formula>
      <formula>0</formula>
    </cfRule>
  </conditionalFormatting>
  <conditionalFormatting sqref="N1069">
    <cfRule type="cellIs" dxfId="2211" priority="2425" operator="between">
      <formula>4.501</formula>
      <formula>6</formula>
    </cfRule>
    <cfRule type="cellIs" dxfId="2210" priority="2426" operator="between">
      <formula>3.001</formula>
      <formula>4.5</formula>
    </cfRule>
    <cfRule type="cellIs" dxfId="2209" priority="2427" operator="between">
      <formula>2.001</formula>
      <formula>3</formula>
    </cfRule>
    <cfRule type="cellIs" dxfId="2208" priority="2428" operator="between">
      <formula>0</formula>
      <formula>2</formula>
    </cfRule>
  </conditionalFormatting>
  <conditionalFormatting sqref="N1067">
    <cfRule type="cellIs" dxfId="2207" priority="2424" operator="between">
      <formula>6</formula>
      <formula>4.5</formula>
    </cfRule>
  </conditionalFormatting>
  <conditionalFormatting sqref="N1067">
    <cfRule type="cellIs" dxfId="2206" priority="2423" operator="between">
      <formula>6</formula>
      <formula>4.495</formula>
    </cfRule>
  </conditionalFormatting>
  <conditionalFormatting sqref="N1067">
    <cfRule type="cellIs" dxfId="2205" priority="2422" operator="between">
      <formula>4.5</formula>
      <formula>3.495</formula>
    </cfRule>
  </conditionalFormatting>
  <conditionalFormatting sqref="N1067">
    <cfRule type="cellIs" dxfId="2204" priority="2420" operator="between">
      <formula>3.5</formula>
      <formula>2.495</formula>
    </cfRule>
    <cfRule type="cellIs" dxfId="2203" priority="2421" operator="between">
      <formula>3.5</formula>
      <formula>2.495</formula>
    </cfRule>
  </conditionalFormatting>
  <conditionalFormatting sqref="N1067">
    <cfRule type="cellIs" dxfId="2202" priority="2419" operator="between">
      <formula>3.5</formula>
      <formula>2.495</formula>
    </cfRule>
  </conditionalFormatting>
  <conditionalFormatting sqref="N1067">
    <cfRule type="cellIs" dxfId="2201" priority="2418" operator="between">
      <formula>3.5</formula>
      <formula>2.494</formula>
    </cfRule>
  </conditionalFormatting>
  <conditionalFormatting sqref="N1067">
    <cfRule type="cellIs" dxfId="2200" priority="2417" operator="between">
      <formula>2.5</formula>
      <formula>0</formula>
    </cfRule>
  </conditionalFormatting>
  <conditionalFormatting sqref="N1067">
    <cfRule type="cellIs" dxfId="2199" priority="2413" operator="between">
      <formula>4.501</formula>
      <formula>6</formula>
    </cfRule>
    <cfRule type="cellIs" dxfId="2198" priority="2414" operator="between">
      <formula>3.001</formula>
      <formula>4.5</formula>
    </cfRule>
    <cfRule type="cellIs" dxfId="2197" priority="2415" operator="between">
      <formula>2.001</formula>
      <formula>3</formula>
    </cfRule>
    <cfRule type="cellIs" dxfId="2196" priority="2416" operator="between">
      <formula>0</formula>
      <formula>2</formula>
    </cfRule>
  </conditionalFormatting>
  <conditionalFormatting sqref="N1074">
    <cfRule type="cellIs" dxfId="2195" priority="2412" operator="between">
      <formula>6</formula>
      <formula>4.5</formula>
    </cfRule>
  </conditionalFormatting>
  <conditionalFormatting sqref="N1074">
    <cfRule type="cellIs" dxfId="2194" priority="2411" operator="between">
      <formula>6</formula>
      <formula>4.495</formula>
    </cfRule>
  </conditionalFormatting>
  <conditionalFormatting sqref="N1074">
    <cfRule type="cellIs" dxfId="2193" priority="2410" operator="between">
      <formula>4.5</formula>
      <formula>3.495</formula>
    </cfRule>
  </conditionalFormatting>
  <conditionalFormatting sqref="N1074">
    <cfRule type="cellIs" dxfId="2192" priority="2408" operator="between">
      <formula>3.5</formula>
      <formula>2.495</formula>
    </cfRule>
    <cfRule type="cellIs" dxfId="2191" priority="2409" operator="between">
      <formula>3.5</formula>
      <formula>2.495</formula>
    </cfRule>
  </conditionalFormatting>
  <conditionalFormatting sqref="N1074">
    <cfRule type="cellIs" dxfId="2190" priority="2407" operator="between">
      <formula>3.5</formula>
      <formula>2.495</formula>
    </cfRule>
  </conditionalFormatting>
  <conditionalFormatting sqref="N1074">
    <cfRule type="cellIs" dxfId="2189" priority="2406" operator="between">
      <formula>3.5</formula>
      <formula>2.494</formula>
    </cfRule>
  </conditionalFormatting>
  <conditionalFormatting sqref="N1074">
    <cfRule type="cellIs" dxfId="2188" priority="2405" operator="between">
      <formula>2.5</formula>
      <formula>0</formula>
    </cfRule>
  </conditionalFormatting>
  <conditionalFormatting sqref="N1074">
    <cfRule type="cellIs" dxfId="2187" priority="2401" operator="between">
      <formula>4.501</formula>
      <formula>6</formula>
    </cfRule>
    <cfRule type="cellIs" dxfId="2186" priority="2402" operator="between">
      <formula>3.001</formula>
      <formula>4.5</formula>
    </cfRule>
    <cfRule type="cellIs" dxfId="2185" priority="2403" operator="between">
      <formula>2.001</formula>
      <formula>3</formula>
    </cfRule>
    <cfRule type="cellIs" dxfId="2184" priority="2404" operator="between">
      <formula>0</formula>
      <formula>2</formula>
    </cfRule>
  </conditionalFormatting>
  <conditionalFormatting sqref="N1071">
    <cfRule type="cellIs" dxfId="2183" priority="2400" operator="between">
      <formula>6</formula>
      <formula>4.5</formula>
    </cfRule>
  </conditionalFormatting>
  <conditionalFormatting sqref="N1071">
    <cfRule type="cellIs" dxfId="2182" priority="2399" operator="between">
      <formula>6</formula>
      <formula>4.495</formula>
    </cfRule>
  </conditionalFormatting>
  <conditionalFormatting sqref="N1071">
    <cfRule type="cellIs" dxfId="2181" priority="2398" operator="between">
      <formula>4.5</formula>
      <formula>3.495</formula>
    </cfRule>
  </conditionalFormatting>
  <conditionalFormatting sqref="N1071">
    <cfRule type="cellIs" dxfId="2180" priority="2396" operator="between">
      <formula>3.5</formula>
      <formula>2.495</formula>
    </cfRule>
    <cfRule type="cellIs" dxfId="2179" priority="2397" operator="between">
      <formula>3.5</formula>
      <formula>2.495</formula>
    </cfRule>
  </conditionalFormatting>
  <conditionalFormatting sqref="N1071">
    <cfRule type="cellIs" dxfId="2178" priority="2395" operator="between">
      <formula>3.5</formula>
      <formula>2.495</formula>
    </cfRule>
  </conditionalFormatting>
  <conditionalFormatting sqref="N1071">
    <cfRule type="cellIs" dxfId="2177" priority="2394" operator="between">
      <formula>3.5</formula>
      <formula>2.494</formula>
    </cfRule>
  </conditionalFormatting>
  <conditionalFormatting sqref="N1071">
    <cfRule type="cellIs" dxfId="2176" priority="2393" operator="between">
      <formula>2.5</formula>
      <formula>0</formula>
    </cfRule>
  </conditionalFormatting>
  <conditionalFormatting sqref="N1071">
    <cfRule type="cellIs" dxfId="2175" priority="2389" operator="between">
      <formula>4.501</formula>
      <formula>6</formula>
    </cfRule>
    <cfRule type="cellIs" dxfId="2174" priority="2390" operator="between">
      <formula>3.001</formula>
      <formula>4.5</formula>
    </cfRule>
    <cfRule type="cellIs" dxfId="2173" priority="2391" operator="between">
      <formula>2.001</formula>
      <formula>3</formula>
    </cfRule>
    <cfRule type="cellIs" dxfId="2172" priority="2392" operator="between">
      <formula>0</formula>
      <formula>2</formula>
    </cfRule>
  </conditionalFormatting>
  <conditionalFormatting sqref="N1072">
    <cfRule type="cellIs" dxfId="2171" priority="2388" operator="between">
      <formula>6</formula>
      <formula>4.5</formula>
    </cfRule>
  </conditionalFormatting>
  <conditionalFormatting sqref="N1072">
    <cfRule type="cellIs" dxfId="2170" priority="2387" operator="between">
      <formula>6</formula>
      <formula>4.495</formula>
    </cfRule>
  </conditionalFormatting>
  <conditionalFormatting sqref="N1072">
    <cfRule type="cellIs" dxfId="2169" priority="2386" operator="between">
      <formula>4.5</formula>
      <formula>3.495</formula>
    </cfRule>
  </conditionalFormatting>
  <conditionalFormatting sqref="N1072">
    <cfRule type="cellIs" dxfId="2168" priority="2384" operator="between">
      <formula>3.5</formula>
      <formula>2.495</formula>
    </cfRule>
    <cfRule type="cellIs" dxfId="2167" priority="2385" operator="between">
      <formula>3.5</formula>
      <formula>2.495</formula>
    </cfRule>
  </conditionalFormatting>
  <conditionalFormatting sqref="N1072">
    <cfRule type="cellIs" dxfId="2166" priority="2383" operator="between">
      <formula>3.5</formula>
      <formula>2.495</formula>
    </cfRule>
  </conditionalFormatting>
  <conditionalFormatting sqref="N1072">
    <cfRule type="cellIs" dxfId="2165" priority="2382" operator="between">
      <formula>3.5</formula>
      <formula>2.494</formula>
    </cfRule>
  </conditionalFormatting>
  <conditionalFormatting sqref="N1072">
    <cfRule type="cellIs" dxfId="2164" priority="2381" operator="between">
      <formula>2.5</formula>
      <formula>0</formula>
    </cfRule>
  </conditionalFormatting>
  <conditionalFormatting sqref="N1072">
    <cfRule type="cellIs" dxfId="2163" priority="2377" operator="between">
      <formula>4.501</formula>
      <formula>6</formula>
    </cfRule>
    <cfRule type="cellIs" dxfId="2162" priority="2378" operator="between">
      <formula>3.001</formula>
      <formula>4.5</formula>
    </cfRule>
    <cfRule type="cellIs" dxfId="2161" priority="2379" operator="between">
      <formula>2.001</formula>
      <formula>3</formula>
    </cfRule>
    <cfRule type="cellIs" dxfId="2160" priority="2380" operator="between">
      <formula>0</formula>
      <formula>2</formula>
    </cfRule>
  </conditionalFormatting>
  <conditionalFormatting sqref="N1073">
    <cfRule type="cellIs" dxfId="2159" priority="2376" operator="between">
      <formula>6</formula>
      <formula>4.5</formula>
    </cfRule>
  </conditionalFormatting>
  <conditionalFormatting sqref="N1073">
    <cfRule type="cellIs" dxfId="2158" priority="2375" operator="between">
      <formula>6</formula>
      <formula>4.495</formula>
    </cfRule>
  </conditionalFormatting>
  <conditionalFormatting sqref="N1073">
    <cfRule type="cellIs" dxfId="2157" priority="2374" operator="between">
      <formula>4.5</formula>
      <formula>3.495</formula>
    </cfRule>
  </conditionalFormatting>
  <conditionalFormatting sqref="N1073">
    <cfRule type="cellIs" dxfId="2156" priority="2372" operator="between">
      <formula>3.5</formula>
      <formula>2.495</formula>
    </cfRule>
    <cfRule type="cellIs" dxfId="2155" priority="2373" operator="between">
      <formula>3.5</formula>
      <formula>2.495</formula>
    </cfRule>
  </conditionalFormatting>
  <conditionalFormatting sqref="N1073">
    <cfRule type="cellIs" dxfId="2154" priority="2371" operator="between">
      <formula>3.5</formula>
      <formula>2.495</formula>
    </cfRule>
  </conditionalFormatting>
  <conditionalFormatting sqref="N1073">
    <cfRule type="cellIs" dxfId="2153" priority="2370" operator="between">
      <formula>3.5</formula>
      <formula>2.494</formula>
    </cfRule>
  </conditionalFormatting>
  <conditionalFormatting sqref="N1073">
    <cfRule type="cellIs" dxfId="2152" priority="2369" operator="between">
      <formula>2.5</formula>
      <formula>0</formula>
    </cfRule>
  </conditionalFormatting>
  <conditionalFormatting sqref="N1073">
    <cfRule type="cellIs" dxfId="2151" priority="2365" operator="between">
      <formula>4.501</formula>
      <formula>6</formula>
    </cfRule>
    <cfRule type="cellIs" dxfId="2150" priority="2366" operator="between">
      <formula>3.001</formula>
      <formula>4.5</formula>
    </cfRule>
    <cfRule type="cellIs" dxfId="2149" priority="2367" operator="between">
      <formula>2.001</formula>
      <formula>3</formula>
    </cfRule>
    <cfRule type="cellIs" dxfId="2148" priority="2368" operator="between">
      <formula>0</formula>
      <formula>2</formula>
    </cfRule>
  </conditionalFormatting>
  <conditionalFormatting sqref="N1078">
    <cfRule type="cellIs" dxfId="2147" priority="2352" operator="between">
      <formula>6</formula>
      <formula>4.5</formula>
    </cfRule>
  </conditionalFormatting>
  <conditionalFormatting sqref="N1078">
    <cfRule type="cellIs" dxfId="2146" priority="2351" operator="between">
      <formula>6</formula>
      <formula>4.495</formula>
    </cfRule>
  </conditionalFormatting>
  <conditionalFormatting sqref="N1078">
    <cfRule type="cellIs" dxfId="2145" priority="2350" operator="between">
      <formula>4.5</formula>
      <formula>3.495</formula>
    </cfRule>
  </conditionalFormatting>
  <conditionalFormatting sqref="N1078">
    <cfRule type="cellIs" dxfId="2144" priority="2348" operator="between">
      <formula>3.5</formula>
      <formula>2.495</formula>
    </cfRule>
    <cfRule type="cellIs" dxfId="2143" priority="2349" operator="between">
      <formula>3.5</formula>
      <formula>2.495</formula>
    </cfRule>
  </conditionalFormatting>
  <conditionalFormatting sqref="N1078">
    <cfRule type="cellIs" dxfId="2142" priority="2347" operator="between">
      <formula>3.5</formula>
      <formula>2.495</formula>
    </cfRule>
  </conditionalFormatting>
  <conditionalFormatting sqref="N1078">
    <cfRule type="cellIs" dxfId="2141" priority="2346" operator="between">
      <formula>3.5</formula>
      <formula>2.494</formula>
    </cfRule>
  </conditionalFormatting>
  <conditionalFormatting sqref="N1078">
    <cfRule type="cellIs" dxfId="2140" priority="2345" operator="between">
      <formula>2.5</formula>
      <formula>0</formula>
    </cfRule>
  </conditionalFormatting>
  <conditionalFormatting sqref="N1078">
    <cfRule type="cellIs" dxfId="2139" priority="2341" operator="between">
      <formula>4.501</formula>
      <formula>6</formula>
    </cfRule>
    <cfRule type="cellIs" dxfId="2138" priority="2342" operator="between">
      <formula>3.001</formula>
      <formula>4.5</formula>
    </cfRule>
    <cfRule type="cellIs" dxfId="2137" priority="2343" operator="between">
      <formula>2.001</formula>
      <formula>3</formula>
    </cfRule>
    <cfRule type="cellIs" dxfId="2136" priority="2344" operator="between">
      <formula>0</formula>
      <formula>2</formula>
    </cfRule>
  </conditionalFormatting>
  <conditionalFormatting sqref="N1075">
    <cfRule type="cellIs" dxfId="2135" priority="2340" operator="between">
      <formula>6</formula>
      <formula>4.5</formula>
    </cfRule>
  </conditionalFormatting>
  <conditionalFormatting sqref="N1075">
    <cfRule type="cellIs" dxfId="2134" priority="2339" operator="between">
      <formula>6</formula>
      <formula>4.495</formula>
    </cfRule>
  </conditionalFormatting>
  <conditionalFormatting sqref="N1075">
    <cfRule type="cellIs" dxfId="2133" priority="2338" operator="between">
      <formula>4.5</formula>
      <formula>3.495</formula>
    </cfRule>
  </conditionalFormatting>
  <conditionalFormatting sqref="N1075">
    <cfRule type="cellIs" dxfId="2132" priority="2336" operator="between">
      <formula>3.5</formula>
      <formula>2.495</formula>
    </cfRule>
    <cfRule type="cellIs" dxfId="2131" priority="2337" operator="between">
      <formula>3.5</formula>
      <formula>2.495</formula>
    </cfRule>
  </conditionalFormatting>
  <conditionalFormatting sqref="N1075">
    <cfRule type="cellIs" dxfId="2130" priority="2335" operator="between">
      <formula>3.5</formula>
      <formula>2.495</formula>
    </cfRule>
  </conditionalFormatting>
  <conditionalFormatting sqref="N1075">
    <cfRule type="cellIs" dxfId="2129" priority="2334" operator="between">
      <formula>3.5</formula>
      <formula>2.494</formula>
    </cfRule>
  </conditionalFormatting>
  <conditionalFormatting sqref="N1075">
    <cfRule type="cellIs" dxfId="2128" priority="2333" operator="between">
      <formula>2.5</formula>
      <formula>0</formula>
    </cfRule>
  </conditionalFormatting>
  <conditionalFormatting sqref="N1075">
    <cfRule type="cellIs" dxfId="2127" priority="2329" operator="between">
      <formula>4.501</formula>
      <formula>6</formula>
    </cfRule>
    <cfRule type="cellIs" dxfId="2126" priority="2330" operator="between">
      <formula>3.001</formula>
      <formula>4.5</formula>
    </cfRule>
    <cfRule type="cellIs" dxfId="2125" priority="2331" operator="between">
      <formula>2.001</formula>
      <formula>3</formula>
    </cfRule>
    <cfRule type="cellIs" dxfId="2124" priority="2332" operator="between">
      <formula>0</formula>
      <formula>2</formula>
    </cfRule>
  </conditionalFormatting>
  <conditionalFormatting sqref="N1076">
    <cfRule type="cellIs" dxfId="2123" priority="2328" operator="between">
      <formula>6</formula>
      <formula>4.5</formula>
    </cfRule>
  </conditionalFormatting>
  <conditionalFormatting sqref="N1076">
    <cfRule type="cellIs" dxfId="2122" priority="2327" operator="between">
      <formula>6</formula>
      <formula>4.495</formula>
    </cfRule>
  </conditionalFormatting>
  <conditionalFormatting sqref="N1076">
    <cfRule type="cellIs" dxfId="2121" priority="2326" operator="between">
      <formula>4.5</formula>
      <formula>3.495</formula>
    </cfRule>
  </conditionalFormatting>
  <conditionalFormatting sqref="N1076">
    <cfRule type="cellIs" dxfId="2120" priority="2324" operator="between">
      <formula>3.5</formula>
      <formula>2.495</formula>
    </cfRule>
    <cfRule type="cellIs" dxfId="2119" priority="2325" operator="between">
      <formula>3.5</formula>
      <formula>2.495</formula>
    </cfRule>
  </conditionalFormatting>
  <conditionalFormatting sqref="N1076">
    <cfRule type="cellIs" dxfId="2118" priority="2323" operator="between">
      <formula>3.5</formula>
      <formula>2.495</formula>
    </cfRule>
  </conditionalFormatting>
  <conditionalFormatting sqref="N1076">
    <cfRule type="cellIs" dxfId="2117" priority="2322" operator="between">
      <formula>3.5</formula>
      <formula>2.494</formula>
    </cfRule>
  </conditionalFormatting>
  <conditionalFormatting sqref="N1076">
    <cfRule type="cellIs" dxfId="2116" priority="2321" operator="between">
      <formula>2.5</formula>
      <formula>0</formula>
    </cfRule>
  </conditionalFormatting>
  <conditionalFormatting sqref="N1076">
    <cfRule type="cellIs" dxfId="2115" priority="2317" operator="between">
      <formula>4.501</formula>
      <formula>6</formula>
    </cfRule>
    <cfRule type="cellIs" dxfId="2114" priority="2318" operator="between">
      <formula>3.001</formula>
      <formula>4.5</formula>
    </cfRule>
    <cfRule type="cellIs" dxfId="2113" priority="2319" operator="between">
      <formula>2.001</formula>
      <formula>3</formula>
    </cfRule>
    <cfRule type="cellIs" dxfId="2112" priority="2320" operator="between">
      <formula>0</formula>
      <formula>2</formula>
    </cfRule>
  </conditionalFormatting>
  <conditionalFormatting sqref="N1077">
    <cfRule type="cellIs" dxfId="2111" priority="2316" operator="between">
      <formula>6</formula>
      <formula>4.5</formula>
    </cfRule>
  </conditionalFormatting>
  <conditionalFormatting sqref="N1077">
    <cfRule type="cellIs" dxfId="2110" priority="2315" operator="between">
      <formula>6</formula>
      <formula>4.495</formula>
    </cfRule>
  </conditionalFormatting>
  <conditionalFormatting sqref="N1077">
    <cfRule type="cellIs" dxfId="2109" priority="2314" operator="between">
      <formula>4.5</formula>
      <formula>3.495</formula>
    </cfRule>
  </conditionalFormatting>
  <conditionalFormatting sqref="N1077">
    <cfRule type="cellIs" dxfId="2108" priority="2312" operator="between">
      <formula>3.5</formula>
      <formula>2.495</formula>
    </cfRule>
    <cfRule type="cellIs" dxfId="2107" priority="2313" operator="between">
      <formula>3.5</formula>
      <formula>2.495</formula>
    </cfRule>
  </conditionalFormatting>
  <conditionalFormatting sqref="N1077">
    <cfRule type="cellIs" dxfId="2106" priority="2311" operator="between">
      <formula>3.5</formula>
      <formula>2.495</formula>
    </cfRule>
  </conditionalFormatting>
  <conditionalFormatting sqref="N1077">
    <cfRule type="cellIs" dxfId="2105" priority="2310" operator="between">
      <formula>3.5</formula>
      <formula>2.494</formula>
    </cfRule>
  </conditionalFormatting>
  <conditionalFormatting sqref="N1077">
    <cfRule type="cellIs" dxfId="2104" priority="2309" operator="between">
      <formula>2.5</formula>
      <formula>0</formula>
    </cfRule>
  </conditionalFormatting>
  <conditionalFormatting sqref="N1077">
    <cfRule type="cellIs" dxfId="2103" priority="2305" operator="between">
      <formula>4.501</formula>
      <formula>6</formula>
    </cfRule>
    <cfRule type="cellIs" dxfId="2102" priority="2306" operator="between">
      <formula>3.001</formula>
      <formula>4.5</formula>
    </cfRule>
    <cfRule type="cellIs" dxfId="2101" priority="2307" operator="between">
      <formula>2.001</formula>
      <formula>3</formula>
    </cfRule>
    <cfRule type="cellIs" dxfId="2100" priority="2308" operator="between">
      <formula>0</formula>
      <formula>2</formula>
    </cfRule>
  </conditionalFormatting>
  <conditionalFormatting sqref="N1082">
    <cfRule type="cellIs" dxfId="2099" priority="2304" operator="between">
      <formula>6</formula>
      <formula>4.5</formula>
    </cfRule>
  </conditionalFormatting>
  <conditionalFormatting sqref="N1082">
    <cfRule type="cellIs" dxfId="2098" priority="2303" operator="between">
      <formula>6</formula>
      <formula>4.495</formula>
    </cfRule>
  </conditionalFormatting>
  <conditionalFormatting sqref="N1082">
    <cfRule type="cellIs" dxfId="2097" priority="2302" operator="between">
      <formula>4.5</formula>
      <formula>3.495</formula>
    </cfRule>
  </conditionalFormatting>
  <conditionalFormatting sqref="N1082">
    <cfRule type="cellIs" dxfId="2096" priority="2300" operator="between">
      <formula>3.5</formula>
      <formula>2.495</formula>
    </cfRule>
    <cfRule type="cellIs" dxfId="2095" priority="2301" operator="between">
      <formula>3.5</formula>
      <formula>2.495</formula>
    </cfRule>
  </conditionalFormatting>
  <conditionalFormatting sqref="N1082">
    <cfRule type="cellIs" dxfId="2094" priority="2299" operator="between">
      <formula>3.5</formula>
      <formula>2.495</formula>
    </cfRule>
  </conditionalFormatting>
  <conditionalFormatting sqref="N1082">
    <cfRule type="cellIs" dxfId="2093" priority="2298" operator="between">
      <formula>3.5</formula>
      <formula>2.494</formula>
    </cfRule>
  </conditionalFormatting>
  <conditionalFormatting sqref="N1082">
    <cfRule type="cellIs" dxfId="2092" priority="2297" operator="between">
      <formula>2.5</formula>
      <formula>0</formula>
    </cfRule>
  </conditionalFormatting>
  <conditionalFormatting sqref="N1082">
    <cfRule type="cellIs" dxfId="2091" priority="2293" operator="between">
      <formula>4.501</formula>
      <formula>6</formula>
    </cfRule>
    <cfRule type="cellIs" dxfId="2090" priority="2294" operator="between">
      <formula>3.001</formula>
      <formula>4.5</formula>
    </cfRule>
    <cfRule type="cellIs" dxfId="2089" priority="2295" operator="between">
      <formula>2.001</formula>
      <formula>3</formula>
    </cfRule>
    <cfRule type="cellIs" dxfId="2088" priority="2296" operator="between">
      <formula>0</formula>
      <formula>2</formula>
    </cfRule>
  </conditionalFormatting>
  <conditionalFormatting sqref="N1079">
    <cfRule type="cellIs" dxfId="2087" priority="2292" operator="between">
      <formula>6</formula>
      <formula>4.5</formula>
    </cfRule>
  </conditionalFormatting>
  <conditionalFormatting sqref="N1079">
    <cfRule type="cellIs" dxfId="2086" priority="2291" operator="between">
      <formula>6</formula>
      <formula>4.495</formula>
    </cfRule>
  </conditionalFormatting>
  <conditionalFormatting sqref="N1079">
    <cfRule type="cellIs" dxfId="2085" priority="2290" operator="between">
      <formula>4.5</formula>
      <formula>3.495</formula>
    </cfRule>
  </conditionalFormatting>
  <conditionalFormatting sqref="N1079">
    <cfRule type="cellIs" dxfId="2084" priority="2288" operator="between">
      <formula>3.5</formula>
      <formula>2.495</formula>
    </cfRule>
    <cfRule type="cellIs" dxfId="2083" priority="2289" operator="between">
      <formula>3.5</formula>
      <formula>2.495</formula>
    </cfRule>
  </conditionalFormatting>
  <conditionalFormatting sqref="N1079">
    <cfRule type="cellIs" dxfId="2082" priority="2287" operator="between">
      <formula>3.5</formula>
      <formula>2.495</formula>
    </cfRule>
  </conditionalFormatting>
  <conditionalFormatting sqref="N1079">
    <cfRule type="cellIs" dxfId="2081" priority="2286" operator="between">
      <formula>3.5</formula>
      <formula>2.494</formula>
    </cfRule>
  </conditionalFormatting>
  <conditionalFormatting sqref="N1079">
    <cfRule type="cellIs" dxfId="2080" priority="2285" operator="between">
      <formula>2.5</formula>
      <formula>0</formula>
    </cfRule>
  </conditionalFormatting>
  <conditionalFormatting sqref="N1079">
    <cfRule type="cellIs" dxfId="2079" priority="2281" operator="between">
      <formula>4.501</formula>
      <formula>6</formula>
    </cfRule>
    <cfRule type="cellIs" dxfId="2078" priority="2282" operator="between">
      <formula>3.001</formula>
      <formula>4.5</formula>
    </cfRule>
    <cfRule type="cellIs" dxfId="2077" priority="2283" operator="between">
      <formula>2.001</formula>
      <formula>3</formula>
    </cfRule>
    <cfRule type="cellIs" dxfId="2076" priority="2284" operator="between">
      <formula>0</formula>
      <formula>2</formula>
    </cfRule>
  </conditionalFormatting>
  <conditionalFormatting sqref="N1080">
    <cfRule type="cellIs" dxfId="2075" priority="2280" operator="between">
      <formula>6</formula>
      <formula>4.5</formula>
    </cfRule>
  </conditionalFormatting>
  <conditionalFormatting sqref="N1080">
    <cfRule type="cellIs" dxfId="2074" priority="2279" operator="between">
      <formula>6</formula>
      <formula>4.495</formula>
    </cfRule>
  </conditionalFormatting>
  <conditionalFormatting sqref="N1080">
    <cfRule type="cellIs" dxfId="2073" priority="2278" operator="between">
      <formula>4.5</formula>
      <formula>3.495</formula>
    </cfRule>
  </conditionalFormatting>
  <conditionalFormatting sqref="N1080">
    <cfRule type="cellIs" dxfId="2072" priority="2276" operator="between">
      <formula>3.5</formula>
      <formula>2.495</formula>
    </cfRule>
    <cfRule type="cellIs" dxfId="2071" priority="2277" operator="between">
      <formula>3.5</formula>
      <formula>2.495</formula>
    </cfRule>
  </conditionalFormatting>
  <conditionalFormatting sqref="N1080">
    <cfRule type="cellIs" dxfId="2070" priority="2275" operator="between">
      <formula>3.5</formula>
      <formula>2.495</formula>
    </cfRule>
  </conditionalFormatting>
  <conditionalFormatting sqref="N1080">
    <cfRule type="cellIs" dxfId="2069" priority="2274" operator="between">
      <formula>3.5</formula>
      <formula>2.494</formula>
    </cfRule>
  </conditionalFormatting>
  <conditionalFormatting sqref="N1080">
    <cfRule type="cellIs" dxfId="2068" priority="2273" operator="between">
      <formula>2.5</formula>
      <formula>0</formula>
    </cfRule>
  </conditionalFormatting>
  <conditionalFormatting sqref="N1080">
    <cfRule type="cellIs" dxfId="2067" priority="2269" operator="between">
      <formula>4.501</formula>
      <formula>6</formula>
    </cfRule>
    <cfRule type="cellIs" dxfId="2066" priority="2270" operator="between">
      <formula>3.001</formula>
      <formula>4.5</formula>
    </cfRule>
    <cfRule type="cellIs" dxfId="2065" priority="2271" operator="between">
      <formula>2.001</formula>
      <formula>3</formula>
    </cfRule>
    <cfRule type="cellIs" dxfId="2064" priority="2272" operator="between">
      <formula>0</formula>
      <formula>2</formula>
    </cfRule>
  </conditionalFormatting>
  <conditionalFormatting sqref="N1081">
    <cfRule type="cellIs" dxfId="2063" priority="2268" operator="between">
      <formula>6</formula>
      <formula>4.5</formula>
    </cfRule>
  </conditionalFormatting>
  <conditionalFormatting sqref="N1081">
    <cfRule type="cellIs" dxfId="2062" priority="2267" operator="between">
      <formula>6</formula>
      <formula>4.495</formula>
    </cfRule>
  </conditionalFormatting>
  <conditionalFormatting sqref="N1081">
    <cfRule type="cellIs" dxfId="2061" priority="2266" operator="between">
      <formula>4.5</formula>
      <formula>3.495</formula>
    </cfRule>
  </conditionalFormatting>
  <conditionalFormatting sqref="N1081">
    <cfRule type="cellIs" dxfId="2060" priority="2264" operator="between">
      <formula>3.5</formula>
      <formula>2.495</formula>
    </cfRule>
    <cfRule type="cellIs" dxfId="2059" priority="2265" operator="between">
      <formula>3.5</formula>
      <formula>2.495</formula>
    </cfRule>
  </conditionalFormatting>
  <conditionalFormatting sqref="N1081">
    <cfRule type="cellIs" dxfId="2058" priority="2263" operator="between">
      <formula>3.5</formula>
      <formula>2.495</formula>
    </cfRule>
  </conditionalFormatting>
  <conditionalFormatting sqref="N1081">
    <cfRule type="cellIs" dxfId="2057" priority="2262" operator="between">
      <formula>3.5</formula>
      <formula>2.494</formula>
    </cfRule>
  </conditionalFormatting>
  <conditionalFormatting sqref="N1081">
    <cfRule type="cellIs" dxfId="2056" priority="2261" operator="between">
      <formula>2.5</formula>
      <formula>0</formula>
    </cfRule>
  </conditionalFormatting>
  <conditionalFormatting sqref="N1081">
    <cfRule type="cellIs" dxfId="2055" priority="2257" operator="between">
      <formula>4.501</formula>
      <formula>6</formula>
    </cfRule>
    <cfRule type="cellIs" dxfId="2054" priority="2258" operator="between">
      <formula>3.001</formula>
      <formula>4.5</formula>
    </cfRule>
    <cfRule type="cellIs" dxfId="2053" priority="2259" operator="between">
      <formula>2.001</formula>
      <formula>3</formula>
    </cfRule>
    <cfRule type="cellIs" dxfId="2052" priority="2260" operator="between">
      <formula>0</formula>
      <formula>2</formula>
    </cfRule>
  </conditionalFormatting>
  <conditionalFormatting sqref="N1086">
    <cfRule type="cellIs" dxfId="2051" priority="2256" operator="between">
      <formula>6</formula>
      <formula>4.5</formula>
    </cfRule>
  </conditionalFormatting>
  <conditionalFormatting sqref="N1086">
    <cfRule type="cellIs" dxfId="2050" priority="2255" operator="between">
      <formula>6</formula>
      <formula>4.495</formula>
    </cfRule>
  </conditionalFormatting>
  <conditionalFormatting sqref="N1086">
    <cfRule type="cellIs" dxfId="2049" priority="2254" operator="between">
      <formula>4.5</formula>
      <formula>3.495</formula>
    </cfRule>
  </conditionalFormatting>
  <conditionalFormatting sqref="N1086">
    <cfRule type="cellIs" dxfId="2048" priority="2252" operator="between">
      <formula>3.5</formula>
      <formula>2.495</formula>
    </cfRule>
    <cfRule type="cellIs" dxfId="2047" priority="2253" operator="between">
      <formula>3.5</formula>
      <formula>2.495</formula>
    </cfRule>
  </conditionalFormatting>
  <conditionalFormatting sqref="N1086">
    <cfRule type="cellIs" dxfId="2046" priority="2251" operator="between">
      <formula>3.5</formula>
      <formula>2.495</formula>
    </cfRule>
  </conditionalFormatting>
  <conditionalFormatting sqref="N1086">
    <cfRule type="cellIs" dxfId="2045" priority="2250" operator="between">
      <formula>3.5</formula>
      <formula>2.494</formula>
    </cfRule>
  </conditionalFormatting>
  <conditionalFormatting sqref="N1086">
    <cfRule type="cellIs" dxfId="2044" priority="2249" operator="between">
      <formula>2.5</formula>
      <formula>0</formula>
    </cfRule>
  </conditionalFormatting>
  <conditionalFormatting sqref="N1086">
    <cfRule type="cellIs" dxfId="2043" priority="2245" operator="between">
      <formula>4.501</formula>
      <formula>6</formula>
    </cfRule>
    <cfRule type="cellIs" dxfId="2042" priority="2246" operator="between">
      <formula>3.001</formula>
      <formula>4.5</formula>
    </cfRule>
    <cfRule type="cellIs" dxfId="2041" priority="2247" operator="between">
      <formula>2.001</formula>
      <formula>3</formula>
    </cfRule>
    <cfRule type="cellIs" dxfId="2040" priority="2248" operator="between">
      <formula>0</formula>
      <formula>2</formula>
    </cfRule>
  </conditionalFormatting>
  <conditionalFormatting sqref="N1083">
    <cfRule type="cellIs" dxfId="2039" priority="2244" operator="between">
      <formula>6</formula>
      <formula>4.5</formula>
    </cfRule>
  </conditionalFormatting>
  <conditionalFormatting sqref="N1083">
    <cfRule type="cellIs" dxfId="2038" priority="2243" operator="between">
      <formula>6</formula>
      <formula>4.495</formula>
    </cfRule>
  </conditionalFormatting>
  <conditionalFormatting sqref="N1083">
    <cfRule type="cellIs" dxfId="2037" priority="2242" operator="between">
      <formula>4.5</formula>
      <formula>3.495</formula>
    </cfRule>
  </conditionalFormatting>
  <conditionalFormatting sqref="N1083">
    <cfRule type="cellIs" dxfId="2036" priority="2240" operator="between">
      <formula>3.5</formula>
      <formula>2.495</formula>
    </cfRule>
    <cfRule type="cellIs" dxfId="2035" priority="2241" operator="between">
      <formula>3.5</formula>
      <formula>2.495</formula>
    </cfRule>
  </conditionalFormatting>
  <conditionalFormatting sqref="N1083">
    <cfRule type="cellIs" dxfId="2034" priority="2239" operator="between">
      <formula>3.5</formula>
      <formula>2.495</formula>
    </cfRule>
  </conditionalFormatting>
  <conditionalFormatting sqref="N1083">
    <cfRule type="cellIs" dxfId="2033" priority="2238" operator="between">
      <formula>3.5</formula>
      <formula>2.494</formula>
    </cfRule>
  </conditionalFormatting>
  <conditionalFormatting sqref="N1083">
    <cfRule type="cellIs" dxfId="2032" priority="2237" operator="between">
      <formula>2.5</formula>
      <formula>0</formula>
    </cfRule>
  </conditionalFormatting>
  <conditionalFormatting sqref="N1083">
    <cfRule type="cellIs" dxfId="2031" priority="2233" operator="between">
      <formula>4.501</formula>
      <formula>6</formula>
    </cfRule>
    <cfRule type="cellIs" dxfId="2030" priority="2234" operator="between">
      <formula>3.001</formula>
      <formula>4.5</formula>
    </cfRule>
    <cfRule type="cellIs" dxfId="2029" priority="2235" operator="between">
      <formula>2.001</formula>
      <formula>3</formula>
    </cfRule>
    <cfRule type="cellIs" dxfId="2028" priority="2236" operator="between">
      <formula>0</formula>
      <formula>2</formula>
    </cfRule>
  </conditionalFormatting>
  <conditionalFormatting sqref="N1084">
    <cfRule type="cellIs" dxfId="2027" priority="2232" operator="between">
      <formula>6</formula>
      <formula>4.5</formula>
    </cfRule>
  </conditionalFormatting>
  <conditionalFormatting sqref="N1084">
    <cfRule type="cellIs" dxfId="2026" priority="2231" operator="between">
      <formula>6</formula>
      <formula>4.495</formula>
    </cfRule>
  </conditionalFormatting>
  <conditionalFormatting sqref="N1084">
    <cfRule type="cellIs" dxfId="2025" priority="2230" operator="between">
      <formula>4.5</formula>
      <formula>3.495</formula>
    </cfRule>
  </conditionalFormatting>
  <conditionalFormatting sqref="N1084">
    <cfRule type="cellIs" dxfId="2024" priority="2228" operator="between">
      <formula>3.5</formula>
      <formula>2.495</formula>
    </cfRule>
    <cfRule type="cellIs" dxfId="2023" priority="2229" operator="between">
      <formula>3.5</formula>
      <formula>2.495</formula>
    </cfRule>
  </conditionalFormatting>
  <conditionalFormatting sqref="N1084">
    <cfRule type="cellIs" dxfId="2022" priority="2227" operator="between">
      <formula>3.5</formula>
      <formula>2.495</formula>
    </cfRule>
  </conditionalFormatting>
  <conditionalFormatting sqref="N1084">
    <cfRule type="cellIs" dxfId="2021" priority="2226" operator="between">
      <formula>3.5</formula>
      <formula>2.494</formula>
    </cfRule>
  </conditionalFormatting>
  <conditionalFormatting sqref="N1084">
    <cfRule type="cellIs" dxfId="2020" priority="2225" operator="between">
      <formula>2.5</formula>
      <formula>0</formula>
    </cfRule>
  </conditionalFormatting>
  <conditionalFormatting sqref="N1084">
    <cfRule type="cellIs" dxfId="2019" priority="2221" operator="between">
      <formula>4.501</formula>
      <formula>6</formula>
    </cfRule>
    <cfRule type="cellIs" dxfId="2018" priority="2222" operator="between">
      <formula>3.001</formula>
      <formula>4.5</formula>
    </cfRule>
    <cfRule type="cellIs" dxfId="2017" priority="2223" operator="between">
      <formula>2.001</formula>
      <formula>3</formula>
    </cfRule>
    <cfRule type="cellIs" dxfId="2016" priority="2224" operator="between">
      <formula>0</formula>
      <formula>2</formula>
    </cfRule>
  </conditionalFormatting>
  <conditionalFormatting sqref="N1085">
    <cfRule type="cellIs" dxfId="2015" priority="2220" operator="between">
      <formula>6</formula>
      <formula>4.5</formula>
    </cfRule>
  </conditionalFormatting>
  <conditionalFormatting sqref="N1085">
    <cfRule type="cellIs" dxfId="2014" priority="2219" operator="between">
      <formula>6</formula>
      <formula>4.495</formula>
    </cfRule>
  </conditionalFormatting>
  <conditionalFormatting sqref="N1085">
    <cfRule type="cellIs" dxfId="2013" priority="2218" operator="between">
      <formula>4.5</formula>
      <formula>3.495</formula>
    </cfRule>
  </conditionalFormatting>
  <conditionalFormatting sqref="N1085">
    <cfRule type="cellIs" dxfId="2012" priority="2216" operator="between">
      <formula>3.5</formula>
      <formula>2.495</formula>
    </cfRule>
    <cfRule type="cellIs" dxfId="2011" priority="2217" operator="between">
      <formula>3.5</formula>
      <formula>2.495</formula>
    </cfRule>
  </conditionalFormatting>
  <conditionalFormatting sqref="N1085">
    <cfRule type="cellIs" dxfId="2010" priority="2215" operator="between">
      <formula>3.5</formula>
      <formula>2.495</formula>
    </cfRule>
  </conditionalFormatting>
  <conditionalFormatting sqref="N1085">
    <cfRule type="cellIs" dxfId="2009" priority="2214" operator="between">
      <formula>3.5</formula>
      <formula>2.494</formula>
    </cfRule>
  </conditionalFormatting>
  <conditionalFormatting sqref="N1085">
    <cfRule type="cellIs" dxfId="2008" priority="2213" operator="between">
      <formula>2.5</formula>
      <formula>0</formula>
    </cfRule>
  </conditionalFormatting>
  <conditionalFormatting sqref="N1085">
    <cfRule type="cellIs" dxfId="2007" priority="2209" operator="between">
      <formula>4.501</formula>
      <formula>6</formula>
    </cfRule>
    <cfRule type="cellIs" dxfId="2006" priority="2210" operator="between">
      <formula>3.001</formula>
      <formula>4.5</formula>
    </cfRule>
    <cfRule type="cellIs" dxfId="2005" priority="2211" operator="between">
      <formula>2.001</formula>
      <formula>3</formula>
    </cfRule>
    <cfRule type="cellIs" dxfId="2004" priority="2212" operator="between">
      <formula>0</formula>
      <formula>2</formula>
    </cfRule>
  </conditionalFormatting>
  <conditionalFormatting sqref="N1090">
    <cfRule type="cellIs" dxfId="2003" priority="2208" operator="between">
      <formula>6</formula>
      <formula>4.5</formula>
    </cfRule>
  </conditionalFormatting>
  <conditionalFormatting sqref="N1090">
    <cfRule type="cellIs" dxfId="2002" priority="2207" operator="between">
      <formula>6</formula>
      <formula>4.495</formula>
    </cfRule>
  </conditionalFormatting>
  <conditionalFormatting sqref="N1090">
    <cfRule type="cellIs" dxfId="2001" priority="2206" operator="between">
      <formula>4.5</formula>
      <formula>3.495</formula>
    </cfRule>
  </conditionalFormatting>
  <conditionalFormatting sqref="N1090">
    <cfRule type="cellIs" dxfId="2000" priority="2204" operator="between">
      <formula>3.5</formula>
      <formula>2.495</formula>
    </cfRule>
    <cfRule type="cellIs" dxfId="1999" priority="2205" operator="between">
      <formula>3.5</formula>
      <formula>2.495</formula>
    </cfRule>
  </conditionalFormatting>
  <conditionalFormatting sqref="N1090">
    <cfRule type="cellIs" dxfId="1998" priority="2203" operator="between">
      <formula>3.5</formula>
      <formula>2.495</formula>
    </cfRule>
  </conditionalFormatting>
  <conditionalFormatting sqref="N1090">
    <cfRule type="cellIs" dxfId="1997" priority="2202" operator="between">
      <formula>3.5</formula>
      <formula>2.494</formula>
    </cfRule>
  </conditionalFormatting>
  <conditionalFormatting sqref="N1090">
    <cfRule type="cellIs" dxfId="1996" priority="2201" operator="between">
      <formula>2.5</formula>
      <formula>0</formula>
    </cfRule>
  </conditionalFormatting>
  <conditionalFormatting sqref="N1090">
    <cfRule type="cellIs" dxfId="1995" priority="2197" operator="between">
      <formula>4.501</formula>
      <formula>6</formula>
    </cfRule>
    <cfRule type="cellIs" dxfId="1994" priority="2198" operator="between">
      <formula>3.001</formula>
      <formula>4.5</formula>
    </cfRule>
    <cfRule type="cellIs" dxfId="1993" priority="2199" operator="between">
      <formula>2.001</formula>
      <formula>3</formula>
    </cfRule>
    <cfRule type="cellIs" dxfId="1992" priority="2200" operator="between">
      <formula>0</formula>
      <formula>2</formula>
    </cfRule>
  </conditionalFormatting>
  <conditionalFormatting sqref="N1087">
    <cfRule type="cellIs" dxfId="1991" priority="2196" operator="between">
      <formula>6</formula>
      <formula>4.5</formula>
    </cfRule>
  </conditionalFormatting>
  <conditionalFormatting sqref="N1087">
    <cfRule type="cellIs" dxfId="1990" priority="2195" operator="between">
      <formula>6</formula>
      <formula>4.495</formula>
    </cfRule>
  </conditionalFormatting>
  <conditionalFormatting sqref="N1087">
    <cfRule type="cellIs" dxfId="1989" priority="2194" operator="between">
      <formula>4.5</formula>
      <formula>3.495</formula>
    </cfRule>
  </conditionalFormatting>
  <conditionalFormatting sqref="N1087">
    <cfRule type="cellIs" dxfId="1988" priority="2192" operator="between">
      <formula>3.5</formula>
      <formula>2.495</formula>
    </cfRule>
    <cfRule type="cellIs" dxfId="1987" priority="2193" operator="between">
      <formula>3.5</formula>
      <formula>2.495</formula>
    </cfRule>
  </conditionalFormatting>
  <conditionalFormatting sqref="N1087">
    <cfRule type="cellIs" dxfId="1986" priority="2191" operator="between">
      <formula>3.5</formula>
      <formula>2.495</formula>
    </cfRule>
  </conditionalFormatting>
  <conditionalFormatting sqref="N1087">
    <cfRule type="cellIs" dxfId="1985" priority="2190" operator="between">
      <formula>3.5</formula>
      <formula>2.494</formula>
    </cfRule>
  </conditionalFormatting>
  <conditionalFormatting sqref="N1087">
    <cfRule type="cellIs" dxfId="1984" priority="2189" operator="between">
      <formula>2.5</formula>
      <formula>0</formula>
    </cfRule>
  </conditionalFormatting>
  <conditionalFormatting sqref="N1087">
    <cfRule type="cellIs" dxfId="1983" priority="2185" operator="between">
      <formula>4.501</formula>
      <formula>6</formula>
    </cfRule>
    <cfRule type="cellIs" dxfId="1982" priority="2186" operator="between">
      <formula>3.001</formula>
      <formula>4.5</formula>
    </cfRule>
    <cfRule type="cellIs" dxfId="1981" priority="2187" operator="between">
      <formula>2.001</formula>
      <formula>3</formula>
    </cfRule>
    <cfRule type="cellIs" dxfId="1980" priority="2188" operator="between">
      <formula>0</formula>
      <formula>2</formula>
    </cfRule>
  </conditionalFormatting>
  <conditionalFormatting sqref="N1088">
    <cfRule type="cellIs" dxfId="1979" priority="2184" operator="between">
      <formula>6</formula>
      <formula>4.5</formula>
    </cfRule>
  </conditionalFormatting>
  <conditionalFormatting sqref="N1088">
    <cfRule type="cellIs" dxfId="1978" priority="2183" operator="between">
      <formula>6</formula>
      <formula>4.495</formula>
    </cfRule>
  </conditionalFormatting>
  <conditionalFormatting sqref="N1088">
    <cfRule type="cellIs" dxfId="1977" priority="2182" operator="between">
      <formula>4.5</formula>
      <formula>3.495</formula>
    </cfRule>
  </conditionalFormatting>
  <conditionalFormatting sqref="N1088">
    <cfRule type="cellIs" dxfId="1976" priority="2180" operator="between">
      <formula>3.5</formula>
      <formula>2.495</formula>
    </cfRule>
    <cfRule type="cellIs" dxfId="1975" priority="2181" operator="between">
      <formula>3.5</formula>
      <formula>2.495</formula>
    </cfRule>
  </conditionalFormatting>
  <conditionalFormatting sqref="N1088">
    <cfRule type="cellIs" dxfId="1974" priority="2179" operator="between">
      <formula>3.5</formula>
      <formula>2.495</formula>
    </cfRule>
  </conditionalFormatting>
  <conditionalFormatting sqref="N1088">
    <cfRule type="cellIs" dxfId="1973" priority="2178" operator="between">
      <formula>3.5</formula>
      <formula>2.494</formula>
    </cfRule>
  </conditionalFormatting>
  <conditionalFormatting sqref="N1088">
    <cfRule type="cellIs" dxfId="1972" priority="2177" operator="between">
      <formula>2.5</formula>
      <formula>0</formula>
    </cfRule>
  </conditionalFormatting>
  <conditionalFormatting sqref="N1088">
    <cfRule type="cellIs" dxfId="1971" priority="2173" operator="between">
      <formula>4.501</formula>
      <formula>6</formula>
    </cfRule>
    <cfRule type="cellIs" dxfId="1970" priority="2174" operator="between">
      <formula>3.001</formula>
      <formula>4.5</formula>
    </cfRule>
    <cfRule type="cellIs" dxfId="1969" priority="2175" operator="between">
      <formula>2.001</formula>
      <formula>3</formula>
    </cfRule>
    <cfRule type="cellIs" dxfId="1968" priority="2176" operator="between">
      <formula>0</formula>
      <formula>2</formula>
    </cfRule>
  </conditionalFormatting>
  <conditionalFormatting sqref="N1089">
    <cfRule type="cellIs" dxfId="1967" priority="2172" operator="between">
      <formula>6</formula>
      <formula>4.5</formula>
    </cfRule>
  </conditionalFormatting>
  <conditionalFormatting sqref="N1089">
    <cfRule type="cellIs" dxfId="1966" priority="2171" operator="between">
      <formula>6</formula>
      <formula>4.495</formula>
    </cfRule>
  </conditionalFormatting>
  <conditionalFormatting sqref="N1089">
    <cfRule type="cellIs" dxfId="1965" priority="2170" operator="between">
      <formula>4.5</formula>
      <formula>3.495</formula>
    </cfRule>
  </conditionalFormatting>
  <conditionalFormatting sqref="N1089">
    <cfRule type="cellIs" dxfId="1964" priority="2168" operator="between">
      <formula>3.5</formula>
      <formula>2.495</formula>
    </cfRule>
    <cfRule type="cellIs" dxfId="1963" priority="2169" operator="between">
      <formula>3.5</formula>
      <formula>2.495</formula>
    </cfRule>
  </conditionalFormatting>
  <conditionalFormatting sqref="N1089">
    <cfRule type="cellIs" dxfId="1962" priority="2167" operator="between">
      <formula>3.5</formula>
      <formula>2.495</formula>
    </cfRule>
  </conditionalFormatting>
  <conditionalFormatting sqref="N1089">
    <cfRule type="cellIs" dxfId="1961" priority="2166" operator="between">
      <formula>3.5</formula>
      <formula>2.494</formula>
    </cfRule>
  </conditionalFormatting>
  <conditionalFormatting sqref="N1089">
    <cfRule type="cellIs" dxfId="1960" priority="2165" operator="between">
      <formula>2.5</formula>
      <formula>0</formula>
    </cfRule>
  </conditionalFormatting>
  <conditionalFormatting sqref="N1089">
    <cfRule type="cellIs" dxfId="1959" priority="2161" operator="between">
      <formula>4.501</formula>
      <formula>6</formula>
    </cfRule>
    <cfRule type="cellIs" dxfId="1958" priority="2162" operator="between">
      <formula>3.001</formula>
      <formula>4.5</formula>
    </cfRule>
    <cfRule type="cellIs" dxfId="1957" priority="2163" operator="between">
      <formula>2.001</formula>
      <formula>3</formula>
    </cfRule>
    <cfRule type="cellIs" dxfId="1956" priority="2164" operator="between">
      <formula>0</formula>
      <formula>2</formula>
    </cfRule>
  </conditionalFormatting>
  <conditionalFormatting sqref="N1093">
    <cfRule type="cellIs" dxfId="1955" priority="2160" operator="between">
      <formula>6</formula>
      <formula>4.5</formula>
    </cfRule>
  </conditionalFormatting>
  <conditionalFormatting sqref="N1093">
    <cfRule type="cellIs" dxfId="1954" priority="2159" operator="between">
      <formula>6</formula>
      <formula>4.495</formula>
    </cfRule>
  </conditionalFormatting>
  <conditionalFormatting sqref="N1093">
    <cfRule type="cellIs" dxfId="1953" priority="2158" operator="between">
      <formula>4.5</formula>
      <formula>3.495</formula>
    </cfRule>
  </conditionalFormatting>
  <conditionalFormatting sqref="N1093">
    <cfRule type="cellIs" dxfId="1952" priority="2156" operator="between">
      <formula>3.5</formula>
      <formula>2.495</formula>
    </cfRule>
    <cfRule type="cellIs" dxfId="1951" priority="2157" operator="between">
      <formula>3.5</formula>
      <formula>2.495</formula>
    </cfRule>
  </conditionalFormatting>
  <conditionalFormatting sqref="N1093">
    <cfRule type="cellIs" dxfId="1950" priority="2155" operator="between">
      <formula>3.5</formula>
      <formula>2.495</formula>
    </cfRule>
  </conditionalFormatting>
  <conditionalFormatting sqref="N1093">
    <cfRule type="cellIs" dxfId="1949" priority="2154" operator="between">
      <formula>3.5</formula>
      <formula>2.494</formula>
    </cfRule>
  </conditionalFormatting>
  <conditionalFormatting sqref="N1093">
    <cfRule type="cellIs" dxfId="1948" priority="2153" operator="between">
      <formula>2.5</formula>
      <formula>0</formula>
    </cfRule>
  </conditionalFormatting>
  <conditionalFormatting sqref="N1093">
    <cfRule type="cellIs" dxfId="1947" priority="2149" operator="between">
      <formula>4.501</formula>
      <formula>6</formula>
    </cfRule>
    <cfRule type="cellIs" dxfId="1946" priority="2150" operator="between">
      <formula>3.001</formula>
      <formula>4.5</formula>
    </cfRule>
    <cfRule type="cellIs" dxfId="1945" priority="2151" operator="between">
      <formula>2.001</formula>
      <formula>3</formula>
    </cfRule>
    <cfRule type="cellIs" dxfId="1944" priority="2152" operator="between">
      <formula>0</formula>
      <formula>2</formula>
    </cfRule>
  </conditionalFormatting>
  <conditionalFormatting sqref="N1091">
    <cfRule type="cellIs" dxfId="1943" priority="2136" operator="between">
      <formula>6</formula>
      <formula>4.5</formula>
    </cfRule>
  </conditionalFormatting>
  <conditionalFormatting sqref="N1091">
    <cfRule type="cellIs" dxfId="1942" priority="2135" operator="between">
      <formula>6</formula>
      <formula>4.495</formula>
    </cfRule>
  </conditionalFormatting>
  <conditionalFormatting sqref="N1091">
    <cfRule type="cellIs" dxfId="1941" priority="2134" operator="between">
      <formula>4.5</formula>
      <formula>3.495</formula>
    </cfRule>
  </conditionalFormatting>
  <conditionalFormatting sqref="N1091">
    <cfRule type="cellIs" dxfId="1940" priority="2132" operator="between">
      <formula>3.5</formula>
      <formula>2.495</formula>
    </cfRule>
    <cfRule type="cellIs" dxfId="1939" priority="2133" operator="between">
      <formula>3.5</formula>
      <formula>2.495</formula>
    </cfRule>
  </conditionalFormatting>
  <conditionalFormatting sqref="N1091">
    <cfRule type="cellIs" dxfId="1938" priority="2131" operator="between">
      <formula>3.5</formula>
      <formula>2.495</formula>
    </cfRule>
  </conditionalFormatting>
  <conditionalFormatting sqref="N1091">
    <cfRule type="cellIs" dxfId="1937" priority="2130" operator="between">
      <formula>3.5</formula>
      <formula>2.494</formula>
    </cfRule>
  </conditionalFormatting>
  <conditionalFormatting sqref="N1091">
    <cfRule type="cellIs" dxfId="1936" priority="2129" operator="between">
      <formula>2.5</formula>
      <formula>0</formula>
    </cfRule>
  </conditionalFormatting>
  <conditionalFormatting sqref="N1091">
    <cfRule type="cellIs" dxfId="1935" priority="2125" operator="between">
      <formula>4.501</formula>
      <formula>6</formula>
    </cfRule>
    <cfRule type="cellIs" dxfId="1934" priority="2126" operator="between">
      <formula>3.001</formula>
      <formula>4.5</formula>
    </cfRule>
    <cfRule type="cellIs" dxfId="1933" priority="2127" operator="between">
      <formula>2.001</formula>
      <formula>3</formula>
    </cfRule>
    <cfRule type="cellIs" dxfId="1932" priority="2128" operator="between">
      <formula>0</formula>
      <formula>2</formula>
    </cfRule>
  </conditionalFormatting>
  <conditionalFormatting sqref="N1092">
    <cfRule type="cellIs" dxfId="1931" priority="2124" operator="between">
      <formula>6</formula>
      <formula>4.5</formula>
    </cfRule>
  </conditionalFormatting>
  <conditionalFormatting sqref="N1092">
    <cfRule type="cellIs" dxfId="1930" priority="2123" operator="between">
      <formula>6</formula>
      <formula>4.495</formula>
    </cfRule>
  </conditionalFormatting>
  <conditionalFormatting sqref="N1092">
    <cfRule type="cellIs" dxfId="1929" priority="2122" operator="between">
      <formula>4.5</formula>
      <formula>3.495</formula>
    </cfRule>
  </conditionalFormatting>
  <conditionalFormatting sqref="N1092">
    <cfRule type="cellIs" dxfId="1928" priority="2120" operator="between">
      <formula>3.5</formula>
      <formula>2.495</formula>
    </cfRule>
    <cfRule type="cellIs" dxfId="1927" priority="2121" operator="between">
      <formula>3.5</formula>
      <formula>2.495</formula>
    </cfRule>
  </conditionalFormatting>
  <conditionalFormatting sqref="N1092">
    <cfRule type="cellIs" dxfId="1926" priority="2119" operator="between">
      <formula>3.5</formula>
      <formula>2.495</formula>
    </cfRule>
  </conditionalFormatting>
  <conditionalFormatting sqref="N1092">
    <cfRule type="cellIs" dxfId="1925" priority="2118" operator="between">
      <formula>3.5</formula>
      <formula>2.494</formula>
    </cfRule>
  </conditionalFormatting>
  <conditionalFormatting sqref="N1092">
    <cfRule type="cellIs" dxfId="1924" priority="2117" operator="between">
      <formula>2.5</formula>
      <formula>0</formula>
    </cfRule>
  </conditionalFormatting>
  <conditionalFormatting sqref="N1092">
    <cfRule type="cellIs" dxfId="1923" priority="2113" operator="between">
      <formula>4.501</formula>
      <formula>6</formula>
    </cfRule>
    <cfRule type="cellIs" dxfId="1922" priority="2114" operator="between">
      <formula>3.001</formula>
      <formula>4.5</formula>
    </cfRule>
    <cfRule type="cellIs" dxfId="1921" priority="2115" operator="between">
      <formula>2.001</formula>
      <formula>3</formula>
    </cfRule>
    <cfRule type="cellIs" dxfId="1920" priority="2116" operator="between">
      <formula>0</formula>
      <formula>2</formula>
    </cfRule>
  </conditionalFormatting>
  <conditionalFormatting sqref="N1096">
    <cfRule type="cellIs" dxfId="1919" priority="2112" operator="between">
      <formula>6</formula>
      <formula>4.5</formula>
    </cfRule>
  </conditionalFormatting>
  <conditionalFormatting sqref="N1096">
    <cfRule type="cellIs" dxfId="1918" priority="2111" operator="between">
      <formula>6</formula>
      <formula>4.495</formula>
    </cfRule>
  </conditionalFormatting>
  <conditionalFormatting sqref="N1096">
    <cfRule type="cellIs" dxfId="1917" priority="2110" operator="between">
      <formula>4.5</formula>
      <formula>3.495</formula>
    </cfRule>
  </conditionalFormatting>
  <conditionalFormatting sqref="N1096">
    <cfRule type="cellIs" dxfId="1916" priority="2108" operator="between">
      <formula>3.5</formula>
      <formula>2.495</formula>
    </cfRule>
    <cfRule type="cellIs" dxfId="1915" priority="2109" operator="between">
      <formula>3.5</formula>
      <formula>2.495</formula>
    </cfRule>
  </conditionalFormatting>
  <conditionalFormatting sqref="N1096">
    <cfRule type="cellIs" dxfId="1914" priority="2107" operator="between">
      <formula>3.5</formula>
      <formula>2.495</formula>
    </cfRule>
  </conditionalFormatting>
  <conditionalFormatting sqref="N1096">
    <cfRule type="cellIs" dxfId="1913" priority="2106" operator="between">
      <formula>3.5</formula>
      <formula>2.494</formula>
    </cfRule>
  </conditionalFormatting>
  <conditionalFormatting sqref="N1096">
    <cfRule type="cellIs" dxfId="1912" priority="2105" operator="between">
      <formula>2.5</formula>
      <formula>0</formula>
    </cfRule>
  </conditionalFormatting>
  <conditionalFormatting sqref="N1096">
    <cfRule type="cellIs" dxfId="1911" priority="2101" operator="between">
      <formula>4.501</formula>
      <formula>6</formula>
    </cfRule>
    <cfRule type="cellIs" dxfId="1910" priority="2102" operator="between">
      <formula>3.001</formula>
      <formula>4.5</formula>
    </cfRule>
    <cfRule type="cellIs" dxfId="1909" priority="2103" operator="between">
      <formula>2.001</formula>
      <formula>3</formula>
    </cfRule>
    <cfRule type="cellIs" dxfId="1908" priority="2104" operator="between">
      <formula>0</formula>
      <formula>2</formula>
    </cfRule>
  </conditionalFormatting>
  <conditionalFormatting sqref="N1094">
    <cfRule type="cellIs" dxfId="1907" priority="2100" operator="between">
      <formula>6</formula>
      <formula>4.5</formula>
    </cfRule>
  </conditionalFormatting>
  <conditionalFormatting sqref="N1094">
    <cfRule type="cellIs" dxfId="1906" priority="2099" operator="between">
      <formula>6</formula>
      <formula>4.495</formula>
    </cfRule>
  </conditionalFormatting>
  <conditionalFormatting sqref="N1094">
    <cfRule type="cellIs" dxfId="1905" priority="2098" operator="between">
      <formula>4.5</formula>
      <formula>3.495</formula>
    </cfRule>
  </conditionalFormatting>
  <conditionalFormatting sqref="N1094">
    <cfRule type="cellIs" dxfId="1904" priority="2096" operator="between">
      <formula>3.5</formula>
      <formula>2.495</formula>
    </cfRule>
    <cfRule type="cellIs" dxfId="1903" priority="2097" operator="between">
      <formula>3.5</formula>
      <formula>2.495</formula>
    </cfRule>
  </conditionalFormatting>
  <conditionalFormatting sqref="N1094">
    <cfRule type="cellIs" dxfId="1902" priority="2095" operator="between">
      <formula>3.5</formula>
      <formula>2.495</formula>
    </cfRule>
  </conditionalFormatting>
  <conditionalFormatting sqref="N1094">
    <cfRule type="cellIs" dxfId="1901" priority="2094" operator="between">
      <formula>3.5</formula>
      <formula>2.494</formula>
    </cfRule>
  </conditionalFormatting>
  <conditionalFormatting sqref="N1094">
    <cfRule type="cellIs" dxfId="1900" priority="2093" operator="between">
      <formula>2.5</formula>
      <formula>0</formula>
    </cfRule>
  </conditionalFormatting>
  <conditionalFormatting sqref="N1094">
    <cfRule type="cellIs" dxfId="1899" priority="2089" operator="between">
      <formula>4.501</formula>
      <formula>6</formula>
    </cfRule>
    <cfRule type="cellIs" dxfId="1898" priority="2090" operator="between">
      <formula>3.001</formula>
      <formula>4.5</formula>
    </cfRule>
    <cfRule type="cellIs" dxfId="1897" priority="2091" operator="between">
      <formula>2.001</formula>
      <formula>3</formula>
    </cfRule>
    <cfRule type="cellIs" dxfId="1896" priority="2092" operator="between">
      <formula>0</formula>
      <formula>2</formula>
    </cfRule>
  </conditionalFormatting>
  <conditionalFormatting sqref="N1095">
    <cfRule type="cellIs" dxfId="1895" priority="2088" operator="between">
      <formula>6</formula>
      <formula>4.5</formula>
    </cfRule>
  </conditionalFormatting>
  <conditionalFormatting sqref="N1095">
    <cfRule type="cellIs" dxfId="1894" priority="2087" operator="between">
      <formula>6</formula>
      <formula>4.495</formula>
    </cfRule>
  </conditionalFormatting>
  <conditionalFormatting sqref="N1095">
    <cfRule type="cellIs" dxfId="1893" priority="2086" operator="between">
      <formula>4.5</formula>
      <formula>3.495</formula>
    </cfRule>
  </conditionalFormatting>
  <conditionalFormatting sqref="N1095">
    <cfRule type="cellIs" dxfId="1892" priority="2084" operator="between">
      <formula>3.5</formula>
      <formula>2.495</formula>
    </cfRule>
    <cfRule type="cellIs" dxfId="1891" priority="2085" operator="between">
      <formula>3.5</formula>
      <formula>2.495</formula>
    </cfRule>
  </conditionalFormatting>
  <conditionalFormatting sqref="N1095">
    <cfRule type="cellIs" dxfId="1890" priority="2083" operator="between">
      <formula>3.5</formula>
      <formula>2.495</formula>
    </cfRule>
  </conditionalFormatting>
  <conditionalFormatting sqref="N1095">
    <cfRule type="cellIs" dxfId="1889" priority="2082" operator="between">
      <formula>3.5</formula>
      <formula>2.494</formula>
    </cfRule>
  </conditionalFormatting>
  <conditionalFormatting sqref="N1095">
    <cfRule type="cellIs" dxfId="1888" priority="2081" operator="between">
      <formula>2.5</formula>
      <formula>0</formula>
    </cfRule>
  </conditionalFormatting>
  <conditionalFormatting sqref="N1095">
    <cfRule type="cellIs" dxfId="1887" priority="2077" operator="between">
      <formula>4.501</formula>
      <formula>6</formula>
    </cfRule>
    <cfRule type="cellIs" dxfId="1886" priority="2078" operator="between">
      <formula>3.001</formula>
      <formula>4.5</formula>
    </cfRule>
    <cfRule type="cellIs" dxfId="1885" priority="2079" operator="between">
      <formula>2.001</formula>
      <formula>3</formula>
    </cfRule>
    <cfRule type="cellIs" dxfId="1884" priority="2080" operator="between">
      <formula>0</formula>
      <formula>2</formula>
    </cfRule>
  </conditionalFormatting>
  <conditionalFormatting sqref="N1102">
    <cfRule type="cellIs" dxfId="1883" priority="2076" operator="between">
      <formula>6</formula>
      <formula>4.5</formula>
    </cfRule>
  </conditionalFormatting>
  <conditionalFormatting sqref="N1102">
    <cfRule type="cellIs" dxfId="1882" priority="2075" operator="between">
      <formula>6</formula>
      <formula>4.495</formula>
    </cfRule>
  </conditionalFormatting>
  <conditionalFormatting sqref="N1102">
    <cfRule type="cellIs" dxfId="1881" priority="2074" operator="between">
      <formula>4.5</formula>
      <formula>3.495</formula>
    </cfRule>
  </conditionalFormatting>
  <conditionalFormatting sqref="N1102">
    <cfRule type="cellIs" dxfId="1880" priority="2072" operator="between">
      <formula>3.5</formula>
      <formula>2.495</formula>
    </cfRule>
    <cfRule type="cellIs" dxfId="1879" priority="2073" operator="between">
      <formula>3.5</formula>
      <formula>2.495</formula>
    </cfRule>
  </conditionalFormatting>
  <conditionalFormatting sqref="N1102">
    <cfRule type="cellIs" dxfId="1878" priority="2071" operator="between">
      <formula>3.5</formula>
      <formula>2.495</formula>
    </cfRule>
  </conditionalFormatting>
  <conditionalFormatting sqref="N1102">
    <cfRule type="cellIs" dxfId="1877" priority="2070" operator="between">
      <formula>3.5</formula>
      <formula>2.494</formula>
    </cfRule>
  </conditionalFormatting>
  <conditionalFormatting sqref="N1102">
    <cfRule type="cellIs" dxfId="1876" priority="2069" operator="between">
      <formula>2.5</formula>
      <formula>0</formula>
    </cfRule>
  </conditionalFormatting>
  <conditionalFormatting sqref="N1102">
    <cfRule type="cellIs" dxfId="1875" priority="2065" operator="between">
      <formula>4.501</formula>
      <formula>6</formula>
    </cfRule>
    <cfRule type="cellIs" dxfId="1874" priority="2066" operator="between">
      <formula>3.001</formula>
      <formula>4.5</formula>
    </cfRule>
    <cfRule type="cellIs" dxfId="1873" priority="2067" operator="between">
      <formula>2.001</formula>
      <formula>3</formula>
    </cfRule>
    <cfRule type="cellIs" dxfId="1872" priority="2068" operator="between">
      <formula>0</formula>
      <formula>2</formula>
    </cfRule>
  </conditionalFormatting>
  <conditionalFormatting sqref="N1098">
    <cfRule type="cellIs" dxfId="1871" priority="2064" operator="between">
      <formula>6</formula>
      <formula>4.5</formula>
    </cfRule>
  </conditionalFormatting>
  <conditionalFormatting sqref="N1098">
    <cfRule type="cellIs" dxfId="1870" priority="2063" operator="between">
      <formula>6</formula>
      <formula>4.495</formula>
    </cfRule>
  </conditionalFormatting>
  <conditionalFormatting sqref="N1098">
    <cfRule type="cellIs" dxfId="1869" priority="2062" operator="between">
      <formula>4.5</formula>
      <formula>3.495</formula>
    </cfRule>
  </conditionalFormatting>
  <conditionalFormatting sqref="N1098">
    <cfRule type="cellIs" dxfId="1868" priority="2060" operator="between">
      <formula>3.5</formula>
      <formula>2.495</formula>
    </cfRule>
    <cfRule type="cellIs" dxfId="1867" priority="2061" operator="between">
      <formula>3.5</formula>
      <formula>2.495</formula>
    </cfRule>
  </conditionalFormatting>
  <conditionalFormatting sqref="N1098">
    <cfRule type="cellIs" dxfId="1866" priority="2059" operator="between">
      <formula>3.5</formula>
      <formula>2.495</formula>
    </cfRule>
  </conditionalFormatting>
  <conditionalFormatting sqref="N1098">
    <cfRule type="cellIs" dxfId="1865" priority="2058" operator="between">
      <formula>3.5</formula>
      <formula>2.494</formula>
    </cfRule>
  </conditionalFormatting>
  <conditionalFormatting sqref="N1098">
    <cfRule type="cellIs" dxfId="1864" priority="2057" operator="between">
      <formula>2.5</formula>
      <formula>0</formula>
    </cfRule>
  </conditionalFormatting>
  <conditionalFormatting sqref="N1098">
    <cfRule type="cellIs" dxfId="1863" priority="2053" operator="between">
      <formula>4.501</formula>
      <formula>6</formula>
    </cfRule>
    <cfRule type="cellIs" dxfId="1862" priority="2054" operator="between">
      <formula>3.001</formula>
      <formula>4.5</formula>
    </cfRule>
    <cfRule type="cellIs" dxfId="1861" priority="2055" operator="between">
      <formula>2.001</formula>
      <formula>3</formula>
    </cfRule>
    <cfRule type="cellIs" dxfId="1860" priority="2056" operator="between">
      <formula>0</formula>
      <formula>2</formula>
    </cfRule>
  </conditionalFormatting>
  <conditionalFormatting sqref="N1101">
    <cfRule type="cellIs" dxfId="1859" priority="2052" operator="between">
      <formula>6</formula>
      <formula>4.5</formula>
    </cfRule>
  </conditionalFormatting>
  <conditionalFormatting sqref="N1101">
    <cfRule type="cellIs" dxfId="1858" priority="2051" operator="between">
      <formula>6</formula>
      <formula>4.495</formula>
    </cfRule>
  </conditionalFormatting>
  <conditionalFormatting sqref="N1101">
    <cfRule type="cellIs" dxfId="1857" priority="2050" operator="between">
      <formula>4.5</formula>
      <formula>3.495</formula>
    </cfRule>
  </conditionalFormatting>
  <conditionalFormatting sqref="N1101">
    <cfRule type="cellIs" dxfId="1856" priority="2048" operator="between">
      <formula>3.5</formula>
      <formula>2.495</formula>
    </cfRule>
    <cfRule type="cellIs" dxfId="1855" priority="2049" operator="between">
      <formula>3.5</formula>
      <formula>2.495</formula>
    </cfRule>
  </conditionalFormatting>
  <conditionalFormatting sqref="N1101">
    <cfRule type="cellIs" dxfId="1854" priority="2047" operator="between">
      <formula>3.5</formula>
      <formula>2.495</formula>
    </cfRule>
  </conditionalFormatting>
  <conditionalFormatting sqref="N1101">
    <cfRule type="cellIs" dxfId="1853" priority="2046" operator="between">
      <formula>3.5</formula>
      <formula>2.494</formula>
    </cfRule>
  </conditionalFormatting>
  <conditionalFormatting sqref="N1101">
    <cfRule type="cellIs" dxfId="1852" priority="2045" operator="between">
      <formula>2.5</formula>
      <formula>0</formula>
    </cfRule>
  </conditionalFormatting>
  <conditionalFormatting sqref="N1101">
    <cfRule type="cellIs" dxfId="1851" priority="2041" operator="between">
      <formula>4.501</formula>
      <formula>6</formula>
    </cfRule>
    <cfRule type="cellIs" dxfId="1850" priority="2042" operator="between">
      <formula>3.001</formula>
      <formula>4.5</formula>
    </cfRule>
    <cfRule type="cellIs" dxfId="1849" priority="2043" operator="between">
      <formula>2.001</formula>
      <formula>3</formula>
    </cfRule>
    <cfRule type="cellIs" dxfId="1848" priority="2044" operator="between">
      <formula>0</formula>
      <formula>2</formula>
    </cfRule>
  </conditionalFormatting>
  <conditionalFormatting sqref="N1100">
    <cfRule type="cellIs" dxfId="1847" priority="2040" operator="between">
      <formula>6</formula>
      <formula>4.5</formula>
    </cfRule>
  </conditionalFormatting>
  <conditionalFormatting sqref="N1100">
    <cfRule type="cellIs" dxfId="1846" priority="2039" operator="between">
      <formula>6</formula>
      <formula>4.495</formula>
    </cfRule>
  </conditionalFormatting>
  <conditionalFormatting sqref="N1100">
    <cfRule type="cellIs" dxfId="1845" priority="2038" operator="between">
      <formula>4.5</formula>
      <formula>3.495</formula>
    </cfRule>
  </conditionalFormatting>
  <conditionalFormatting sqref="N1100">
    <cfRule type="cellIs" dxfId="1844" priority="2036" operator="between">
      <formula>3.5</formula>
      <formula>2.495</formula>
    </cfRule>
    <cfRule type="cellIs" dxfId="1843" priority="2037" operator="between">
      <formula>3.5</formula>
      <formula>2.495</formula>
    </cfRule>
  </conditionalFormatting>
  <conditionalFormatting sqref="N1100">
    <cfRule type="cellIs" dxfId="1842" priority="2035" operator="between">
      <formula>3.5</formula>
      <formula>2.495</formula>
    </cfRule>
  </conditionalFormatting>
  <conditionalFormatting sqref="N1100">
    <cfRule type="cellIs" dxfId="1841" priority="2034" operator="between">
      <formula>3.5</formula>
      <formula>2.494</formula>
    </cfRule>
  </conditionalFormatting>
  <conditionalFormatting sqref="N1100">
    <cfRule type="cellIs" dxfId="1840" priority="2033" operator="between">
      <formula>2.5</formula>
      <formula>0</formula>
    </cfRule>
  </conditionalFormatting>
  <conditionalFormatting sqref="N1100">
    <cfRule type="cellIs" dxfId="1839" priority="2029" operator="between">
      <formula>4.501</formula>
      <formula>6</formula>
    </cfRule>
    <cfRule type="cellIs" dxfId="1838" priority="2030" operator="between">
      <formula>3.001</formula>
      <formula>4.5</formula>
    </cfRule>
    <cfRule type="cellIs" dxfId="1837" priority="2031" operator="between">
      <formula>2.001</formula>
      <formula>3</formula>
    </cfRule>
    <cfRule type="cellIs" dxfId="1836" priority="2032" operator="between">
      <formula>0</formula>
      <formula>2</formula>
    </cfRule>
  </conditionalFormatting>
  <conditionalFormatting sqref="N1099">
    <cfRule type="cellIs" dxfId="1835" priority="2028" operator="between">
      <formula>6</formula>
      <formula>4.5</formula>
    </cfRule>
  </conditionalFormatting>
  <conditionalFormatting sqref="N1099">
    <cfRule type="cellIs" dxfId="1834" priority="2027" operator="between">
      <formula>6</formula>
      <formula>4.495</formula>
    </cfRule>
  </conditionalFormatting>
  <conditionalFormatting sqref="N1099">
    <cfRule type="cellIs" dxfId="1833" priority="2026" operator="between">
      <formula>4.5</formula>
      <formula>3.495</formula>
    </cfRule>
  </conditionalFormatting>
  <conditionalFormatting sqref="N1099">
    <cfRule type="cellIs" dxfId="1832" priority="2024" operator="between">
      <formula>3.5</formula>
      <formula>2.495</formula>
    </cfRule>
    <cfRule type="cellIs" dxfId="1831" priority="2025" operator="between">
      <formula>3.5</formula>
      <formula>2.495</formula>
    </cfRule>
  </conditionalFormatting>
  <conditionalFormatting sqref="N1099">
    <cfRule type="cellIs" dxfId="1830" priority="2023" operator="between">
      <formula>3.5</formula>
      <formula>2.495</formula>
    </cfRule>
  </conditionalFormatting>
  <conditionalFormatting sqref="N1099">
    <cfRule type="cellIs" dxfId="1829" priority="2022" operator="between">
      <formula>3.5</formula>
      <formula>2.494</formula>
    </cfRule>
  </conditionalFormatting>
  <conditionalFormatting sqref="N1099">
    <cfRule type="cellIs" dxfId="1828" priority="2021" operator="between">
      <formula>2.5</formula>
      <formula>0</formula>
    </cfRule>
  </conditionalFormatting>
  <conditionalFormatting sqref="N1099">
    <cfRule type="cellIs" dxfId="1827" priority="2017" operator="between">
      <formula>4.501</formula>
      <formula>6</formula>
    </cfRule>
    <cfRule type="cellIs" dxfId="1826" priority="2018" operator="between">
      <formula>3.001</formula>
      <formula>4.5</formula>
    </cfRule>
    <cfRule type="cellIs" dxfId="1825" priority="2019" operator="between">
      <formula>2.001</formula>
      <formula>3</formula>
    </cfRule>
    <cfRule type="cellIs" dxfId="1824" priority="2020" operator="between">
      <formula>0</formula>
      <formula>2</formula>
    </cfRule>
  </conditionalFormatting>
  <conditionalFormatting sqref="N1097">
    <cfRule type="cellIs" dxfId="1823" priority="2016" operator="between">
      <formula>6</formula>
      <formula>4.5</formula>
    </cfRule>
  </conditionalFormatting>
  <conditionalFormatting sqref="N1097">
    <cfRule type="cellIs" dxfId="1822" priority="2015" operator="between">
      <formula>6</formula>
      <formula>4.495</formula>
    </cfRule>
  </conditionalFormatting>
  <conditionalFormatting sqref="N1097">
    <cfRule type="cellIs" dxfId="1821" priority="2014" operator="between">
      <formula>4.5</formula>
      <formula>3.495</formula>
    </cfRule>
  </conditionalFormatting>
  <conditionalFormatting sqref="N1097">
    <cfRule type="cellIs" dxfId="1820" priority="2012" operator="between">
      <formula>3.5</formula>
      <formula>2.495</formula>
    </cfRule>
    <cfRule type="cellIs" dxfId="1819" priority="2013" operator="between">
      <formula>3.5</formula>
      <formula>2.495</formula>
    </cfRule>
  </conditionalFormatting>
  <conditionalFormatting sqref="N1097">
    <cfRule type="cellIs" dxfId="1818" priority="2011" operator="between">
      <formula>3.5</formula>
      <formula>2.495</formula>
    </cfRule>
  </conditionalFormatting>
  <conditionalFormatting sqref="N1097">
    <cfRule type="cellIs" dxfId="1817" priority="2010" operator="between">
      <formula>3.5</formula>
      <formula>2.494</formula>
    </cfRule>
  </conditionalFormatting>
  <conditionalFormatting sqref="N1097">
    <cfRule type="cellIs" dxfId="1816" priority="2009" operator="between">
      <formula>2.5</formula>
      <formula>0</formula>
    </cfRule>
  </conditionalFormatting>
  <conditionalFormatting sqref="N1097">
    <cfRule type="cellIs" dxfId="1815" priority="2005" operator="between">
      <formula>4.501</formula>
      <formula>6</formula>
    </cfRule>
    <cfRule type="cellIs" dxfId="1814" priority="2006" operator="between">
      <formula>3.001</formula>
      <formula>4.5</formula>
    </cfRule>
    <cfRule type="cellIs" dxfId="1813" priority="2007" operator="between">
      <formula>2.001</formula>
      <formula>3</formula>
    </cfRule>
    <cfRule type="cellIs" dxfId="1812" priority="2008" operator="between">
      <formula>0</formula>
      <formula>2</formula>
    </cfRule>
  </conditionalFormatting>
  <conditionalFormatting sqref="N1107">
    <cfRule type="cellIs" dxfId="1811" priority="2004" operator="between">
      <formula>6</formula>
      <formula>4.5</formula>
    </cfRule>
  </conditionalFormatting>
  <conditionalFormatting sqref="N1107">
    <cfRule type="cellIs" dxfId="1810" priority="2003" operator="between">
      <formula>6</formula>
      <formula>4.495</formula>
    </cfRule>
  </conditionalFormatting>
  <conditionalFormatting sqref="N1107">
    <cfRule type="cellIs" dxfId="1809" priority="2002" operator="between">
      <formula>4.5</formula>
      <formula>3.495</formula>
    </cfRule>
  </conditionalFormatting>
  <conditionalFormatting sqref="N1107">
    <cfRule type="cellIs" dxfId="1808" priority="2000" operator="between">
      <formula>3.5</formula>
      <formula>2.495</formula>
    </cfRule>
    <cfRule type="cellIs" dxfId="1807" priority="2001" operator="between">
      <formula>3.5</formula>
      <formula>2.495</formula>
    </cfRule>
  </conditionalFormatting>
  <conditionalFormatting sqref="N1107">
    <cfRule type="cellIs" dxfId="1806" priority="1999" operator="between">
      <formula>3.5</formula>
      <formula>2.495</formula>
    </cfRule>
  </conditionalFormatting>
  <conditionalFormatting sqref="N1107">
    <cfRule type="cellIs" dxfId="1805" priority="1998" operator="between">
      <formula>3.5</formula>
      <formula>2.494</formula>
    </cfRule>
  </conditionalFormatting>
  <conditionalFormatting sqref="N1107">
    <cfRule type="cellIs" dxfId="1804" priority="1997" operator="between">
      <formula>2.5</formula>
      <formula>0</formula>
    </cfRule>
  </conditionalFormatting>
  <conditionalFormatting sqref="N1107">
    <cfRule type="cellIs" dxfId="1803" priority="1993" operator="between">
      <formula>4.501</formula>
      <formula>6</formula>
    </cfRule>
    <cfRule type="cellIs" dxfId="1802" priority="1994" operator="between">
      <formula>3.001</formula>
      <formula>4.5</formula>
    </cfRule>
    <cfRule type="cellIs" dxfId="1801" priority="1995" operator="between">
      <formula>2.001</formula>
      <formula>3</formula>
    </cfRule>
    <cfRule type="cellIs" dxfId="1800" priority="1996" operator="between">
      <formula>0</formula>
      <formula>2</formula>
    </cfRule>
  </conditionalFormatting>
  <conditionalFormatting sqref="N1104">
    <cfRule type="cellIs" dxfId="1799" priority="1992" operator="between">
      <formula>6</formula>
      <formula>4.5</formula>
    </cfRule>
  </conditionalFormatting>
  <conditionalFormatting sqref="N1104">
    <cfRule type="cellIs" dxfId="1798" priority="1991" operator="between">
      <formula>6</formula>
      <formula>4.495</formula>
    </cfRule>
  </conditionalFormatting>
  <conditionalFormatting sqref="N1104">
    <cfRule type="cellIs" dxfId="1797" priority="1990" operator="between">
      <formula>4.5</formula>
      <formula>3.495</formula>
    </cfRule>
  </conditionalFormatting>
  <conditionalFormatting sqref="N1104">
    <cfRule type="cellIs" dxfId="1796" priority="1988" operator="between">
      <formula>3.5</formula>
      <formula>2.495</formula>
    </cfRule>
    <cfRule type="cellIs" dxfId="1795" priority="1989" operator="between">
      <formula>3.5</formula>
      <formula>2.495</formula>
    </cfRule>
  </conditionalFormatting>
  <conditionalFormatting sqref="N1104">
    <cfRule type="cellIs" dxfId="1794" priority="1987" operator="between">
      <formula>3.5</formula>
      <formula>2.495</formula>
    </cfRule>
  </conditionalFormatting>
  <conditionalFormatting sqref="N1104">
    <cfRule type="cellIs" dxfId="1793" priority="1986" operator="between">
      <formula>3.5</formula>
      <formula>2.494</formula>
    </cfRule>
  </conditionalFormatting>
  <conditionalFormatting sqref="N1104">
    <cfRule type="cellIs" dxfId="1792" priority="1985" operator="between">
      <formula>2.5</formula>
      <formula>0</formula>
    </cfRule>
  </conditionalFormatting>
  <conditionalFormatting sqref="N1104">
    <cfRule type="cellIs" dxfId="1791" priority="1981" operator="between">
      <formula>4.501</formula>
      <formula>6</formula>
    </cfRule>
    <cfRule type="cellIs" dxfId="1790" priority="1982" operator="between">
      <formula>3.001</formula>
      <formula>4.5</formula>
    </cfRule>
    <cfRule type="cellIs" dxfId="1789" priority="1983" operator="between">
      <formula>2.001</formula>
      <formula>3</formula>
    </cfRule>
    <cfRule type="cellIs" dxfId="1788" priority="1984" operator="between">
      <formula>0</formula>
      <formula>2</formula>
    </cfRule>
  </conditionalFormatting>
  <conditionalFormatting sqref="N1106">
    <cfRule type="cellIs" dxfId="1787" priority="1980" operator="between">
      <formula>6</formula>
      <formula>4.5</formula>
    </cfRule>
  </conditionalFormatting>
  <conditionalFormatting sqref="N1106">
    <cfRule type="cellIs" dxfId="1786" priority="1979" operator="between">
      <formula>6</formula>
      <formula>4.495</formula>
    </cfRule>
  </conditionalFormatting>
  <conditionalFormatting sqref="N1106">
    <cfRule type="cellIs" dxfId="1785" priority="1978" operator="between">
      <formula>4.5</formula>
      <formula>3.495</formula>
    </cfRule>
  </conditionalFormatting>
  <conditionalFormatting sqref="N1106">
    <cfRule type="cellIs" dxfId="1784" priority="1976" operator="between">
      <formula>3.5</formula>
      <formula>2.495</formula>
    </cfRule>
    <cfRule type="cellIs" dxfId="1783" priority="1977" operator="between">
      <formula>3.5</formula>
      <formula>2.495</formula>
    </cfRule>
  </conditionalFormatting>
  <conditionalFormatting sqref="N1106">
    <cfRule type="cellIs" dxfId="1782" priority="1975" operator="between">
      <formula>3.5</formula>
      <formula>2.495</formula>
    </cfRule>
  </conditionalFormatting>
  <conditionalFormatting sqref="N1106">
    <cfRule type="cellIs" dxfId="1781" priority="1974" operator="between">
      <formula>3.5</formula>
      <formula>2.494</formula>
    </cfRule>
  </conditionalFormatting>
  <conditionalFormatting sqref="N1106">
    <cfRule type="cellIs" dxfId="1780" priority="1973" operator="between">
      <formula>2.5</formula>
      <formula>0</formula>
    </cfRule>
  </conditionalFormatting>
  <conditionalFormatting sqref="N1106">
    <cfRule type="cellIs" dxfId="1779" priority="1969" operator="between">
      <formula>4.501</formula>
      <formula>6</formula>
    </cfRule>
    <cfRule type="cellIs" dxfId="1778" priority="1970" operator="between">
      <formula>3.001</formula>
      <formula>4.5</formula>
    </cfRule>
    <cfRule type="cellIs" dxfId="1777" priority="1971" operator="between">
      <formula>2.001</formula>
      <formula>3</formula>
    </cfRule>
    <cfRule type="cellIs" dxfId="1776" priority="1972" operator="between">
      <formula>0</formula>
      <formula>2</formula>
    </cfRule>
  </conditionalFormatting>
  <conditionalFormatting sqref="N1105">
    <cfRule type="cellIs" dxfId="1775" priority="1956" operator="between">
      <formula>6</formula>
      <formula>4.5</formula>
    </cfRule>
  </conditionalFormatting>
  <conditionalFormatting sqref="N1105">
    <cfRule type="cellIs" dxfId="1774" priority="1955" operator="between">
      <formula>6</formula>
      <formula>4.495</formula>
    </cfRule>
  </conditionalFormatting>
  <conditionalFormatting sqref="N1105">
    <cfRule type="cellIs" dxfId="1773" priority="1954" operator="between">
      <formula>4.5</formula>
      <formula>3.495</formula>
    </cfRule>
  </conditionalFormatting>
  <conditionalFormatting sqref="N1105">
    <cfRule type="cellIs" dxfId="1772" priority="1952" operator="between">
      <formula>3.5</formula>
      <formula>2.495</formula>
    </cfRule>
    <cfRule type="cellIs" dxfId="1771" priority="1953" operator="between">
      <formula>3.5</formula>
      <formula>2.495</formula>
    </cfRule>
  </conditionalFormatting>
  <conditionalFormatting sqref="N1105">
    <cfRule type="cellIs" dxfId="1770" priority="1951" operator="between">
      <formula>3.5</formula>
      <formula>2.495</formula>
    </cfRule>
  </conditionalFormatting>
  <conditionalFormatting sqref="N1105">
    <cfRule type="cellIs" dxfId="1769" priority="1950" operator="between">
      <formula>3.5</formula>
      <formula>2.494</formula>
    </cfRule>
  </conditionalFormatting>
  <conditionalFormatting sqref="N1105">
    <cfRule type="cellIs" dxfId="1768" priority="1949" operator="between">
      <formula>2.5</formula>
      <formula>0</formula>
    </cfRule>
  </conditionalFormatting>
  <conditionalFormatting sqref="N1105">
    <cfRule type="cellIs" dxfId="1767" priority="1945" operator="between">
      <formula>4.501</formula>
      <formula>6</formula>
    </cfRule>
    <cfRule type="cellIs" dxfId="1766" priority="1946" operator="between">
      <formula>3.001</formula>
      <formula>4.5</formula>
    </cfRule>
    <cfRule type="cellIs" dxfId="1765" priority="1947" operator="between">
      <formula>2.001</formula>
      <formula>3</formula>
    </cfRule>
    <cfRule type="cellIs" dxfId="1764" priority="1948" operator="between">
      <formula>0</formula>
      <formula>2</formula>
    </cfRule>
  </conditionalFormatting>
  <conditionalFormatting sqref="N1103">
    <cfRule type="cellIs" dxfId="1763" priority="1944" operator="between">
      <formula>6</formula>
      <formula>4.5</formula>
    </cfRule>
  </conditionalFormatting>
  <conditionalFormatting sqref="N1103">
    <cfRule type="cellIs" dxfId="1762" priority="1943" operator="between">
      <formula>6</formula>
      <formula>4.495</formula>
    </cfRule>
  </conditionalFormatting>
  <conditionalFormatting sqref="N1103">
    <cfRule type="cellIs" dxfId="1761" priority="1942" operator="between">
      <formula>4.5</formula>
      <formula>3.495</formula>
    </cfRule>
  </conditionalFormatting>
  <conditionalFormatting sqref="N1103">
    <cfRule type="cellIs" dxfId="1760" priority="1940" operator="between">
      <formula>3.5</formula>
      <formula>2.495</formula>
    </cfRule>
    <cfRule type="cellIs" dxfId="1759" priority="1941" operator="between">
      <formula>3.5</formula>
      <formula>2.495</formula>
    </cfRule>
  </conditionalFormatting>
  <conditionalFormatting sqref="N1103">
    <cfRule type="cellIs" dxfId="1758" priority="1939" operator="between">
      <formula>3.5</formula>
      <formula>2.495</formula>
    </cfRule>
  </conditionalFormatting>
  <conditionalFormatting sqref="N1103">
    <cfRule type="cellIs" dxfId="1757" priority="1938" operator="between">
      <formula>3.5</formula>
      <formula>2.494</formula>
    </cfRule>
  </conditionalFormatting>
  <conditionalFormatting sqref="N1103">
    <cfRule type="cellIs" dxfId="1756" priority="1937" operator="between">
      <formula>2.5</formula>
      <formula>0</formula>
    </cfRule>
  </conditionalFormatting>
  <conditionalFormatting sqref="N1103">
    <cfRule type="cellIs" dxfId="1755" priority="1933" operator="between">
      <formula>4.501</formula>
      <formula>6</formula>
    </cfRule>
    <cfRule type="cellIs" dxfId="1754" priority="1934" operator="between">
      <formula>3.001</formula>
      <formula>4.5</formula>
    </cfRule>
    <cfRule type="cellIs" dxfId="1753" priority="1935" operator="between">
      <formula>2.001</formula>
      <formula>3</formula>
    </cfRule>
    <cfRule type="cellIs" dxfId="1752" priority="1936" operator="between">
      <formula>0</formula>
      <formula>2</formula>
    </cfRule>
  </conditionalFormatting>
  <conditionalFormatting sqref="N1109">
    <cfRule type="cellIs" dxfId="1751" priority="1920" operator="between">
      <formula>6</formula>
      <formula>4.5</formula>
    </cfRule>
  </conditionalFormatting>
  <conditionalFormatting sqref="N1109">
    <cfRule type="cellIs" dxfId="1750" priority="1919" operator="between">
      <formula>6</formula>
      <formula>4.495</formula>
    </cfRule>
  </conditionalFormatting>
  <conditionalFormatting sqref="N1109">
    <cfRule type="cellIs" dxfId="1749" priority="1918" operator="between">
      <formula>4.5</formula>
      <formula>3.495</formula>
    </cfRule>
  </conditionalFormatting>
  <conditionalFormatting sqref="N1109">
    <cfRule type="cellIs" dxfId="1748" priority="1916" operator="between">
      <formula>3.5</formula>
      <formula>2.495</formula>
    </cfRule>
    <cfRule type="cellIs" dxfId="1747" priority="1917" operator="between">
      <formula>3.5</formula>
      <formula>2.495</formula>
    </cfRule>
  </conditionalFormatting>
  <conditionalFormatting sqref="N1109">
    <cfRule type="cellIs" dxfId="1746" priority="1915" operator="between">
      <formula>3.5</formula>
      <formula>2.495</formula>
    </cfRule>
  </conditionalFormatting>
  <conditionalFormatting sqref="N1109">
    <cfRule type="cellIs" dxfId="1745" priority="1914" operator="between">
      <formula>3.5</formula>
      <formula>2.494</formula>
    </cfRule>
  </conditionalFormatting>
  <conditionalFormatting sqref="N1109">
    <cfRule type="cellIs" dxfId="1744" priority="1913" operator="between">
      <formula>2.5</formula>
      <formula>0</formula>
    </cfRule>
  </conditionalFormatting>
  <conditionalFormatting sqref="N1109">
    <cfRule type="cellIs" dxfId="1743" priority="1909" operator="between">
      <formula>4.501</formula>
      <formula>6</formula>
    </cfRule>
    <cfRule type="cellIs" dxfId="1742" priority="1910" operator="between">
      <formula>3.001</formula>
      <formula>4.5</formula>
    </cfRule>
    <cfRule type="cellIs" dxfId="1741" priority="1911" operator="between">
      <formula>2.001</formula>
      <formula>3</formula>
    </cfRule>
    <cfRule type="cellIs" dxfId="1740" priority="1912" operator="between">
      <formula>0</formula>
      <formula>2</formula>
    </cfRule>
  </conditionalFormatting>
  <conditionalFormatting sqref="N1112">
    <cfRule type="cellIs" dxfId="1739" priority="1908" operator="between">
      <formula>6</formula>
      <formula>4.5</formula>
    </cfRule>
  </conditionalFormatting>
  <conditionalFormatting sqref="N1112">
    <cfRule type="cellIs" dxfId="1738" priority="1907" operator="between">
      <formula>6</formula>
      <formula>4.495</formula>
    </cfRule>
  </conditionalFormatting>
  <conditionalFormatting sqref="N1112">
    <cfRule type="cellIs" dxfId="1737" priority="1906" operator="between">
      <formula>4.5</formula>
      <formula>3.495</formula>
    </cfRule>
  </conditionalFormatting>
  <conditionalFormatting sqref="N1112">
    <cfRule type="cellIs" dxfId="1736" priority="1904" operator="between">
      <formula>3.5</formula>
      <formula>2.495</formula>
    </cfRule>
    <cfRule type="cellIs" dxfId="1735" priority="1905" operator="between">
      <formula>3.5</formula>
      <formula>2.495</formula>
    </cfRule>
  </conditionalFormatting>
  <conditionalFormatting sqref="N1112">
    <cfRule type="cellIs" dxfId="1734" priority="1903" operator="between">
      <formula>3.5</formula>
      <formula>2.495</formula>
    </cfRule>
  </conditionalFormatting>
  <conditionalFormatting sqref="N1112">
    <cfRule type="cellIs" dxfId="1733" priority="1902" operator="between">
      <formula>3.5</formula>
      <formula>2.494</formula>
    </cfRule>
  </conditionalFormatting>
  <conditionalFormatting sqref="N1112">
    <cfRule type="cellIs" dxfId="1732" priority="1901" operator="between">
      <formula>2.5</formula>
      <formula>0</formula>
    </cfRule>
  </conditionalFormatting>
  <conditionalFormatting sqref="N1112">
    <cfRule type="cellIs" dxfId="1731" priority="1897" operator="between">
      <formula>4.501</formula>
      <formula>6</formula>
    </cfRule>
    <cfRule type="cellIs" dxfId="1730" priority="1898" operator="between">
      <formula>3.001</formula>
      <formula>4.5</formula>
    </cfRule>
    <cfRule type="cellIs" dxfId="1729" priority="1899" operator="between">
      <formula>2.001</formula>
      <formula>3</formula>
    </cfRule>
    <cfRule type="cellIs" dxfId="1728" priority="1900" operator="between">
      <formula>0</formula>
      <formula>2</formula>
    </cfRule>
  </conditionalFormatting>
  <conditionalFormatting sqref="N1111">
    <cfRule type="cellIs" dxfId="1727" priority="1896" operator="between">
      <formula>6</formula>
      <formula>4.5</formula>
    </cfRule>
  </conditionalFormatting>
  <conditionalFormatting sqref="N1111">
    <cfRule type="cellIs" dxfId="1726" priority="1895" operator="between">
      <formula>6</formula>
      <formula>4.495</formula>
    </cfRule>
  </conditionalFormatting>
  <conditionalFormatting sqref="N1111">
    <cfRule type="cellIs" dxfId="1725" priority="1894" operator="between">
      <formula>4.5</formula>
      <formula>3.495</formula>
    </cfRule>
  </conditionalFormatting>
  <conditionalFormatting sqref="N1111">
    <cfRule type="cellIs" dxfId="1724" priority="1892" operator="between">
      <formula>3.5</formula>
      <formula>2.495</formula>
    </cfRule>
    <cfRule type="cellIs" dxfId="1723" priority="1893" operator="between">
      <formula>3.5</formula>
      <formula>2.495</formula>
    </cfRule>
  </conditionalFormatting>
  <conditionalFormatting sqref="N1111">
    <cfRule type="cellIs" dxfId="1722" priority="1891" operator="between">
      <formula>3.5</formula>
      <formula>2.495</formula>
    </cfRule>
  </conditionalFormatting>
  <conditionalFormatting sqref="N1111">
    <cfRule type="cellIs" dxfId="1721" priority="1890" operator="between">
      <formula>3.5</formula>
      <formula>2.494</formula>
    </cfRule>
  </conditionalFormatting>
  <conditionalFormatting sqref="N1111">
    <cfRule type="cellIs" dxfId="1720" priority="1889" operator="between">
      <formula>2.5</formula>
      <formula>0</formula>
    </cfRule>
  </conditionalFormatting>
  <conditionalFormatting sqref="N1111">
    <cfRule type="cellIs" dxfId="1719" priority="1885" operator="between">
      <formula>4.501</formula>
      <formula>6</formula>
    </cfRule>
    <cfRule type="cellIs" dxfId="1718" priority="1886" operator="between">
      <formula>3.001</formula>
      <formula>4.5</formula>
    </cfRule>
    <cfRule type="cellIs" dxfId="1717" priority="1887" operator="between">
      <formula>2.001</formula>
      <formula>3</formula>
    </cfRule>
    <cfRule type="cellIs" dxfId="1716" priority="1888" operator="between">
      <formula>0</formula>
      <formula>2</formula>
    </cfRule>
  </conditionalFormatting>
  <conditionalFormatting sqref="N1108">
    <cfRule type="cellIs" dxfId="1715" priority="1884" operator="between">
      <formula>6</formula>
      <formula>4.5</formula>
    </cfRule>
  </conditionalFormatting>
  <conditionalFormatting sqref="N1108">
    <cfRule type="cellIs" dxfId="1714" priority="1883" operator="between">
      <formula>6</formula>
      <formula>4.495</formula>
    </cfRule>
  </conditionalFormatting>
  <conditionalFormatting sqref="N1108">
    <cfRule type="cellIs" dxfId="1713" priority="1882" operator="between">
      <formula>4.5</formula>
      <formula>3.495</formula>
    </cfRule>
  </conditionalFormatting>
  <conditionalFormatting sqref="N1108">
    <cfRule type="cellIs" dxfId="1712" priority="1880" operator="between">
      <formula>3.5</formula>
      <formula>2.495</formula>
    </cfRule>
    <cfRule type="cellIs" dxfId="1711" priority="1881" operator="between">
      <formula>3.5</formula>
      <formula>2.495</formula>
    </cfRule>
  </conditionalFormatting>
  <conditionalFormatting sqref="N1108">
    <cfRule type="cellIs" dxfId="1710" priority="1879" operator="between">
      <formula>3.5</formula>
      <formula>2.495</formula>
    </cfRule>
  </conditionalFormatting>
  <conditionalFormatting sqref="N1108">
    <cfRule type="cellIs" dxfId="1709" priority="1878" operator="between">
      <formula>3.5</formula>
      <formula>2.494</formula>
    </cfRule>
  </conditionalFormatting>
  <conditionalFormatting sqref="N1108">
    <cfRule type="cellIs" dxfId="1708" priority="1877" operator="between">
      <formula>2.5</formula>
      <formula>0</formula>
    </cfRule>
  </conditionalFormatting>
  <conditionalFormatting sqref="N1108">
    <cfRule type="cellIs" dxfId="1707" priority="1873" operator="between">
      <formula>4.501</formula>
      <formula>6</formula>
    </cfRule>
    <cfRule type="cellIs" dxfId="1706" priority="1874" operator="between">
      <formula>3.001</formula>
      <formula>4.5</formula>
    </cfRule>
    <cfRule type="cellIs" dxfId="1705" priority="1875" operator="between">
      <formula>2.001</formula>
      <formula>3</formula>
    </cfRule>
    <cfRule type="cellIs" dxfId="1704" priority="1876" operator="between">
      <formula>0</formula>
      <formula>2</formula>
    </cfRule>
  </conditionalFormatting>
  <conditionalFormatting sqref="N1110">
    <cfRule type="cellIs" dxfId="1703" priority="1872" operator="between">
      <formula>6</formula>
      <formula>4.5</formula>
    </cfRule>
  </conditionalFormatting>
  <conditionalFormatting sqref="N1110">
    <cfRule type="cellIs" dxfId="1702" priority="1871" operator="between">
      <formula>6</formula>
      <formula>4.495</formula>
    </cfRule>
  </conditionalFormatting>
  <conditionalFormatting sqref="N1110">
    <cfRule type="cellIs" dxfId="1701" priority="1870" operator="between">
      <formula>4.5</formula>
      <formula>3.495</formula>
    </cfRule>
  </conditionalFormatting>
  <conditionalFormatting sqref="N1110">
    <cfRule type="cellIs" dxfId="1700" priority="1868" operator="between">
      <formula>3.5</formula>
      <formula>2.495</formula>
    </cfRule>
    <cfRule type="cellIs" dxfId="1699" priority="1869" operator="between">
      <formula>3.5</formula>
      <formula>2.495</formula>
    </cfRule>
  </conditionalFormatting>
  <conditionalFormatting sqref="N1110">
    <cfRule type="cellIs" dxfId="1698" priority="1867" operator="between">
      <formula>3.5</formula>
      <formula>2.495</formula>
    </cfRule>
  </conditionalFormatting>
  <conditionalFormatting sqref="N1110">
    <cfRule type="cellIs" dxfId="1697" priority="1866" operator="between">
      <formula>3.5</formula>
      <formula>2.494</formula>
    </cfRule>
  </conditionalFormatting>
  <conditionalFormatting sqref="N1110">
    <cfRule type="cellIs" dxfId="1696" priority="1865" operator="between">
      <formula>2.5</formula>
      <formula>0</formula>
    </cfRule>
  </conditionalFormatting>
  <conditionalFormatting sqref="N1110">
    <cfRule type="cellIs" dxfId="1695" priority="1861" operator="between">
      <formula>4.501</formula>
      <formula>6</formula>
    </cfRule>
    <cfRule type="cellIs" dxfId="1694" priority="1862" operator="between">
      <formula>3.001</formula>
      <formula>4.5</formula>
    </cfRule>
    <cfRule type="cellIs" dxfId="1693" priority="1863" operator="between">
      <formula>2.001</formula>
      <formula>3</formula>
    </cfRule>
    <cfRule type="cellIs" dxfId="1692" priority="1864" operator="between">
      <formula>0</formula>
      <formula>2</formula>
    </cfRule>
  </conditionalFormatting>
  <conditionalFormatting sqref="N1118">
    <cfRule type="cellIs" dxfId="1691" priority="1860" operator="between">
      <formula>6</formula>
      <formula>4.5</formula>
    </cfRule>
  </conditionalFormatting>
  <conditionalFormatting sqref="N1118">
    <cfRule type="cellIs" dxfId="1690" priority="1859" operator="between">
      <formula>6</formula>
      <formula>4.495</formula>
    </cfRule>
  </conditionalFormatting>
  <conditionalFormatting sqref="N1118">
    <cfRule type="cellIs" dxfId="1689" priority="1858" operator="between">
      <formula>4.5</formula>
      <formula>3.495</formula>
    </cfRule>
  </conditionalFormatting>
  <conditionalFormatting sqref="N1118">
    <cfRule type="cellIs" dxfId="1688" priority="1856" operator="between">
      <formula>3.5</formula>
      <formula>2.495</formula>
    </cfRule>
    <cfRule type="cellIs" dxfId="1687" priority="1857" operator="between">
      <formula>3.5</formula>
      <formula>2.495</formula>
    </cfRule>
  </conditionalFormatting>
  <conditionalFormatting sqref="N1118">
    <cfRule type="cellIs" dxfId="1686" priority="1855" operator="between">
      <formula>3.5</formula>
      <formula>2.495</formula>
    </cfRule>
  </conditionalFormatting>
  <conditionalFormatting sqref="N1118">
    <cfRule type="cellIs" dxfId="1685" priority="1854" operator="between">
      <formula>3.5</formula>
      <formula>2.494</formula>
    </cfRule>
  </conditionalFormatting>
  <conditionalFormatting sqref="N1118">
    <cfRule type="cellIs" dxfId="1684" priority="1853" operator="between">
      <formula>2.5</formula>
      <formula>0</formula>
    </cfRule>
  </conditionalFormatting>
  <conditionalFormatting sqref="N1118">
    <cfRule type="cellIs" dxfId="1683" priority="1849" operator="between">
      <formula>4.501</formula>
      <formula>6</formula>
    </cfRule>
    <cfRule type="cellIs" dxfId="1682" priority="1850" operator="between">
      <formula>3.001</formula>
      <formula>4.5</formula>
    </cfRule>
    <cfRule type="cellIs" dxfId="1681" priority="1851" operator="between">
      <formula>2.001</formula>
      <formula>3</formula>
    </cfRule>
    <cfRule type="cellIs" dxfId="1680" priority="1852" operator="between">
      <formula>0</formula>
      <formula>2</formula>
    </cfRule>
  </conditionalFormatting>
  <conditionalFormatting sqref="N1114">
    <cfRule type="cellIs" dxfId="1679" priority="1848" operator="between">
      <formula>6</formula>
      <formula>4.5</formula>
    </cfRule>
  </conditionalFormatting>
  <conditionalFormatting sqref="N1114">
    <cfRule type="cellIs" dxfId="1678" priority="1847" operator="between">
      <formula>6</formula>
      <formula>4.495</formula>
    </cfRule>
  </conditionalFormatting>
  <conditionalFormatting sqref="N1114">
    <cfRule type="cellIs" dxfId="1677" priority="1846" operator="between">
      <formula>4.5</formula>
      <formula>3.495</formula>
    </cfRule>
  </conditionalFormatting>
  <conditionalFormatting sqref="N1114">
    <cfRule type="cellIs" dxfId="1676" priority="1844" operator="between">
      <formula>3.5</formula>
      <formula>2.495</formula>
    </cfRule>
    <cfRule type="cellIs" dxfId="1675" priority="1845" operator="between">
      <formula>3.5</formula>
      <formula>2.495</formula>
    </cfRule>
  </conditionalFormatting>
  <conditionalFormatting sqref="N1114">
    <cfRule type="cellIs" dxfId="1674" priority="1843" operator="between">
      <formula>3.5</formula>
      <formula>2.495</formula>
    </cfRule>
  </conditionalFormatting>
  <conditionalFormatting sqref="N1114">
    <cfRule type="cellIs" dxfId="1673" priority="1842" operator="between">
      <formula>3.5</formula>
      <formula>2.494</formula>
    </cfRule>
  </conditionalFormatting>
  <conditionalFormatting sqref="N1114">
    <cfRule type="cellIs" dxfId="1672" priority="1841" operator="between">
      <formula>2.5</formula>
      <formula>0</formula>
    </cfRule>
  </conditionalFormatting>
  <conditionalFormatting sqref="N1114">
    <cfRule type="cellIs" dxfId="1671" priority="1837" operator="between">
      <formula>4.501</formula>
      <formula>6</formula>
    </cfRule>
    <cfRule type="cellIs" dxfId="1670" priority="1838" operator="between">
      <formula>3.001</formula>
      <formula>4.5</formula>
    </cfRule>
    <cfRule type="cellIs" dxfId="1669" priority="1839" operator="between">
      <formula>2.001</formula>
      <formula>3</formula>
    </cfRule>
    <cfRule type="cellIs" dxfId="1668" priority="1840" operator="between">
      <formula>0</formula>
      <formula>2</formula>
    </cfRule>
  </conditionalFormatting>
  <conditionalFormatting sqref="N1117">
    <cfRule type="cellIs" dxfId="1667" priority="1836" operator="between">
      <formula>6</formula>
      <formula>4.5</formula>
    </cfRule>
  </conditionalFormatting>
  <conditionalFormatting sqref="N1117">
    <cfRule type="cellIs" dxfId="1666" priority="1835" operator="between">
      <formula>6</formula>
      <formula>4.495</formula>
    </cfRule>
  </conditionalFormatting>
  <conditionalFormatting sqref="N1117">
    <cfRule type="cellIs" dxfId="1665" priority="1834" operator="between">
      <formula>4.5</formula>
      <formula>3.495</formula>
    </cfRule>
  </conditionalFormatting>
  <conditionalFormatting sqref="N1117">
    <cfRule type="cellIs" dxfId="1664" priority="1832" operator="between">
      <formula>3.5</formula>
      <formula>2.495</formula>
    </cfRule>
    <cfRule type="cellIs" dxfId="1663" priority="1833" operator="between">
      <formula>3.5</formula>
      <formula>2.495</formula>
    </cfRule>
  </conditionalFormatting>
  <conditionalFormatting sqref="N1117">
    <cfRule type="cellIs" dxfId="1662" priority="1831" operator="between">
      <formula>3.5</formula>
      <formula>2.495</formula>
    </cfRule>
  </conditionalFormatting>
  <conditionalFormatting sqref="N1117">
    <cfRule type="cellIs" dxfId="1661" priority="1830" operator="between">
      <formula>3.5</formula>
      <formula>2.494</formula>
    </cfRule>
  </conditionalFormatting>
  <conditionalFormatting sqref="N1117">
    <cfRule type="cellIs" dxfId="1660" priority="1829" operator="between">
      <formula>2.5</formula>
      <formula>0</formula>
    </cfRule>
  </conditionalFormatting>
  <conditionalFormatting sqref="N1117">
    <cfRule type="cellIs" dxfId="1659" priority="1825" operator="between">
      <formula>4.501</formula>
      <formula>6</formula>
    </cfRule>
    <cfRule type="cellIs" dxfId="1658" priority="1826" operator="between">
      <formula>3.001</formula>
      <formula>4.5</formula>
    </cfRule>
    <cfRule type="cellIs" dxfId="1657" priority="1827" operator="between">
      <formula>2.001</formula>
      <formula>3</formula>
    </cfRule>
    <cfRule type="cellIs" dxfId="1656" priority="1828" operator="between">
      <formula>0</formula>
      <formula>2</formula>
    </cfRule>
  </conditionalFormatting>
  <conditionalFormatting sqref="N1116">
    <cfRule type="cellIs" dxfId="1655" priority="1824" operator="between">
      <formula>6</formula>
      <formula>4.5</formula>
    </cfRule>
  </conditionalFormatting>
  <conditionalFormatting sqref="N1116">
    <cfRule type="cellIs" dxfId="1654" priority="1823" operator="between">
      <formula>6</formula>
      <formula>4.495</formula>
    </cfRule>
  </conditionalFormatting>
  <conditionalFormatting sqref="N1116">
    <cfRule type="cellIs" dxfId="1653" priority="1822" operator="between">
      <formula>4.5</formula>
      <formula>3.495</formula>
    </cfRule>
  </conditionalFormatting>
  <conditionalFormatting sqref="N1116">
    <cfRule type="cellIs" dxfId="1652" priority="1820" operator="between">
      <formula>3.5</formula>
      <formula>2.495</formula>
    </cfRule>
    <cfRule type="cellIs" dxfId="1651" priority="1821" operator="between">
      <formula>3.5</formula>
      <formula>2.495</formula>
    </cfRule>
  </conditionalFormatting>
  <conditionalFormatting sqref="N1116">
    <cfRule type="cellIs" dxfId="1650" priority="1819" operator="between">
      <formula>3.5</formula>
      <formula>2.495</formula>
    </cfRule>
  </conditionalFormatting>
  <conditionalFormatting sqref="N1116">
    <cfRule type="cellIs" dxfId="1649" priority="1818" operator="between">
      <formula>3.5</formula>
      <formula>2.494</formula>
    </cfRule>
  </conditionalFormatting>
  <conditionalFormatting sqref="N1116">
    <cfRule type="cellIs" dxfId="1648" priority="1817" operator="between">
      <formula>2.5</formula>
      <formula>0</formula>
    </cfRule>
  </conditionalFormatting>
  <conditionalFormatting sqref="N1116">
    <cfRule type="cellIs" dxfId="1647" priority="1813" operator="between">
      <formula>4.501</formula>
      <formula>6</formula>
    </cfRule>
    <cfRule type="cellIs" dxfId="1646" priority="1814" operator="between">
      <formula>3.001</formula>
      <formula>4.5</formula>
    </cfRule>
    <cfRule type="cellIs" dxfId="1645" priority="1815" operator="between">
      <formula>2.001</formula>
      <formula>3</formula>
    </cfRule>
    <cfRule type="cellIs" dxfId="1644" priority="1816" operator="between">
      <formula>0</formula>
      <formula>2</formula>
    </cfRule>
  </conditionalFormatting>
  <conditionalFormatting sqref="N1113">
    <cfRule type="cellIs" dxfId="1643" priority="1812" operator="between">
      <formula>6</formula>
      <formula>4.5</formula>
    </cfRule>
  </conditionalFormatting>
  <conditionalFormatting sqref="N1113">
    <cfRule type="cellIs" dxfId="1642" priority="1811" operator="between">
      <formula>6</formula>
      <formula>4.495</formula>
    </cfRule>
  </conditionalFormatting>
  <conditionalFormatting sqref="N1113">
    <cfRule type="cellIs" dxfId="1641" priority="1810" operator="between">
      <formula>4.5</formula>
      <formula>3.495</formula>
    </cfRule>
  </conditionalFormatting>
  <conditionalFormatting sqref="N1113">
    <cfRule type="cellIs" dxfId="1640" priority="1808" operator="between">
      <formula>3.5</formula>
      <formula>2.495</formula>
    </cfRule>
    <cfRule type="cellIs" dxfId="1639" priority="1809" operator="between">
      <formula>3.5</formula>
      <formula>2.495</formula>
    </cfRule>
  </conditionalFormatting>
  <conditionalFormatting sqref="N1113">
    <cfRule type="cellIs" dxfId="1638" priority="1807" operator="between">
      <formula>3.5</formula>
      <formula>2.495</formula>
    </cfRule>
  </conditionalFormatting>
  <conditionalFormatting sqref="N1113">
    <cfRule type="cellIs" dxfId="1637" priority="1806" operator="between">
      <formula>3.5</formula>
      <formula>2.494</formula>
    </cfRule>
  </conditionalFormatting>
  <conditionalFormatting sqref="N1113">
    <cfRule type="cellIs" dxfId="1636" priority="1805" operator="between">
      <formula>2.5</formula>
      <formula>0</formula>
    </cfRule>
  </conditionalFormatting>
  <conditionalFormatting sqref="N1113">
    <cfRule type="cellIs" dxfId="1635" priority="1801" operator="between">
      <formula>4.501</formula>
      <formula>6</formula>
    </cfRule>
    <cfRule type="cellIs" dxfId="1634" priority="1802" operator="between">
      <formula>3.001</formula>
      <formula>4.5</formula>
    </cfRule>
    <cfRule type="cellIs" dxfId="1633" priority="1803" operator="between">
      <formula>2.001</formula>
      <formula>3</formula>
    </cfRule>
    <cfRule type="cellIs" dxfId="1632" priority="1804" operator="between">
      <formula>0</formula>
      <formula>2</formula>
    </cfRule>
  </conditionalFormatting>
  <conditionalFormatting sqref="N1115">
    <cfRule type="cellIs" dxfId="1631" priority="1800" operator="between">
      <formula>6</formula>
      <formula>4.5</formula>
    </cfRule>
  </conditionalFormatting>
  <conditionalFormatting sqref="N1115">
    <cfRule type="cellIs" dxfId="1630" priority="1799" operator="between">
      <formula>6</formula>
      <formula>4.495</formula>
    </cfRule>
  </conditionalFormatting>
  <conditionalFormatting sqref="N1115">
    <cfRule type="cellIs" dxfId="1629" priority="1798" operator="between">
      <formula>4.5</formula>
      <formula>3.495</formula>
    </cfRule>
  </conditionalFormatting>
  <conditionalFormatting sqref="N1115">
    <cfRule type="cellIs" dxfId="1628" priority="1796" operator="between">
      <formula>3.5</formula>
      <formula>2.495</formula>
    </cfRule>
    <cfRule type="cellIs" dxfId="1627" priority="1797" operator="between">
      <formula>3.5</formula>
      <formula>2.495</formula>
    </cfRule>
  </conditionalFormatting>
  <conditionalFormatting sqref="N1115">
    <cfRule type="cellIs" dxfId="1626" priority="1795" operator="between">
      <formula>3.5</formula>
      <formula>2.495</formula>
    </cfRule>
  </conditionalFormatting>
  <conditionalFormatting sqref="N1115">
    <cfRule type="cellIs" dxfId="1625" priority="1794" operator="between">
      <formula>3.5</formula>
      <formula>2.494</formula>
    </cfRule>
  </conditionalFormatting>
  <conditionalFormatting sqref="N1115">
    <cfRule type="cellIs" dxfId="1624" priority="1793" operator="between">
      <formula>2.5</formula>
      <formula>0</formula>
    </cfRule>
  </conditionalFormatting>
  <conditionalFormatting sqref="N1115">
    <cfRule type="cellIs" dxfId="1623" priority="1789" operator="between">
      <formula>4.501</formula>
      <formula>6</formula>
    </cfRule>
    <cfRule type="cellIs" dxfId="1622" priority="1790" operator="between">
      <formula>3.001</formula>
      <formula>4.5</formula>
    </cfRule>
    <cfRule type="cellIs" dxfId="1621" priority="1791" operator="between">
      <formula>2.001</formula>
      <formula>3</formula>
    </cfRule>
    <cfRule type="cellIs" dxfId="1620" priority="1792" operator="between">
      <formula>0</formula>
      <formula>2</formula>
    </cfRule>
  </conditionalFormatting>
  <conditionalFormatting sqref="N1124">
    <cfRule type="cellIs" dxfId="1619" priority="1788" operator="between">
      <formula>6</formula>
      <formula>4.5</formula>
    </cfRule>
  </conditionalFormatting>
  <conditionalFormatting sqref="N1124">
    <cfRule type="cellIs" dxfId="1618" priority="1787" operator="between">
      <formula>6</formula>
      <formula>4.495</formula>
    </cfRule>
  </conditionalFormatting>
  <conditionalFormatting sqref="N1124">
    <cfRule type="cellIs" dxfId="1617" priority="1786" operator="between">
      <formula>4.5</formula>
      <formula>3.495</formula>
    </cfRule>
  </conditionalFormatting>
  <conditionalFormatting sqref="N1124">
    <cfRule type="cellIs" dxfId="1616" priority="1784" operator="between">
      <formula>3.5</formula>
      <formula>2.495</formula>
    </cfRule>
    <cfRule type="cellIs" dxfId="1615" priority="1785" operator="between">
      <formula>3.5</formula>
      <formula>2.495</formula>
    </cfRule>
  </conditionalFormatting>
  <conditionalFormatting sqref="N1124">
    <cfRule type="cellIs" dxfId="1614" priority="1783" operator="between">
      <formula>3.5</formula>
      <formula>2.495</formula>
    </cfRule>
  </conditionalFormatting>
  <conditionalFormatting sqref="N1124">
    <cfRule type="cellIs" dxfId="1613" priority="1782" operator="between">
      <formula>3.5</formula>
      <formula>2.494</formula>
    </cfRule>
  </conditionalFormatting>
  <conditionalFormatting sqref="N1124">
    <cfRule type="cellIs" dxfId="1612" priority="1781" operator="between">
      <formula>2.5</formula>
      <formula>0</formula>
    </cfRule>
  </conditionalFormatting>
  <conditionalFormatting sqref="N1124">
    <cfRule type="cellIs" dxfId="1611" priority="1777" operator="between">
      <formula>4.501</formula>
      <formula>6</formula>
    </cfRule>
    <cfRule type="cellIs" dxfId="1610" priority="1778" operator="between">
      <formula>3.001</formula>
      <formula>4.5</formula>
    </cfRule>
    <cfRule type="cellIs" dxfId="1609" priority="1779" operator="between">
      <formula>2.001</formula>
      <formula>3</formula>
    </cfRule>
    <cfRule type="cellIs" dxfId="1608" priority="1780" operator="between">
      <formula>0</formula>
      <formula>2</formula>
    </cfRule>
  </conditionalFormatting>
  <conditionalFormatting sqref="N1120">
    <cfRule type="cellIs" dxfId="1607" priority="1776" operator="between">
      <formula>6</formula>
      <formula>4.5</formula>
    </cfRule>
  </conditionalFormatting>
  <conditionalFormatting sqref="N1120">
    <cfRule type="cellIs" dxfId="1606" priority="1775" operator="between">
      <formula>6</formula>
      <formula>4.495</formula>
    </cfRule>
  </conditionalFormatting>
  <conditionalFormatting sqref="N1120">
    <cfRule type="cellIs" dxfId="1605" priority="1774" operator="between">
      <formula>4.5</formula>
      <formula>3.495</formula>
    </cfRule>
  </conditionalFormatting>
  <conditionalFormatting sqref="N1120">
    <cfRule type="cellIs" dxfId="1604" priority="1772" operator="between">
      <formula>3.5</formula>
      <formula>2.495</formula>
    </cfRule>
    <cfRule type="cellIs" dxfId="1603" priority="1773" operator="between">
      <formula>3.5</formula>
      <formula>2.495</formula>
    </cfRule>
  </conditionalFormatting>
  <conditionalFormatting sqref="N1120">
    <cfRule type="cellIs" dxfId="1602" priority="1771" operator="between">
      <formula>3.5</formula>
      <formula>2.495</formula>
    </cfRule>
  </conditionalFormatting>
  <conditionalFormatting sqref="N1120">
    <cfRule type="cellIs" dxfId="1601" priority="1770" operator="between">
      <formula>3.5</formula>
      <formula>2.494</formula>
    </cfRule>
  </conditionalFormatting>
  <conditionalFormatting sqref="N1120">
    <cfRule type="cellIs" dxfId="1600" priority="1769" operator="between">
      <formula>2.5</formula>
      <formula>0</formula>
    </cfRule>
  </conditionalFormatting>
  <conditionalFormatting sqref="N1120">
    <cfRule type="cellIs" dxfId="1599" priority="1765" operator="between">
      <formula>4.501</formula>
      <formula>6</formula>
    </cfRule>
    <cfRule type="cellIs" dxfId="1598" priority="1766" operator="between">
      <formula>3.001</formula>
      <formula>4.5</formula>
    </cfRule>
    <cfRule type="cellIs" dxfId="1597" priority="1767" operator="between">
      <formula>2.001</formula>
      <formula>3</formula>
    </cfRule>
    <cfRule type="cellIs" dxfId="1596" priority="1768" operator="between">
      <formula>0</formula>
      <formula>2</formula>
    </cfRule>
  </conditionalFormatting>
  <conditionalFormatting sqref="N1123">
    <cfRule type="cellIs" dxfId="1595" priority="1764" operator="between">
      <formula>6</formula>
      <formula>4.5</formula>
    </cfRule>
  </conditionalFormatting>
  <conditionalFormatting sqref="N1123">
    <cfRule type="cellIs" dxfId="1594" priority="1763" operator="between">
      <formula>6</formula>
      <formula>4.495</formula>
    </cfRule>
  </conditionalFormatting>
  <conditionalFormatting sqref="N1123">
    <cfRule type="cellIs" dxfId="1593" priority="1762" operator="between">
      <formula>4.5</formula>
      <formula>3.495</formula>
    </cfRule>
  </conditionalFormatting>
  <conditionalFormatting sqref="N1123">
    <cfRule type="cellIs" dxfId="1592" priority="1760" operator="between">
      <formula>3.5</formula>
      <formula>2.495</formula>
    </cfRule>
    <cfRule type="cellIs" dxfId="1591" priority="1761" operator="between">
      <formula>3.5</formula>
      <formula>2.495</formula>
    </cfRule>
  </conditionalFormatting>
  <conditionalFormatting sqref="N1123">
    <cfRule type="cellIs" dxfId="1590" priority="1759" operator="between">
      <formula>3.5</formula>
      <formula>2.495</formula>
    </cfRule>
  </conditionalFormatting>
  <conditionalFormatting sqref="N1123">
    <cfRule type="cellIs" dxfId="1589" priority="1758" operator="between">
      <formula>3.5</formula>
      <formula>2.494</formula>
    </cfRule>
  </conditionalFormatting>
  <conditionalFormatting sqref="N1123">
    <cfRule type="cellIs" dxfId="1588" priority="1757" operator="between">
      <formula>2.5</formula>
      <formula>0</formula>
    </cfRule>
  </conditionalFormatting>
  <conditionalFormatting sqref="N1123">
    <cfRule type="cellIs" dxfId="1587" priority="1753" operator="between">
      <formula>4.501</formula>
      <formula>6</formula>
    </cfRule>
    <cfRule type="cellIs" dxfId="1586" priority="1754" operator="between">
      <formula>3.001</formula>
      <formula>4.5</formula>
    </cfRule>
    <cfRule type="cellIs" dxfId="1585" priority="1755" operator="between">
      <formula>2.001</formula>
      <formula>3</formula>
    </cfRule>
    <cfRule type="cellIs" dxfId="1584" priority="1756" operator="between">
      <formula>0</formula>
      <formula>2</formula>
    </cfRule>
  </conditionalFormatting>
  <conditionalFormatting sqref="N1122">
    <cfRule type="cellIs" dxfId="1583" priority="1752" operator="between">
      <formula>6</formula>
      <formula>4.5</formula>
    </cfRule>
  </conditionalFormatting>
  <conditionalFormatting sqref="N1122">
    <cfRule type="cellIs" dxfId="1582" priority="1751" operator="between">
      <formula>6</formula>
      <formula>4.495</formula>
    </cfRule>
  </conditionalFormatting>
  <conditionalFormatting sqref="N1122">
    <cfRule type="cellIs" dxfId="1581" priority="1750" operator="between">
      <formula>4.5</formula>
      <formula>3.495</formula>
    </cfRule>
  </conditionalFormatting>
  <conditionalFormatting sqref="N1122">
    <cfRule type="cellIs" dxfId="1580" priority="1748" operator="between">
      <formula>3.5</formula>
      <formula>2.495</formula>
    </cfRule>
    <cfRule type="cellIs" dxfId="1579" priority="1749" operator="between">
      <formula>3.5</formula>
      <formula>2.495</formula>
    </cfRule>
  </conditionalFormatting>
  <conditionalFormatting sqref="N1122">
    <cfRule type="cellIs" dxfId="1578" priority="1747" operator="between">
      <formula>3.5</formula>
      <formula>2.495</formula>
    </cfRule>
  </conditionalFormatting>
  <conditionalFormatting sqref="N1122">
    <cfRule type="cellIs" dxfId="1577" priority="1746" operator="between">
      <formula>3.5</formula>
      <formula>2.494</formula>
    </cfRule>
  </conditionalFormatting>
  <conditionalFormatting sqref="N1122">
    <cfRule type="cellIs" dxfId="1576" priority="1745" operator="between">
      <formula>2.5</formula>
      <formula>0</formula>
    </cfRule>
  </conditionalFormatting>
  <conditionalFormatting sqref="N1122">
    <cfRule type="cellIs" dxfId="1575" priority="1741" operator="between">
      <formula>4.501</formula>
      <formula>6</formula>
    </cfRule>
    <cfRule type="cellIs" dxfId="1574" priority="1742" operator="between">
      <formula>3.001</formula>
      <formula>4.5</formula>
    </cfRule>
    <cfRule type="cellIs" dxfId="1573" priority="1743" operator="between">
      <formula>2.001</formula>
      <formula>3</formula>
    </cfRule>
    <cfRule type="cellIs" dxfId="1572" priority="1744" operator="between">
      <formula>0</formula>
      <formula>2</formula>
    </cfRule>
  </conditionalFormatting>
  <conditionalFormatting sqref="N1119">
    <cfRule type="cellIs" dxfId="1571" priority="1740" operator="between">
      <formula>6</formula>
      <formula>4.5</formula>
    </cfRule>
  </conditionalFormatting>
  <conditionalFormatting sqref="N1119">
    <cfRule type="cellIs" dxfId="1570" priority="1739" operator="between">
      <formula>6</formula>
      <formula>4.495</formula>
    </cfRule>
  </conditionalFormatting>
  <conditionalFormatting sqref="N1119">
    <cfRule type="cellIs" dxfId="1569" priority="1738" operator="between">
      <formula>4.5</formula>
      <formula>3.495</formula>
    </cfRule>
  </conditionalFormatting>
  <conditionalFormatting sqref="N1119">
    <cfRule type="cellIs" dxfId="1568" priority="1736" operator="between">
      <formula>3.5</formula>
      <formula>2.495</formula>
    </cfRule>
    <cfRule type="cellIs" dxfId="1567" priority="1737" operator="between">
      <formula>3.5</formula>
      <formula>2.495</formula>
    </cfRule>
  </conditionalFormatting>
  <conditionalFormatting sqref="N1119">
    <cfRule type="cellIs" dxfId="1566" priority="1735" operator="between">
      <formula>3.5</formula>
      <formula>2.495</formula>
    </cfRule>
  </conditionalFormatting>
  <conditionalFormatting sqref="N1119">
    <cfRule type="cellIs" dxfId="1565" priority="1734" operator="between">
      <formula>3.5</formula>
      <formula>2.494</formula>
    </cfRule>
  </conditionalFormatting>
  <conditionalFormatting sqref="N1119">
    <cfRule type="cellIs" dxfId="1564" priority="1733" operator="between">
      <formula>2.5</formula>
      <formula>0</formula>
    </cfRule>
  </conditionalFormatting>
  <conditionalFormatting sqref="N1119">
    <cfRule type="cellIs" dxfId="1563" priority="1729" operator="between">
      <formula>4.501</formula>
      <formula>6</formula>
    </cfRule>
    <cfRule type="cellIs" dxfId="1562" priority="1730" operator="between">
      <formula>3.001</formula>
      <formula>4.5</formula>
    </cfRule>
    <cfRule type="cellIs" dxfId="1561" priority="1731" operator="between">
      <formula>2.001</formula>
      <formula>3</formula>
    </cfRule>
    <cfRule type="cellIs" dxfId="1560" priority="1732" operator="between">
      <formula>0</formula>
      <formula>2</formula>
    </cfRule>
  </conditionalFormatting>
  <conditionalFormatting sqref="N1121">
    <cfRule type="cellIs" dxfId="1559" priority="1728" operator="between">
      <formula>6</formula>
      <formula>4.5</formula>
    </cfRule>
  </conditionalFormatting>
  <conditionalFormatting sqref="N1121">
    <cfRule type="cellIs" dxfId="1558" priority="1727" operator="between">
      <formula>6</formula>
      <formula>4.495</formula>
    </cfRule>
  </conditionalFormatting>
  <conditionalFormatting sqref="N1121">
    <cfRule type="cellIs" dxfId="1557" priority="1726" operator="between">
      <formula>4.5</formula>
      <formula>3.495</formula>
    </cfRule>
  </conditionalFormatting>
  <conditionalFormatting sqref="N1121">
    <cfRule type="cellIs" dxfId="1556" priority="1724" operator="between">
      <formula>3.5</formula>
      <formula>2.495</formula>
    </cfRule>
    <cfRule type="cellIs" dxfId="1555" priority="1725" operator="between">
      <formula>3.5</formula>
      <formula>2.495</formula>
    </cfRule>
  </conditionalFormatting>
  <conditionalFormatting sqref="N1121">
    <cfRule type="cellIs" dxfId="1554" priority="1723" operator="between">
      <formula>3.5</formula>
      <formula>2.495</formula>
    </cfRule>
  </conditionalFormatting>
  <conditionalFormatting sqref="N1121">
    <cfRule type="cellIs" dxfId="1553" priority="1722" operator="between">
      <formula>3.5</formula>
      <formula>2.494</formula>
    </cfRule>
  </conditionalFormatting>
  <conditionalFormatting sqref="N1121">
    <cfRule type="cellIs" dxfId="1552" priority="1721" operator="between">
      <formula>2.5</formula>
      <formula>0</formula>
    </cfRule>
  </conditionalFormatting>
  <conditionalFormatting sqref="N1121">
    <cfRule type="cellIs" dxfId="1551" priority="1717" operator="between">
      <formula>4.501</formula>
      <formula>6</formula>
    </cfRule>
    <cfRule type="cellIs" dxfId="1550" priority="1718" operator="between">
      <formula>3.001</formula>
      <formula>4.5</formula>
    </cfRule>
    <cfRule type="cellIs" dxfId="1549" priority="1719" operator="between">
      <formula>2.001</formula>
      <formula>3</formula>
    </cfRule>
    <cfRule type="cellIs" dxfId="1548" priority="1720" operator="between">
      <formula>0</formula>
      <formula>2</formula>
    </cfRule>
  </conditionalFormatting>
  <conditionalFormatting sqref="N1130">
    <cfRule type="cellIs" dxfId="1547" priority="1716" operator="between">
      <formula>6</formula>
      <formula>4.5</formula>
    </cfRule>
  </conditionalFormatting>
  <conditionalFormatting sqref="N1130">
    <cfRule type="cellIs" dxfId="1546" priority="1715" operator="between">
      <formula>6</formula>
      <formula>4.495</formula>
    </cfRule>
  </conditionalFormatting>
  <conditionalFormatting sqref="N1130">
    <cfRule type="cellIs" dxfId="1545" priority="1714" operator="between">
      <formula>4.5</formula>
      <formula>3.495</formula>
    </cfRule>
  </conditionalFormatting>
  <conditionalFormatting sqref="N1130">
    <cfRule type="cellIs" dxfId="1544" priority="1712" operator="between">
      <formula>3.5</formula>
      <formula>2.495</formula>
    </cfRule>
    <cfRule type="cellIs" dxfId="1543" priority="1713" operator="between">
      <formula>3.5</formula>
      <formula>2.495</formula>
    </cfRule>
  </conditionalFormatting>
  <conditionalFormatting sqref="N1130">
    <cfRule type="cellIs" dxfId="1542" priority="1711" operator="between">
      <formula>3.5</formula>
      <formula>2.495</formula>
    </cfRule>
  </conditionalFormatting>
  <conditionalFormatting sqref="N1130">
    <cfRule type="cellIs" dxfId="1541" priority="1710" operator="between">
      <formula>3.5</formula>
      <formula>2.494</formula>
    </cfRule>
  </conditionalFormatting>
  <conditionalFormatting sqref="N1130">
    <cfRule type="cellIs" dxfId="1540" priority="1709" operator="between">
      <formula>2.5</formula>
      <formula>0</formula>
    </cfRule>
  </conditionalFormatting>
  <conditionalFormatting sqref="N1130">
    <cfRule type="cellIs" dxfId="1539" priority="1705" operator="between">
      <formula>4.501</formula>
      <formula>6</formula>
    </cfRule>
    <cfRule type="cellIs" dxfId="1538" priority="1706" operator="between">
      <formula>3.001</formula>
      <formula>4.5</formula>
    </cfRule>
    <cfRule type="cellIs" dxfId="1537" priority="1707" operator="between">
      <formula>2.001</formula>
      <formula>3</formula>
    </cfRule>
    <cfRule type="cellIs" dxfId="1536" priority="1708" operator="between">
      <formula>0</formula>
      <formula>2</formula>
    </cfRule>
  </conditionalFormatting>
  <conditionalFormatting sqref="N1126">
    <cfRule type="cellIs" dxfId="1535" priority="1704" operator="between">
      <formula>6</formula>
      <formula>4.5</formula>
    </cfRule>
  </conditionalFormatting>
  <conditionalFormatting sqref="N1126">
    <cfRule type="cellIs" dxfId="1534" priority="1703" operator="between">
      <formula>6</formula>
      <formula>4.495</formula>
    </cfRule>
  </conditionalFormatting>
  <conditionalFormatting sqref="N1126">
    <cfRule type="cellIs" dxfId="1533" priority="1702" operator="between">
      <formula>4.5</formula>
      <formula>3.495</formula>
    </cfRule>
  </conditionalFormatting>
  <conditionalFormatting sqref="N1126">
    <cfRule type="cellIs" dxfId="1532" priority="1700" operator="between">
      <formula>3.5</formula>
      <formula>2.495</formula>
    </cfRule>
    <cfRule type="cellIs" dxfId="1531" priority="1701" operator="between">
      <formula>3.5</formula>
      <formula>2.495</formula>
    </cfRule>
  </conditionalFormatting>
  <conditionalFormatting sqref="N1126">
    <cfRule type="cellIs" dxfId="1530" priority="1699" operator="between">
      <formula>3.5</formula>
      <formula>2.495</formula>
    </cfRule>
  </conditionalFormatting>
  <conditionalFormatting sqref="N1126">
    <cfRule type="cellIs" dxfId="1529" priority="1698" operator="between">
      <formula>3.5</formula>
      <formula>2.494</formula>
    </cfRule>
  </conditionalFormatting>
  <conditionalFormatting sqref="N1126">
    <cfRule type="cellIs" dxfId="1528" priority="1697" operator="between">
      <formula>2.5</formula>
      <formula>0</formula>
    </cfRule>
  </conditionalFormatting>
  <conditionalFormatting sqref="N1126">
    <cfRule type="cellIs" dxfId="1527" priority="1693" operator="between">
      <formula>4.501</formula>
      <formula>6</formula>
    </cfRule>
    <cfRule type="cellIs" dxfId="1526" priority="1694" operator="between">
      <formula>3.001</formula>
      <formula>4.5</formula>
    </cfRule>
    <cfRule type="cellIs" dxfId="1525" priority="1695" operator="between">
      <formula>2.001</formula>
      <formula>3</formula>
    </cfRule>
    <cfRule type="cellIs" dxfId="1524" priority="1696" operator="between">
      <formula>0</formula>
      <formula>2</formula>
    </cfRule>
  </conditionalFormatting>
  <conditionalFormatting sqref="N1129">
    <cfRule type="cellIs" dxfId="1523" priority="1692" operator="between">
      <formula>6</formula>
      <formula>4.5</formula>
    </cfRule>
  </conditionalFormatting>
  <conditionalFormatting sqref="N1129">
    <cfRule type="cellIs" dxfId="1522" priority="1691" operator="between">
      <formula>6</formula>
      <formula>4.495</formula>
    </cfRule>
  </conditionalFormatting>
  <conditionalFormatting sqref="N1129">
    <cfRule type="cellIs" dxfId="1521" priority="1690" operator="between">
      <formula>4.5</formula>
      <formula>3.495</formula>
    </cfRule>
  </conditionalFormatting>
  <conditionalFormatting sqref="N1129">
    <cfRule type="cellIs" dxfId="1520" priority="1688" operator="between">
      <formula>3.5</formula>
      <formula>2.495</formula>
    </cfRule>
    <cfRule type="cellIs" dxfId="1519" priority="1689" operator="between">
      <formula>3.5</formula>
      <formula>2.495</formula>
    </cfRule>
  </conditionalFormatting>
  <conditionalFormatting sqref="N1129">
    <cfRule type="cellIs" dxfId="1518" priority="1687" operator="between">
      <formula>3.5</formula>
      <formula>2.495</formula>
    </cfRule>
  </conditionalFormatting>
  <conditionalFormatting sqref="N1129">
    <cfRule type="cellIs" dxfId="1517" priority="1686" operator="between">
      <formula>3.5</formula>
      <formula>2.494</formula>
    </cfRule>
  </conditionalFormatting>
  <conditionalFormatting sqref="N1129">
    <cfRule type="cellIs" dxfId="1516" priority="1685" operator="between">
      <formula>2.5</formula>
      <formula>0</formula>
    </cfRule>
  </conditionalFormatting>
  <conditionalFormatting sqref="N1129">
    <cfRule type="cellIs" dxfId="1515" priority="1681" operator="between">
      <formula>4.501</formula>
      <formula>6</formula>
    </cfRule>
    <cfRule type="cellIs" dxfId="1514" priority="1682" operator="between">
      <formula>3.001</formula>
      <formula>4.5</formula>
    </cfRule>
    <cfRule type="cellIs" dxfId="1513" priority="1683" operator="between">
      <formula>2.001</formula>
      <formula>3</formula>
    </cfRule>
    <cfRule type="cellIs" dxfId="1512" priority="1684" operator="between">
      <formula>0</formula>
      <formula>2</formula>
    </cfRule>
  </conditionalFormatting>
  <conditionalFormatting sqref="N1125">
    <cfRule type="cellIs" dxfId="1511" priority="1668" operator="between">
      <formula>6</formula>
      <formula>4.5</formula>
    </cfRule>
  </conditionalFormatting>
  <conditionalFormatting sqref="N1125">
    <cfRule type="cellIs" dxfId="1510" priority="1667" operator="between">
      <formula>6</formula>
      <formula>4.495</formula>
    </cfRule>
  </conditionalFormatting>
  <conditionalFormatting sqref="N1125">
    <cfRule type="cellIs" dxfId="1509" priority="1666" operator="between">
      <formula>4.5</formula>
      <formula>3.495</formula>
    </cfRule>
  </conditionalFormatting>
  <conditionalFormatting sqref="N1125">
    <cfRule type="cellIs" dxfId="1508" priority="1664" operator="between">
      <formula>3.5</formula>
      <formula>2.495</formula>
    </cfRule>
    <cfRule type="cellIs" dxfId="1507" priority="1665" operator="between">
      <formula>3.5</formula>
      <formula>2.495</formula>
    </cfRule>
  </conditionalFormatting>
  <conditionalFormatting sqref="N1125">
    <cfRule type="cellIs" dxfId="1506" priority="1663" operator="between">
      <formula>3.5</formula>
      <formula>2.495</formula>
    </cfRule>
  </conditionalFormatting>
  <conditionalFormatting sqref="N1125">
    <cfRule type="cellIs" dxfId="1505" priority="1662" operator="between">
      <formula>3.5</formula>
      <formula>2.494</formula>
    </cfRule>
  </conditionalFormatting>
  <conditionalFormatting sqref="N1125">
    <cfRule type="cellIs" dxfId="1504" priority="1661" operator="between">
      <formula>2.5</formula>
      <formula>0</formula>
    </cfRule>
  </conditionalFormatting>
  <conditionalFormatting sqref="N1125">
    <cfRule type="cellIs" dxfId="1503" priority="1657" operator="between">
      <formula>4.501</formula>
      <formula>6</formula>
    </cfRule>
    <cfRule type="cellIs" dxfId="1502" priority="1658" operator="between">
      <formula>3.001</formula>
      <formula>4.5</formula>
    </cfRule>
    <cfRule type="cellIs" dxfId="1501" priority="1659" operator="between">
      <formula>2.001</formula>
      <formula>3</formula>
    </cfRule>
    <cfRule type="cellIs" dxfId="1500" priority="1660" operator="between">
      <formula>0</formula>
      <formula>2</formula>
    </cfRule>
  </conditionalFormatting>
  <conditionalFormatting sqref="N1127">
    <cfRule type="cellIs" dxfId="1499" priority="1656" operator="between">
      <formula>6</formula>
      <formula>4.5</formula>
    </cfRule>
  </conditionalFormatting>
  <conditionalFormatting sqref="N1127">
    <cfRule type="cellIs" dxfId="1498" priority="1655" operator="between">
      <formula>6</formula>
      <formula>4.495</formula>
    </cfRule>
  </conditionalFormatting>
  <conditionalFormatting sqref="N1127">
    <cfRule type="cellIs" dxfId="1497" priority="1654" operator="between">
      <formula>4.5</formula>
      <formula>3.495</formula>
    </cfRule>
  </conditionalFormatting>
  <conditionalFormatting sqref="N1127">
    <cfRule type="cellIs" dxfId="1496" priority="1652" operator="between">
      <formula>3.5</formula>
      <formula>2.495</formula>
    </cfRule>
    <cfRule type="cellIs" dxfId="1495" priority="1653" operator="between">
      <formula>3.5</formula>
      <formula>2.495</formula>
    </cfRule>
  </conditionalFormatting>
  <conditionalFormatting sqref="N1127">
    <cfRule type="cellIs" dxfId="1494" priority="1651" operator="between">
      <formula>3.5</formula>
      <formula>2.495</formula>
    </cfRule>
  </conditionalFormatting>
  <conditionalFormatting sqref="N1127">
    <cfRule type="cellIs" dxfId="1493" priority="1650" operator="between">
      <formula>3.5</formula>
      <formula>2.494</formula>
    </cfRule>
  </conditionalFormatting>
  <conditionalFormatting sqref="N1127">
    <cfRule type="cellIs" dxfId="1492" priority="1649" operator="between">
      <formula>2.5</formula>
      <formula>0</formula>
    </cfRule>
  </conditionalFormatting>
  <conditionalFormatting sqref="N1127">
    <cfRule type="cellIs" dxfId="1491" priority="1645" operator="between">
      <formula>4.501</formula>
      <formula>6</formula>
    </cfRule>
    <cfRule type="cellIs" dxfId="1490" priority="1646" operator="between">
      <formula>3.001</formula>
      <formula>4.5</formula>
    </cfRule>
    <cfRule type="cellIs" dxfId="1489" priority="1647" operator="between">
      <formula>2.001</formula>
      <formula>3</formula>
    </cfRule>
    <cfRule type="cellIs" dxfId="1488" priority="1648" operator="between">
      <formula>0</formula>
      <formula>2</formula>
    </cfRule>
  </conditionalFormatting>
  <conditionalFormatting sqref="N1128">
    <cfRule type="cellIs" dxfId="1487" priority="1644" operator="between">
      <formula>6</formula>
      <formula>4.5</formula>
    </cfRule>
  </conditionalFormatting>
  <conditionalFormatting sqref="N1128">
    <cfRule type="cellIs" dxfId="1486" priority="1643" operator="between">
      <formula>6</formula>
      <formula>4.495</formula>
    </cfRule>
  </conditionalFormatting>
  <conditionalFormatting sqref="N1128">
    <cfRule type="cellIs" dxfId="1485" priority="1642" operator="between">
      <formula>4.5</formula>
      <formula>3.495</formula>
    </cfRule>
  </conditionalFormatting>
  <conditionalFormatting sqref="N1128">
    <cfRule type="cellIs" dxfId="1484" priority="1640" operator="between">
      <formula>3.5</formula>
      <formula>2.495</formula>
    </cfRule>
    <cfRule type="cellIs" dxfId="1483" priority="1641" operator="between">
      <formula>3.5</formula>
      <formula>2.495</formula>
    </cfRule>
  </conditionalFormatting>
  <conditionalFormatting sqref="N1128">
    <cfRule type="cellIs" dxfId="1482" priority="1639" operator="between">
      <formula>3.5</formula>
      <formula>2.495</formula>
    </cfRule>
  </conditionalFormatting>
  <conditionalFormatting sqref="N1128">
    <cfRule type="cellIs" dxfId="1481" priority="1638" operator="between">
      <formula>3.5</formula>
      <formula>2.494</formula>
    </cfRule>
  </conditionalFormatting>
  <conditionalFormatting sqref="N1128">
    <cfRule type="cellIs" dxfId="1480" priority="1637" operator="between">
      <formula>2.5</formula>
      <formula>0</formula>
    </cfRule>
  </conditionalFormatting>
  <conditionalFormatting sqref="N1128">
    <cfRule type="cellIs" dxfId="1479" priority="1633" operator="between">
      <formula>4.501</formula>
      <formula>6</formula>
    </cfRule>
    <cfRule type="cellIs" dxfId="1478" priority="1634" operator="between">
      <formula>3.001</formula>
      <formula>4.5</formula>
    </cfRule>
    <cfRule type="cellIs" dxfId="1477" priority="1635" operator="between">
      <formula>2.001</formula>
      <formula>3</formula>
    </cfRule>
    <cfRule type="cellIs" dxfId="1476" priority="1636" operator="between">
      <formula>0</formula>
      <formula>2</formula>
    </cfRule>
  </conditionalFormatting>
  <conditionalFormatting sqref="N1135">
    <cfRule type="cellIs" dxfId="1475" priority="1632" operator="between">
      <formula>6</formula>
      <formula>4.5</formula>
    </cfRule>
  </conditionalFormatting>
  <conditionalFormatting sqref="N1135">
    <cfRule type="cellIs" dxfId="1474" priority="1631" operator="between">
      <formula>6</formula>
      <formula>4.495</formula>
    </cfRule>
  </conditionalFormatting>
  <conditionalFormatting sqref="N1135">
    <cfRule type="cellIs" dxfId="1473" priority="1630" operator="between">
      <formula>4.5</formula>
      <formula>3.495</formula>
    </cfRule>
  </conditionalFormatting>
  <conditionalFormatting sqref="N1135">
    <cfRule type="cellIs" dxfId="1472" priority="1628" operator="between">
      <formula>3.5</formula>
      <formula>2.495</formula>
    </cfRule>
    <cfRule type="cellIs" dxfId="1471" priority="1629" operator="between">
      <formula>3.5</formula>
      <formula>2.495</formula>
    </cfRule>
  </conditionalFormatting>
  <conditionalFormatting sqref="N1135">
    <cfRule type="cellIs" dxfId="1470" priority="1627" operator="between">
      <formula>3.5</formula>
      <formula>2.495</formula>
    </cfRule>
  </conditionalFormatting>
  <conditionalFormatting sqref="N1135">
    <cfRule type="cellIs" dxfId="1469" priority="1626" operator="between">
      <formula>3.5</formula>
      <formula>2.494</formula>
    </cfRule>
  </conditionalFormatting>
  <conditionalFormatting sqref="N1135">
    <cfRule type="cellIs" dxfId="1468" priority="1625" operator="between">
      <formula>2.5</formula>
      <formula>0</formula>
    </cfRule>
  </conditionalFormatting>
  <conditionalFormatting sqref="N1135">
    <cfRule type="cellIs" dxfId="1467" priority="1621" operator="between">
      <formula>4.501</formula>
      <formula>6</formula>
    </cfRule>
    <cfRule type="cellIs" dxfId="1466" priority="1622" operator="between">
      <formula>3.001</formula>
      <formula>4.5</formula>
    </cfRule>
    <cfRule type="cellIs" dxfId="1465" priority="1623" operator="between">
      <formula>2.001</formula>
      <formula>3</formula>
    </cfRule>
    <cfRule type="cellIs" dxfId="1464" priority="1624" operator="between">
      <formula>0</formula>
      <formula>2</formula>
    </cfRule>
  </conditionalFormatting>
  <conditionalFormatting sqref="N1131">
    <cfRule type="cellIs" dxfId="1463" priority="1620" operator="between">
      <formula>6</formula>
      <formula>4.5</formula>
    </cfRule>
  </conditionalFormatting>
  <conditionalFormatting sqref="N1131">
    <cfRule type="cellIs" dxfId="1462" priority="1619" operator="between">
      <formula>6</formula>
      <formula>4.495</formula>
    </cfRule>
  </conditionalFormatting>
  <conditionalFormatting sqref="N1131">
    <cfRule type="cellIs" dxfId="1461" priority="1618" operator="between">
      <formula>4.5</formula>
      <formula>3.495</formula>
    </cfRule>
  </conditionalFormatting>
  <conditionalFormatting sqref="N1131">
    <cfRule type="cellIs" dxfId="1460" priority="1616" operator="between">
      <formula>3.5</formula>
      <formula>2.495</formula>
    </cfRule>
    <cfRule type="cellIs" dxfId="1459" priority="1617" operator="between">
      <formula>3.5</formula>
      <formula>2.495</formula>
    </cfRule>
  </conditionalFormatting>
  <conditionalFormatting sqref="N1131">
    <cfRule type="cellIs" dxfId="1458" priority="1615" operator="between">
      <formula>3.5</formula>
      <formula>2.495</formula>
    </cfRule>
  </conditionalFormatting>
  <conditionalFormatting sqref="N1131">
    <cfRule type="cellIs" dxfId="1457" priority="1614" operator="between">
      <formula>3.5</formula>
      <formula>2.494</formula>
    </cfRule>
  </conditionalFormatting>
  <conditionalFormatting sqref="N1131">
    <cfRule type="cellIs" dxfId="1456" priority="1613" operator="between">
      <formula>2.5</formula>
      <formula>0</formula>
    </cfRule>
  </conditionalFormatting>
  <conditionalFormatting sqref="N1131">
    <cfRule type="cellIs" dxfId="1455" priority="1609" operator="between">
      <formula>4.501</formula>
      <formula>6</formula>
    </cfRule>
    <cfRule type="cellIs" dxfId="1454" priority="1610" operator="between">
      <formula>3.001</formula>
      <formula>4.5</formula>
    </cfRule>
    <cfRule type="cellIs" dxfId="1453" priority="1611" operator="between">
      <formula>2.001</formula>
      <formula>3</formula>
    </cfRule>
    <cfRule type="cellIs" dxfId="1452" priority="1612" operator="between">
      <formula>0</formula>
      <formula>2</formula>
    </cfRule>
  </conditionalFormatting>
  <conditionalFormatting sqref="N1134">
    <cfRule type="cellIs" dxfId="1451" priority="1608" operator="between">
      <formula>6</formula>
      <formula>4.5</formula>
    </cfRule>
  </conditionalFormatting>
  <conditionalFormatting sqref="N1134">
    <cfRule type="cellIs" dxfId="1450" priority="1607" operator="between">
      <formula>6</formula>
      <formula>4.495</formula>
    </cfRule>
  </conditionalFormatting>
  <conditionalFormatting sqref="N1134">
    <cfRule type="cellIs" dxfId="1449" priority="1606" operator="between">
      <formula>4.5</formula>
      <formula>3.495</formula>
    </cfRule>
  </conditionalFormatting>
  <conditionalFormatting sqref="N1134">
    <cfRule type="cellIs" dxfId="1448" priority="1604" operator="between">
      <formula>3.5</formula>
      <formula>2.495</formula>
    </cfRule>
    <cfRule type="cellIs" dxfId="1447" priority="1605" operator="between">
      <formula>3.5</formula>
      <formula>2.495</formula>
    </cfRule>
  </conditionalFormatting>
  <conditionalFormatting sqref="N1134">
    <cfRule type="cellIs" dxfId="1446" priority="1603" operator="between">
      <formula>3.5</formula>
      <formula>2.495</formula>
    </cfRule>
  </conditionalFormatting>
  <conditionalFormatting sqref="N1134">
    <cfRule type="cellIs" dxfId="1445" priority="1602" operator="between">
      <formula>3.5</formula>
      <formula>2.494</formula>
    </cfRule>
  </conditionalFormatting>
  <conditionalFormatting sqref="N1134">
    <cfRule type="cellIs" dxfId="1444" priority="1601" operator="between">
      <formula>2.5</formula>
      <formula>0</formula>
    </cfRule>
  </conditionalFormatting>
  <conditionalFormatting sqref="N1134">
    <cfRule type="cellIs" dxfId="1443" priority="1597" operator="between">
      <formula>4.501</formula>
      <formula>6</formula>
    </cfRule>
    <cfRule type="cellIs" dxfId="1442" priority="1598" operator="between">
      <formula>3.001</formula>
      <formula>4.5</formula>
    </cfRule>
    <cfRule type="cellIs" dxfId="1441" priority="1599" operator="between">
      <formula>2.001</formula>
      <formula>3</formula>
    </cfRule>
    <cfRule type="cellIs" dxfId="1440" priority="1600" operator="between">
      <formula>0</formula>
      <formula>2</formula>
    </cfRule>
  </conditionalFormatting>
  <conditionalFormatting sqref="N1132">
    <cfRule type="cellIs" dxfId="1439" priority="1584" operator="between">
      <formula>6</formula>
      <formula>4.5</formula>
    </cfRule>
  </conditionalFormatting>
  <conditionalFormatting sqref="N1132">
    <cfRule type="cellIs" dxfId="1438" priority="1583" operator="between">
      <formula>6</formula>
      <formula>4.495</formula>
    </cfRule>
  </conditionalFormatting>
  <conditionalFormatting sqref="N1132">
    <cfRule type="cellIs" dxfId="1437" priority="1582" operator="between">
      <formula>4.5</formula>
      <formula>3.495</formula>
    </cfRule>
  </conditionalFormatting>
  <conditionalFormatting sqref="N1132">
    <cfRule type="cellIs" dxfId="1436" priority="1580" operator="between">
      <formula>3.5</formula>
      <formula>2.495</formula>
    </cfRule>
    <cfRule type="cellIs" dxfId="1435" priority="1581" operator="between">
      <formula>3.5</formula>
      <formula>2.495</formula>
    </cfRule>
  </conditionalFormatting>
  <conditionalFormatting sqref="N1132">
    <cfRule type="cellIs" dxfId="1434" priority="1579" operator="between">
      <formula>3.5</formula>
      <formula>2.495</formula>
    </cfRule>
  </conditionalFormatting>
  <conditionalFormatting sqref="N1132">
    <cfRule type="cellIs" dxfId="1433" priority="1578" operator="between">
      <formula>3.5</formula>
      <formula>2.494</formula>
    </cfRule>
  </conditionalFormatting>
  <conditionalFormatting sqref="N1132">
    <cfRule type="cellIs" dxfId="1432" priority="1577" operator="between">
      <formula>2.5</formula>
      <formula>0</formula>
    </cfRule>
  </conditionalFormatting>
  <conditionalFormatting sqref="N1132">
    <cfRule type="cellIs" dxfId="1431" priority="1573" operator="between">
      <formula>4.501</formula>
      <formula>6</formula>
    </cfRule>
    <cfRule type="cellIs" dxfId="1430" priority="1574" operator="between">
      <formula>3.001</formula>
      <formula>4.5</formula>
    </cfRule>
    <cfRule type="cellIs" dxfId="1429" priority="1575" operator="between">
      <formula>2.001</formula>
      <formula>3</formula>
    </cfRule>
    <cfRule type="cellIs" dxfId="1428" priority="1576" operator="between">
      <formula>0</formula>
      <formula>2</formula>
    </cfRule>
  </conditionalFormatting>
  <conditionalFormatting sqref="N1133">
    <cfRule type="cellIs" dxfId="1427" priority="1572" operator="between">
      <formula>6</formula>
      <formula>4.5</formula>
    </cfRule>
  </conditionalFormatting>
  <conditionalFormatting sqref="N1133">
    <cfRule type="cellIs" dxfId="1426" priority="1571" operator="between">
      <formula>6</formula>
      <formula>4.495</formula>
    </cfRule>
  </conditionalFormatting>
  <conditionalFormatting sqref="N1133">
    <cfRule type="cellIs" dxfId="1425" priority="1570" operator="between">
      <formula>4.5</formula>
      <formula>3.495</formula>
    </cfRule>
  </conditionalFormatting>
  <conditionalFormatting sqref="N1133">
    <cfRule type="cellIs" dxfId="1424" priority="1568" operator="between">
      <formula>3.5</formula>
      <formula>2.495</formula>
    </cfRule>
    <cfRule type="cellIs" dxfId="1423" priority="1569" operator="between">
      <formula>3.5</formula>
      <formula>2.495</formula>
    </cfRule>
  </conditionalFormatting>
  <conditionalFormatting sqref="N1133">
    <cfRule type="cellIs" dxfId="1422" priority="1567" operator="between">
      <formula>3.5</formula>
      <formula>2.495</formula>
    </cfRule>
  </conditionalFormatting>
  <conditionalFormatting sqref="N1133">
    <cfRule type="cellIs" dxfId="1421" priority="1566" operator="between">
      <formula>3.5</formula>
      <formula>2.494</formula>
    </cfRule>
  </conditionalFormatting>
  <conditionalFormatting sqref="N1133">
    <cfRule type="cellIs" dxfId="1420" priority="1565" operator="between">
      <formula>2.5</formula>
      <formula>0</formula>
    </cfRule>
  </conditionalFormatting>
  <conditionalFormatting sqref="N1133">
    <cfRule type="cellIs" dxfId="1419" priority="1561" operator="between">
      <formula>4.501</formula>
      <formula>6</formula>
    </cfRule>
    <cfRule type="cellIs" dxfId="1418" priority="1562" operator="between">
      <formula>3.001</formula>
      <formula>4.5</formula>
    </cfRule>
    <cfRule type="cellIs" dxfId="1417" priority="1563" operator="between">
      <formula>2.001</formula>
      <formula>3</formula>
    </cfRule>
    <cfRule type="cellIs" dxfId="1416" priority="1564" operator="between">
      <formula>0</formula>
      <formula>2</formula>
    </cfRule>
  </conditionalFormatting>
  <conditionalFormatting sqref="N1142">
    <cfRule type="cellIs" dxfId="1415" priority="1560" operator="between">
      <formula>6</formula>
      <formula>4.5</formula>
    </cfRule>
  </conditionalFormatting>
  <conditionalFormatting sqref="N1142">
    <cfRule type="cellIs" dxfId="1414" priority="1559" operator="between">
      <formula>6</formula>
      <formula>4.495</formula>
    </cfRule>
  </conditionalFormatting>
  <conditionalFormatting sqref="N1142">
    <cfRule type="cellIs" dxfId="1413" priority="1558" operator="between">
      <formula>4.5</formula>
      <formula>3.495</formula>
    </cfRule>
  </conditionalFormatting>
  <conditionalFormatting sqref="N1142">
    <cfRule type="cellIs" dxfId="1412" priority="1556" operator="between">
      <formula>3.5</formula>
      <formula>2.495</formula>
    </cfRule>
    <cfRule type="cellIs" dxfId="1411" priority="1557" operator="between">
      <formula>3.5</formula>
      <formula>2.495</formula>
    </cfRule>
  </conditionalFormatting>
  <conditionalFormatting sqref="N1142">
    <cfRule type="cellIs" dxfId="1410" priority="1555" operator="between">
      <formula>3.5</formula>
      <formula>2.495</formula>
    </cfRule>
  </conditionalFormatting>
  <conditionalFormatting sqref="N1142">
    <cfRule type="cellIs" dxfId="1409" priority="1554" operator="between">
      <formula>3.5</formula>
      <formula>2.494</formula>
    </cfRule>
  </conditionalFormatting>
  <conditionalFormatting sqref="N1142">
    <cfRule type="cellIs" dxfId="1408" priority="1553" operator="between">
      <formula>2.5</formula>
      <formula>0</formula>
    </cfRule>
  </conditionalFormatting>
  <conditionalFormatting sqref="N1142">
    <cfRule type="cellIs" dxfId="1407" priority="1549" operator="between">
      <formula>4.501</formula>
      <formula>6</formula>
    </cfRule>
    <cfRule type="cellIs" dxfId="1406" priority="1550" operator="between">
      <formula>3.001</formula>
      <formula>4.5</formula>
    </cfRule>
    <cfRule type="cellIs" dxfId="1405" priority="1551" operator="between">
      <formula>2.001</formula>
      <formula>3</formula>
    </cfRule>
    <cfRule type="cellIs" dxfId="1404" priority="1552" operator="between">
      <formula>0</formula>
      <formula>2</formula>
    </cfRule>
  </conditionalFormatting>
  <conditionalFormatting sqref="N1137">
    <cfRule type="cellIs" dxfId="1403" priority="1548" operator="between">
      <formula>6</formula>
      <formula>4.5</formula>
    </cfRule>
  </conditionalFormatting>
  <conditionalFormatting sqref="N1137">
    <cfRule type="cellIs" dxfId="1402" priority="1547" operator="between">
      <formula>6</formula>
      <formula>4.495</formula>
    </cfRule>
  </conditionalFormatting>
  <conditionalFormatting sqref="N1137">
    <cfRule type="cellIs" dxfId="1401" priority="1546" operator="between">
      <formula>4.5</formula>
      <formula>3.495</formula>
    </cfRule>
  </conditionalFormatting>
  <conditionalFormatting sqref="N1137">
    <cfRule type="cellIs" dxfId="1400" priority="1544" operator="between">
      <formula>3.5</formula>
      <formula>2.495</formula>
    </cfRule>
    <cfRule type="cellIs" dxfId="1399" priority="1545" operator="between">
      <formula>3.5</formula>
      <formula>2.495</formula>
    </cfRule>
  </conditionalFormatting>
  <conditionalFormatting sqref="N1137">
    <cfRule type="cellIs" dxfId="1398" priority="1543" operator="between">
      <formula>3.5</formula>
      <formula>2.495</formula>
    </cfRule>
  </conditionalFormatting>
  <conditionalFormatting sqref="N1137">
    <cfRule type="cellIs" dxfId="1397" priority="1542" operator="between">
      <formula>3.5</formula>
      <formula>2.494</formula>
    </cfRule>
  </conditionalFormatting>
  <conditionalFormatting sqref="N1137">
    <cfRule type="cellIs" dxfId="1396" priority="1541" operator="between">
      <formula>2.5</formula>
      <formula>0</formula>
    </cfRule>
  </conditionalFormatting>
  <conditionalFormatting sqref="N1137">
    <cfRule type="cellIs" dxfId="1395" priority="1537" operator="between">
      <formula>4.501</formula>
      <formula>6</formula>
    </cfRule>
    <cfRule type="cellIs" dxfId="1394" priority="1538" operator="between">
      <formula>3.001</formula>
      <formula>4.5</formula>
    </cfRule>
    <cfRule type="cellIs" dxfId="1393" priority="1539" operator="between">
      <formula>2.001</formula>
      <formula>3</formula>
    </cfRule>
    <cfRule type="cellIs" dxfId="1392" priority="1540" operator="between">
      <formula>0</formula>
      <formula>2</formula>
    </cfRule>
  </conditionalFormatting>
  <conditionalFormatting sqref="N1141">
    <cfRule type="cellIs" dxfId="1391" priority="1536" operator="between">
      <formula>6</formula>
      <formula>4.5</formula>
    </cfRule>
  </conditionalFormatting>
  <conditionalFormatting sqref="N1141">
    <cfRule type="cellIs" dxfId="1390" priority="1535" operator="between">
      <formula>6</formula>
      <formula>4.495</formula>
    </cfRule>
  </conditionalFormatting>
  <conditionalFormatting sqref="N1141">
    <cfRule type="cellIs" dxfId="1389" priority="1534" operator="between">
      <formula>4.5</formula>
      <formula>3.495</formula>
    </cfRule>
  </conditionalFormatting>
  <conditionalFormatting sqref="N1141">
    <cfRule type="cellIs" dxfId="1388" priority="1532" operator="between">
      <formula>3.5</formula>
      <formula>2.495</formula>
    </cfRule>
    <cfRule type="cellIs" dxfId="1387" priority="1533" operator="between">
      <formula>3.5</formula>
      <formula>2.495</formula>
    </cfRule>
  </conditionalFormatting>
  <conditionalFormatting sqref="N1141">
    <cfRule type="cellIs" dxfId="1386" priority="1531" operator="between">
      <formula>3.5</formula>
      <formula>2.495</formula>
    </cfRule>
  </conditionalFormatting>
  <conditionalFormatting sqref="N1141">
    <cfRule type="cellIs" dxfId="1385" priority="1530" operator="between">
      <formula>3.5</formula>
      <formula>2.494</formula>
    </cfRule>
  </conditionalFormatting>
  <conditionalFormatting sqref="N1141">
    <cfRule type="cellIs" dxfId="1384" priority="1529" operator="between">
      <formula>2.5</formula>
      <formula>0</formula>
    </cfRule>
  </conditionalFormatting>
  <conditionalFormatting sqref="N1141">
    <cfRule type="cellIs" dxfId="1383" priority="1525" operator="between">
      <formula>4.501</formula>
      <formula>6</formula>
    </cfRule>
    <cfRule type="cellIs" dxfId="1382" priority="1526" operator="between">
      <formula>3.001</formula>
      <formula>4.5</formula>
    </cfRule>
    <cfRule type="cellIs" dxfId="1381" priority="1527" operator="between">
      <formula>2.001</formula>
      <formula>3</formula>
    </cfRule>
    <cfRule type="cellIs" dxfId="1380" priority="1528" operator="between">
      <formula>0</formula>
      <formula>2</formula>
    </cfRule>
  </conditionalFormatting>
  <conditionalFormatting sqref="N1136">
    <cfRule type="cellIs" dxfId="1379" priority="1524" operator="between">
      <formula>6</formula>
      <formula>4.5</formula>
    </cfRule>
  </conditionalFormatting>
  <conditionalFormatting sqref="N1136">
    <cfRule type="cellIs" dxfId="1378" priority="1523" operator="between">
      <formula>6</formula>
      <formula>4.495</formula>
    </cfRule>
  </conditionalFormatting>
  <conditionalFormatting sqref="N1136">
    <cfRule type="cellIs" dxfId="1377" priority="1522" operator="between">
      <formula>4.5</formula>
      <formula>3.495</formula>
    </cfRule>
  </conditionalFormatting>
  <conditionalFormatting sqref="N1136">
    <cfRule type="cellIs" dxfId="1376" priority="1520" operator="between">
      <formula>3.5</formula>
      <formula>2.495</formula>
    </cfRule>
    <cfRule type="cellIs" dxfId="1375" priority="1521" operator="between">
      <formula>3.5</formula>
      <formula>2.495</formula>
    </cfRule>
  </conditionalFormatting>
  <conditionalFormatting sqref="N1136">
    <cfRule type="cellIs" dxfId="1374" priority="1519" operator="between">
      <formula>3.5</formula>
      <formula>2.495</formula>
    </cfRule>
  </conditionalFormatting>
  <conditionalFormatting sqref="N1136">
    <cfRule type="cellIs" dxfId="1373" priority="1518" operator="between">
      <formula>3.5</formula>
      <formula>2.494</formula>
    </cfRule>
  </conditionalFormatting>
  <conditionalFormatting sqref="N1136">
    <cfRule type="cellIs" dxfId="1372" priority="1517" operator="between">
      <formula>2.5</formula>
      <formula>0</formula>
    </cfRule>
  </conditionalFormatting>
  <conditionalFormatting sqref="N1136">
    <cfRule type="cellIs" dxfId="1371" priority="1513" operator="between">
      <formula>4.501</formula>
      <formula>6</formula>
    </cfRule>
    <cfRule type="cellIs" dxfId="1370" priority="1514" operator="between">
      <formula>3.001</formula>
      <formula>4.5</formula>
    </cfRule>
    <cfRule type="cellIs" dxfId="1369" priority="1515" operator="between">
      <formula>2.001</formula>
      <formula>3</formula>
    </cfRule>
    <cfRule type="cellIs" dxfId="1368" priority="1516" operator="between">
      <formula>0</formula>
      <formula>2</formula>
    </cfRule>
  </conditionalFormatting>
  <conditionalFormatting sqref="N1138">
    <cfRule type="cellIs" dxfId="1367" priority="1512" operator="between">
      <formula>6</formula>
      <formula>4.5</formula>
    </cfRule>
  </conditionalFormatting>
  <conditionalFormatting sqref="N1138">
    <cfRule type="cellIs" dxfId="1366" priority="1511" operator="between">
      <formula>6</formula>
      <formula>4.495</formula>
    </cfRule>
  </conditionalFormatting>
  <conditionalFormatting sqref="N1138">
    <cfRule type="cellIs" dxfId="1365" priority="1510" operator="between">
      <formula>4.5</formula>
      <formula>3.495</formula>
    </cfRule>
  </conditionalFormatting>
  <conditionalFormatting sqref="N1138">
    <cfRule type="cellIs" dxfId="1364" priority="1508" operator="between">
      <formula>3.5</formula>
      <formula>2.495</formula>
    </cfRule>
    <cfRule type="cellIs" dxfId="1363" priority="1509" operator="between">
      <formula>3.5</formula>
      <formula>2.495</formula>
    </cfRule>
  </conditionalFormatting>
  <conditionalFormatting sqref="N1138">
    <cfRule type="cellIs" dxfId="1362" priority="1507" operator="between">
      <formula>3.5</formula>
      <formula>2.495</formula>
    </cfRule>
  </conditionalFormatting>
  <conditionalFormatting sqref="N1138">
    <cfRule type="cellIs" dxfId="1361" priority="1506" operator="between">
      <formula>3.5</formula>
      <formula>2.494</formula>
    </cfRule>
  </conditionalFormatting>
  <conditionalFormatting sqref="N1138">
    <cfRule type="cellIs" dxfId="1360" priority="1505" operator="between">
      <formula>2.5</formula>
      <formula>0</formula>
    </cfRule>
  </conditionalFormatting>
  <conditionalFormatting sqref="N1138">
    <cfRule type="cellIs" dxfId="1359" priority="1501" operator="between">
      <formula>4.501</formula>
      <formula>6</formula>
    </cfRule>
    <cfRule type="cellIs" dxfId="1358" priority="1502" operator="between">
      <formula>3.001</formula>
      <formula>4.5</formula>
    </cfRule>
    <cfRule type="cellIs" dxfId="1357" priority="1503" operator="between">
      <formula>2.001</formula>
      <formula>3</formula>
    </cfRule>
    <cfRule type="cellIs" dxfId="1356" priority="1504" operator="between">
      <formula>0</formula>
      <formula>2</formula>
    </cfRule>
  </conditionalFormatting>
  <conditionalFormatting sqref="N1139">
    <cfRule type="cellIs" dxfId="1355" priority="1500" operator="between">
      <formula>6</formula>
      <formula>4.5</formula>
    </cfRule>
  </conditionalFormatting>
  <conditionalFormatting sqref="N1139">
    <cfRule type="cellIs" dxfId="1354" priority="1499" operator="between">
      <formula>6</formula>
      <formula>4.495</formula>
    </cfRule>
  </conditionalFormatting>
  <conditionalFormatting sqref="N1139">
    <cfRule type="cellIs" dxfId="1353" priority="1498" operator="between">
      <formula>4.5</formula>
      <formula>3.495</formula>
    </cfRule>
  </conditionalFormatting>
  <conditionalFormatting sqref="N1139">
    <cfRule type="cellIs" dxfId="1352" priority="1496" operator="between">
      <formula>3.5</formula>
      <formula>2.495</formula>
    </cfRule>
    <cfRule type="cellIs" dxfId="1351" priority="1497" operator="between">
      <formula>3.5</formula>
      <formula>2.495</formula>
    </cfRule>
  </conditionalFormatting>
  <conditionalFormatting sqref="N1139">
    <cfRule type="cellIs" dxfId="1350" priority="1495" operator="between">
      <formula>3.5</formula>
      <formula>2.495</formula>
    </cfRule>
  </conditionalFormatting>
  <conditionalFormatting sqref="N1139">
    <cfRule type="cellIs" dxfId="1349" priority="1494" operator="between">
      <formula>3.5</formula>
      <formula>2.494</formula>
    </cfRule>
  </conditionalFormatting>
  <conditionalFormatting sqref="N1139">
    <cfRule type="cellIs" dxfId="1348" priority="1493" operator="between">
      <formula>2.5</formula>
      <formula>0</formula>
    </cfRule>
  </conditionalFormatting>
  <conditionalFormatting sqref="N1139">
    <cfRule type="cellIs" dxfId="1347" priority="1489" operator="between">
      <formula>4.501</formula>
      <formula>6</formula>
    </cfRule>
    <cfRule type="cellIs" dxfId="1346" priority="1490" operator="between">
      <formula>3.001</formula>
      <formula>4.5</formula>
    </cfRule>
    <cfRule type="cellIs" dxfId="1345" priority="1491" operator="between">
      <formula>2.001</formula>
      <formula>3</formula>
    </cfRule>
    <cfRule type="cellIs" dxfId="1344" priority="1492" operator="between">
      <formula>0</formula>
      <formula>2</formula>
    </cfRule>
  </conditionalFormatting>
  <conditionalFormatting sqref="N1140">
    <cfRule type="cellIs" dxfId="1343" priority="1488" operator="between">
      <formula>6</formula>
      <formula>4.5</formula>
    </cfRule>
  </conditionalFormatting>
  <conditionalFormatting sqref="N1140">
    <cfRule type="cellIs" dxfId="1342" priority="1487" operator="between">
      <formula>6</formula>
      <formula>4.495</formula>
    </cfRule>
  </conditionalFormatting>
  <conditionalFormatting sqref="N1140">
    <cfRule type="cellIs" dxfId="1341" priority="1486" operator="between">
      <formula>4.5</formula>
      <formula>3.495</formula>
    </cfRule>
  </conditionalFormatting>
  <conditionalFormatting sqref="N1140">
    <cfRule type="cellIs" dxfId="1340" priority="1484" operator="between">
      <formula>3.5</formula>
      <formula>2.495</formula>
    </cfRule>
    <cfRule type="cellIs" dxfId="1339" priority="1485" operator="between">
      <formula>3.5</formula>
      <formula>2.495</formula>
    </cfRule>
  </conditionalFormatting>
  <conditionalFormatting sqref="N1140">
    <cfRule type="cellIs" dxfId="1338" priority="1483" operator="between">
      <formula>3.5</formula>
      <formula>2.495</formula>
    </cfRule>
  </conditionalFormatting>
  <conditionalFormatting sqref="N1140">
    <cfRule type="cellIs" dxfId="1337" priority="1482" operator="between">
      <formula>3.5</formula>
      <formula>2.494</formula>
    </cfRule>
  </conditionalFormatting>
  <conditionalFormatting sqref="N1140">
    <cfRule type="cellIs" dxfId="1336" priority="1481" operator="between">
      <formula>2.5</formula>
      <formula>0</formula>
    </cfRule>
  </conditionalFormatting>
  <conditionalFormatting sqref="N1140">
    <cfRule type="cellIs" dxfId="1335" priority="1477" operator="between">
      <formula>4.501</formula>
      <formula>6</formula>
    </cfRule>
    <cfRule type="cellIs" dxfId="1334" priority="1478" operator="between">
      <formula>3.001</formula>
      <formula>4.5</formula>
    </cfRule>
    <cfRule type="cellIs" dxfId="1333" priority="1479" operator="between">
      <formula>2.001</formula>
      <formula>3</formula>
    </cfRule>
    <cfRule type="cellIs" dxfId="1332" priority="1480" operator="between">
      <formula>0</formula>
      <formula>2</formula>
    </cfRule>
  </conditionalFormatting>
  <conditionalFormatting sqref="N1147">
    <cfRule type="cellIs" dxfId="1331" priority="1476" operator="between">
      <formula>6</formula>
      <formula>4.5</formula>
    </cfRule>
  </conditionalFormatting>
  <conditionalFormatting sqref="N1147">
    <cfRule type="cellIs" dxfId="1330" priority="1475" operator="between">
      <formula>6</formula>
      <formula>4.495</formula>
    </cfRule>
  </conditionalFormatting>
  <conditionalFormatting sqref="N1147">
    <cfRule type="cellIs" dxfId="1329" priority="1474" operator="between">
      <formula>4.5</formula>
      <formula>3.495</formula>
    </cfRule>
  </conditionalFormatting>
  <conditionalFormatting sqref="N1147">
    <cfRule type="cellIs" dxfId="1328" priority="1472" operator="between">
      <formula>3.5</formula>
      <formula>2.495</formula>
    </cfRule>
    <cfRule type="cellIs" dxfId="1327" priority="1473" operator="between">
      <formula>3.5</formula>
      <formula>2.495</formula>
    </cfRule>
  </conditionalFormatting>
  <conditionalFormatting sqref="N1147">
    <cfRule type="cellIs" dxfId="1326" priority="1471" operator="between">
      <formula>3.5</formula>
      <formula>2.495</formula>
    </cfRule>
  </conditionalFormatting>
  <conditionalFormatting sqref="N1147">
    <cfRule type="cellIs" dxfId="1325" priority="1470" operator="between">
      <formula>3.5</formula>
      <formula>2.494</formula>
    </cfRule>
  </conditionalFormatting>
  <conditionalFormatting sqref="N1147">
    <cfRule type="cellIs" dxfId="1324" priority="1469" operator="between">
      <formula>2.5</formula>
      <formula>0</formula>
    </cfRule>
  </conditionalFormatting>
  <conditionalFormatting sqref="N1147">
    <cfRule type="cellIs" dxfId="1323" priority="1465" operator="between">
      <formula>4.501</formula>
      <formula>6</formula>
    </cfRule>
    <cfRule type="cellIs" dxfId="1322" priority="1466" operator="between">
      <formula>3.001</formula>
      <formula>4.5</formula>
    </cfRule>
    <cfRule type="cellIs" dxfId="1321" priority="1467" operator="between">
      <formula>2.001</formula>
      <formula>3</formula>
    </cfRule>
    <cfRule type="cellIs" dxfId="1320" priority="1468" operator="between">
      <formula>0</formula>
      <formula>2</formula>
    </cfRule>
  </conditionalFormatting>
  <conditionalFormatting sqref="N1144">
    <cfRule type="cellIs" dxfId="1319" priority="1464" operator="between">
      <formula>6</formula>
      <formula>4.5</formula>
    </cfRule>
  </conditionalFormatting>
  <conditionalFormatting sqref="N1144">
    <cfRule type="cellIs" dxfId="1318" priority="1463" operator="between">
      <formula>6</formula>
      <formula>4.495</formula>
    </cfRule>
  </conditionalFormatting>
  <conditionalFormatting sqref="N1144">
    <cfRule type="cellIs" dxfId="1317" priority="1462" operator="between">
      <formula>4.5</formula>
      <formula>3.495</formula>
    </cfRule>
  </conditionalFormatting>
  <conditionalFormatting sqref="N1144">
    <cfRule type="cellIs" dxfId="1316" priority="1460" operator="between">
      <formula>3.5</formula>
      <formula>2.495</formula>
    </cfRule>
    <cfRule type="cellIs" dxfId="1315" priority="1461" operator="between">
      <formula>3.5</formula>
      <formula>2.495</formula>
    </cfRule>
  </conditionalFormatting>
  <conditionalFormatting sqref="N1144">
    <cfRule type="cellIs" dxfId="1314" priority="1459" operator="between">
      <formula>3.5</formula>
      <formula>2.495</formula>
    </cfRule>
  </conditionalFormatting>
  <conditionalFormatting sqref="N1144">
    <cfRule type="cellIs" dxfId="1313" priority="1458" operator="between">
      <formula>3.5</formula>
      <formula>2.494</formula>
    </cfRule>
  </conditionalFormatting>
  <conditionalFormatting sqref="N1144">
    <cfRule type="cellIs" dxfId="1312" priority="1457" operator="between">
      <formula>2.5</formula>
      <formula>0</formula>
    </cfRule>
  </conditionalFormatting>
  <conditionalFormatting sqref="N1144">
    <cfRule type="cellIs" dxfId="1311" priority="1453" operator="between">
      <formula>4.501</formula>
      <formula>6</formula>
    </cfRule>
    <cfRule type="cellIs" dxfId="1310" priority="1454" operator="between">
      <formula>3.001</formula>
      <formula>4.5</formula>
    </cfRule>
    <cfRule type="cellIs" dxfId="1309" priority="1455" operator="between">
      <formula>2.001</formula>
      <formula>3</formula>
    </cfRule>
    <cfRule type="cellIs" dxfId="1308" priority="1456" operator="between">
      <formula>0</formula>
      <formula>2</formula>
    </cfRule>
  </conditionalFormatting>
  <conditionalFormatting sqref="N1146">
    <cfRule type="cellIs" dxfId="1307" priority="1452" operator="between">
      <formula>6</formula>
      <formula>4.5</formula>
    </cfRule>
  </conditionalFormatting>
  <conditionalFormatting sqref="N1146">
    <cfRule type="cellIs" dxfId="1306" priority="1451" operator="between">
      <formula>6</formula>
      <formula>4.495</formula>
    </cfRule>
  </conditionalFormatting>
  <conditionalFormatting sqref="N1146">
    <cfRule type="cellIs" dxfId="1305" priority="1450" operator="between">
      <formula>4.5</formula>
      <formula>3.495</formula>
    </cfRule>
  </conditionalFormatting>
  <conditionalFormatting sqref="N1146">
    <cfRule type="cellIs" dxfId="1304" priority="1448" operator="between">
      <formula>3.5</formula>
      <formula>2.495</formula>
    </cfRule>
    <cfRule type="cellIs" dxfId="1303" priority="1449" operator="between">
      <formula>3.5</formula>
      <formula>2.495</formula>
    </cfRule>
  </conditionalFormatting>
  <conditionalFormatting sqref="N1146">
    <cfRule type="cellIs" dxfId="1302" priority="1447" operator="between">
      <formula>3.5</formula>
      <formula>2.495</formula>
    </cfRule>
  </conditionalFormatting>
  <conditionalFormatting sqref="N1146">
    <cfRule type="cellIs" dxfId="1301" priority="1446" operator="between">
      <formula>3.5</formula>
      <formula>2.494</formula>
    </cfRule>
  </conditionalFormatting>
  <conditionalFormatting sqref="N1146">
    <cfRule type="cellIs" dxfId="1300" priority="1445" operator="between">
      <formula>2.5</formula>
      <formula>0</formula>
    </cfRule>
  </conditionalFormatting>
  <conditionalFormatting sqref="N1146">
    <cfRule type="cellIs" dxfId="1299" priority="1441" operator="between">
      <formula>4.501</formula>
      <formula>6</formula>
    </cfRule>
    <cfRule type="cellIs" dxfId="1298" priority="1442" operator="between">
      <formula>3.001</formula>
      <formula>4.5</formula>
    </cfRule>
    <cfRule type="cellIs" dxfId="1297" priority="1443" operator="between">
      <formula>2.001</formula>
      <formula>3</formula>
    </cfRule>
    <cfRule type="cellIs" dxfId="1296" priority="1444" operator="between">
      <formula>0</formula>
      <formula>2</formula>
    </cfRule>
  </conditionalFormatting>
  <conditionalFormatting sqref="N1143">
    <cfRule type="cellIs" dxfId="1295" priority="1440" operator="between">
      <formula>6</formula>
      <formula>4.5</formula>
    </cfRule>
  </conditionalFormatting>
  <conditionalFormatting sqref="N1143">
    <cfRule type="cellIs" dxfId="1294" priority="1439" operator="between">
      <formula>6</formula>
      <formula>4.495</formula>
    </cfRule>
  </conditionalFormatting>
  <conditionalFormatting sqref="N1143">
    <cfRule type="cellIs" dxfId="1293" priority="1438" operator="between">
      <formula>4.5</formula>
      <formula>3.495</formula>
    </cfRule>
  </conditionalFormatting>
  <conditionalFormatting sqref="N1143">
    <cfRule type="cellIs" dxfId="1292" priority="1436" operator="between">
      <formula>3.5</formula>
      <formula>2.495</formula>
    </cfRule>
    <cfRule type="cellIs" dxfId="1291" priority="1437" operator="between">
      <formula>3.5</formula>
      <formula>2.495</formula>
    </cfRule>
  </conditionalFormatting>
  <conditionalFormatting sqref="N1143">
    <cfRule type="cellIs" dxfId="1290" priority="1435" operator="between">
      <formula>3.5</formula>
      <formula>2.495</formula>
    </cfRule>
  </conditionalFormatting>
  <conditionalFormatting sqref="N1143">
    <cfRule type="cellIs" dxfId="1289" priority="1434" operator="between">
      <formula>3.5</formula>
      <formula>2.494</formula>
    </cfRule>
  </conditionalFormatting>
  <conditionalFormatting sqref="N1143">
    <cfRule type="cellIs" dxfId="1288" priority="1433" operator="between">
      <formula>2.5</formula>
      <formula>0</formula>
    </cfRule>
  </conditionalFormatting>
  <conditionalFormatting sqref="N1143">
    <cfRule type="cellIs" dxfId="1287" priority="1429" operator="between">
      <formula>4.501</formula>
      <formula>6</formula>
    </cfRule>
    <cfRule type="cellIs" dxfId="1286" priority="1430" operator="between">
      <formula>3.001</formula>
      <formula>4.5</formula>
    </cfRule>
    <cfRule type="cellIs" dxfId="1285" priority="1431" operator="between">
      <formula>2.001</formula>
      <formula>3</formula>
    </cfRule>
    <cfRule type="cellIs" dxfId="1284" priority="1432" operator="between">
      <formula>0</formula>
      <formula>2</formula>
    </cfRule>
  </conditionalFormatting>
  <conditionalFormatting sqref="N1145">
    <cfRule type="cellIs" dxfId="1283" priority="1416" operator="between">
      <formula>6</formula>
      <formula>4.5</formula>
    </cfRule>
  </conditionalFormatting>
  <conditionalFormatting sqref="N1145">
    <cfRule type="cellIs" dxfId="1282" priority="1415" operator="between">
      <formula>6</formula>
      <formula>4.495</formula>
    </cfRule>
  </conditionalFormatting>
  <conditionalFormatting sqref="N1145">
    <cfRule type="cellIs" dxfId="1281" priority="1414" operator="between">
      <formula>4.5</formula>
      <formula>3.495</formula>
    </cfRule>
  </conditionalFormatting>
  <conditionalFormatting sqref="N1145">
    <cfRule type="cellIs" dxfId="1280" priority="1412" operator="between">
      <formula>3.5</formula>
      <formula>2.495</formula>
    </cfRule>
    <cfRule type="cellIs" dxfId="1279" priority="1413" operator="between">
      <formula>3.5</formula>
      <formula>2.495</formula>
    </cfRule>
  </conditionalFormatting>
  <conditionalFormatting sqref="N1145">
    <cfRule type="cellIs" dxfId="1278" priority="1411" operator="between">
      <formula>3.5</formula>
      <formula>2.495</formula>
    </cfRule>
  </conditionalFormatting>
  <conditionalFormatting sqref="N1145">
    <cfRule type="cellIs" dxfId="1277" priority="1410" operator="between">
      <formula>3.5</formula>
      <formula>2.494</formula>
    </cfRule>
  </conditionalFormatting>
  <conditionalFormatting sqref="N1145">
    <cfRule type="cellIs" dxfId="1276" priority="1409" operator="between">
      <formula>2.5</formula>
      <formula>0</formula>
    </cfRule>
  </conditionalFormatting>
  <conditionalFormatting sqref="N1145">
    <cfRule type="cellIs" dxfId="1275" priority="1405" operator="between">
      <formula>4.501</formula>
      <formula>6</formula>
    </cfRule>
    <cfRule type="cellIs" dxfId="1274" priority="1406" operator="between">
      <formula>3.001</formula>
      <formula>4.5</formula>
    </cfRule>
    <cfRule type="cellIs" dxfId="1273" priority="1407" operator="between">
      <formula>2.001</formula>
      <formula>3</formula>
    </cfRule>
    <cfRule type="cellIs" dxfId="1272" priority="1408" operator="between">
      <formula>0</formula>
      <formula>2</formula>
    </cfRule>
  </conditionalFormatting>
  <conditionalFormatting sqref="N1151">
    <cfRule type="cellIs" dxfId="1271" priority="1392" operator="between">
      <formula>6</formula>
      <formula>4.5</formula>
    </cfRule>
  </conditionalFormatting>
  <conditionalFormatting sqref="N1151">
    <cfRule type="cellIs" dxfId="1270" priority="1391" operator="between">
      <formula>6</formula>
      <formula>4.495</formula>
    </cfRule>
  </conditionalFormatting>
  <conditionalFormatting sqref="N1151">
    <cfRule type="cellIs" dxfId="1269" priority="1390" operator="between">
      <formula>4.5</formula>
      <formula>3.495</formula>
    </cfRule>
  </conditionalFormatting>
  <conditionalFormatting sqref="N1151">
    <cfRule type="cellIs" dxfId="1268" priority="1388" operator="between">
      <formula>3.5</formula>
      <formula>2.495</formula>
    </cfRule>
    <cfRule type="cellIs" dxfId="1267" priority="1389" operator="between">
      <formula>3.5</formula>
      <formula>2.495</formula>
    </cfRule>
  </conditionalFormatting>
  <conditionalFormatting sqref="N1151">
    <cfRule type="cellIs" dxfId="1266" priority="1387" operator="between">
      <formula>3.5</formula>
      <formula>2.495</formula>
    </cfRule>
  </conditionalFormatting>
  <conditionalFormatting sqref="N1151">
    <cfRule type="cellIs" dxfId="1265" priority="1386" operator="between">
      <formula>3.5</formula>
      <formula>2.494</formula>
    </cfRule>
  </conditionalFormatting>
  <conditionalFormatting sqref="N1151">
    <cfRule type="cellIs" dxfId="1264" priority="1385" operator="between">
      <formula>2.5</formula>
      <formula>0</formula>
    </cfRule>
  </conditionalFormatting>
  <conditionalFormatting sqref="N1151">
    <cfRule type="cellIs" dxfId="1263" priority="1381" operator="between">
      <formula>4.501</formula>
      <formula>6</formula>
    </cfRule>
    <cfRule type="cellIs" dxfId="1262" priority="1382" operator="between">
      <formula>3.001</formula>
      <formula>4.5</formula>
    </cfRule>
    <cfRule type="cellIs" dxfId="1261" priority="1383" operator="between">
      <formula>2.001</formula>
      <formula>3</formula>
    </cfRule>
    <cfRule type="cellIs" dxfId="1260" priority="1384" operator="between">
      <formula>0</formula>
      <formula>2</formula>
    </cfRule>
  </conditionalFormatting>
  <conditionalFormatting sqref="N1148">
    <cfRule type="cellIs" dxfId="1259" priority="1380" operator="between">
      <formula>6</formula>
      <formula>4.5</formula>
    </cfRule>
  </conditionalFormatting>
  <conditionalFormatting sqref="N1148">
    <cfRule type="cellIs" dxfId="1258" priority="1379" operator="between">
      <formula>6</formula>
      <formula>4.495</formula>
    </cfRule>
  </conditionalFormatting>
  <conditionalFormatting sqref="N1148">
    <cfRule type="cellIs" dxfId="1257" priority="1378" operator="between">
      <formula>4.5</formula>
      <formula>3.495</formula>
    </cfRule>
  </conditionalFormatting>
  <conditionalFormatting sqref="N1148">
    <cfRule type="cellIs" dxfId="1256" priority="1376" operator="between">
      <formula>3.5</formula>
      <formula>2.495</formula>
    </cfRule>
    <cfRule type="cellIs" dxfId="1255" priority="1377" operator="between">
      <formula>3.5</formula>
      <formula>2.495</formula>
    </cfRule>
  </conditionalFormatting>
  <conditionalFormatting sqref="N1148">
    <cfRule type="cellIs" dxfId="1254" priority="1375" operator="between">
      <formula>3.5</formula>
      <formula>2.495</formula>
    </cfRule>
  </conditionalFormatting>
  <conditionalFormatting sqref="N1148">
    <cfRule type="cellIs" dxfId="1253" priority="1374" operator="between">
      <formula>3.5</formula>
      <formula>2.494</formula>
    </cfRule>
  </conditionalFormatting>
  <conditionalFormatting sqref="N1148">
    <cfRule type="cellIs" dxfId="1252" priority="1373" operator="between">
      <formula>2.5</formula>
      <formula>0</formula>
    </cfRule>
  </conditionalFormatting>
  <conditionalFormatting sqref="N1148">
    <cfRule type="cellIs" dxfId="1251" priority="1369" operator="between">
      <formula>4.501</formula>
      <formula>6</formula>
    </cfRule>
    <cfRule type="cellIs" dxfId="1250" priority="1370" operator="between">
      <formula>3.001</formula>
      <formula>4.5</formula>
    </cfRule>
    <cfRule type="cellIs" dxfId="1249" priority="1371" operator="between">
      <formula>2.001</formula>
      <formula>3</formula>
    </cfRule>
    <cfRule type="cellIs" dxfId="1248" priority="1372" operator="between">
      <formula>0</formula>
      <formula>2</formula>
    </cfRule>
  </conditionalFormatting>
  <conditionalFormatting sqref="N1150">
    <cfRule type="cellIs" dxfId="1247" priority="1368" operator="between">
      <formula>6</formula>
      <formula>4.5</formula>
    </cfRule>
  </conditionalFormatting>
  <conditionalFormatting sqref="N1150">
    <cfRule type="cellIs" dxfId="1246" priority="1367" operator="between">
      <formula>6</formula>
      <formula>4.495</formula>
    </cfRule>
  </conditionalFormatting>
  <conditionalFormatting sqref="N1150">
    <cfRule type="cellIs" dxfId="1245" priority="1366" operator="between">
      <formula>4.5</formula>
      <formula>3.495</formula>
    </cfRule>
  </conditionalFormatting>
  <conditionalFormatting sqref="N1150">
    <cfRule type="cellIs" dxfId="1244" priority="1364" operator="between">
      <formula>3.5</formula>
      <formula>2.495</formula>
    </cfRule>
    <cfRule type="cellIs" dxfId="1243" priority="1365" operator="between">
      <formula>3.5</formula>
      <formula>2.495</formula>
    </cfRule>
  </conditionalFormatting>
  <conditionalFormatting sqref="N1150">
    <cfRule type="cellIs" dxfId="1242" priority="1363" operator="between">
      <formula>3.5</formula>
      <formula>2.495</formula>
    </cfRule>
  </conditionalFormatting>
  <conditionalFormatting sqref="N1150">
    <cfRule type="cellIs" dxfId="1241" priority="1362" operator="between">
      <formula>3.5</formula>
      <formula>2.494</formula>
    </cfRule>
  </conditionalFormatting>
  <conditionalFormatting sqref="N1150">
    <cfRule type="cellIs" dxfId="1240" priority="1361" operator="between">
      <formula>2.5</formula>
      <formula>0</formula>
    </cfRule>
  </conditionalFormatting>
  <conditionalFormatting sqref="N1150">
    <cfRule type="cellIs" dxfId="1239" priority="1357" operator="between">
      <formula>4.501</formula>
      <formula>6</formula>
    </cfRule>
    <cfRule type="cellIs" dxfId="1238" priority="1358" operator="between">
      <formula>3.001</formula>
      <formula>4.5</formula>
    </cfRule>
    <cfRule type="cellIs" dxfId="1237" priority="1359" operator="between">
      <formula>2.001</formula>
      <formula>3</formula>
    </cfRule>
    <cfRule type="cellIs" dxfId="1236" priority="1360" operator="between">
      <formula>0</formula>
      <formula>2</formula>
    </cfRule>
  </conditionalFormatting>
  <conditionalFormatting sqref="N1149">
    <cfRule type="cellIs" dxfId="1235" priority="1344" operator="between">
      <formula>6</formula>
      <formula>4.5</formula>
    </cfRule>
  </conditionalFormatting>
  <conditionalFormatting sqref="N1149">
    <cfRule type="cellIs" dxfId="1234" priority="1343" operator="between">
      <formula>6</formula>
      <formula>4.495</formula>
    </cfRule>
  </conditionalFormatting>
  <conditionalFormatting sqref="N1149">
    <cfRule type="cellIs" dxfId="1233" priority="1342" operator="between">
      <formula>4.5</formula>
      <formula>3.495</formula>
    </cfRule>
  </conditionalFormatting>
  <conditionalFormatting sqref="N1149">
    <cfRule type="cellIs" dxfId="1232" priority="1340" operator="between">
      <formula>3.5</formula>
      <formula>2.495</formula>
    </cfRule>
    <cfRule type="cellIs" dxfId="1231" priority="1341" operator="between">
      <formula>3.5</formula>
      <formula>2.495</formula>
    </cfRule>
  </conditionalFormatting>
  <conditionalFormatting sqref="N1149">
    <cfRule type="cellIs" dxfId="1230" priority="1339" operator="between">
      <formula>3.5</formula>
      <formula>2.495</formula>
    </cfRule>
  </conditionalFormatting>
  <conditionalFormatting sqref="N1149">
    <cfRule type="cellIs" dxfId="1229" priority="1338" operator="between">
      <formula>3.5</formula>
      <formula>2.494</formula>
    </cfRule>
  </conditionalFormatting>
  <conditionalFormatting sqref="N1149">
    <cfRule type="cellIs" dxfId="1228" priority="1337" operator="between">
      <formula>2.5</formula>
      <formula>0</formula>
    </cfRule>
  </conditionalFormatting>
  <conditionalFormatting sqref="N1149">
    <cfRule type="cellIs" dxfId="1227" priority="1333" operator="between">
      <formula>4.501</formula>
      <formula>6</formula>
    </cfRule>
    <cfRule type="cellIs" dxfId="1226" priority="1334" operator="between">
      <formula>3.001</formula>
      <formula>4.5</formula>
    </cfRule>
    <cfRule type="cellIs" dxfId="1225" priority="1335" operator="between">
      <formula>2.001</formula>
      <formula>3</formula>
    </cfRule>
    <cfRule type="cellIs" dxfId="1224" priority="1336" operator="between">
      <formula>0</formula>
      <formula>2</formula>
    </cfRule>
  </conditionalFormatting>
  <conditionalFormatting sqref="N1155">
    <cfRule type="cellIs" dxfId="1223" priority="1332" operator="between">
      <formula>6</formula>
      <formula>4.5</formula>
    </cfRule>
  </conditionalFormatting>
  <conditionalFormatting sqref="N1155">
    <cfRule type="cellIs" dxfId="1222" priority="1331" operator="between">
      <formula>6</formula>
      <formula>4.495</formula>
    </cfRule>
  </conditionalFormatting>
  <conditionalFormatting sqref="N1155">
    <cfRule type="cellIs" dxfId="1221" priority="1330" operator="between">
      <formula>4.5</formula>
      <formula>3.495</formula>
    </cfRule>
  </conditionalFormatting>
  <conditionalFormatting sqref="N1155">
    <cfRule type="cellIs" dxfId="1220" priority="1328" operator="between">
      <formula>3.5</formula>
      <formula>2.495</formula>
    </cfRule>
    <cfRule type="cellIs" dxfId="1219" priority="1329" operator="between">
      <formula>3.5</formula>
      <formula>2.495</formula>
    </cfRule>
  </conditionalFormatting>
  <conditionalFormatting sqref="N1155">
    <cfRule type="cellIs" dxfId="1218" priority="1327" operator="between">
      <formula>3.5</formula>
      <formula>2.495</formula>
    </cfRule>
  </conditionalFormatting>
  <conditionalFormatting sqref="N1155">
    <cfRule type="cellIs" dxfId="1217" priority="1326" operator="between">
      <formula>3.5</formula>
      <formula>2.494</formula>
    </cfRule>
  </conditionalFormatting>
  <conditionalFormatting sqref="N1155">
    <cfRule type="cellIs" dxfId="1216" priority="1325" operator="between">
      <formula>2.5</formula>
      <formula>0</formula>
    </cfRule>
  </conditionalFormatting>
  <conditionalFormatting sqref="N1155">
    <cfRule type="cellIs" dxfId="1215" priority="1321" operator="between">
      <formula>4.501</formula>
      <formula>6</formula>
    </cfRule>
    <cfRule type="cellIs" dxfId="1214" priority="1322" operator="between">
      <formula>3.001</formula>
      <formula>4.5</formula>
    </cfRule>
    <cfRule type="cellIs" dxfId="1213" priority="1323" operator="between">
      <formula>2.001</formula>
      <formula>3</formula>
    </cfRule>
    <cfRule type="cellIs" dxfId="1212" priority="1324" operator="between">
      <formula>0</formula>
      <formula>2</formula>
    </cfRule>
  </conditionalFormatting>
  <conditionalFormatting sqref="N1152">
    <cfRule type="cellIs" dxfId="1211" priority="1320" operator="between">
      <formula>6</formula>
      <formula>4.5</formula>
    </cfRule>
  </conditionalFormatting>
  <conditionalFormatting sqref="N1152">
    <cfRule type="cellIs" dxfId="1210" priority="1319" operator="between">
      <formula>6</formula>
      <formula>4.495</formula>
    </cfRule>
  </conditionalFormatting>
  <conditionalFormatting sqref="N1152">
    <cfRule type="cellIs" dxfId="1209" priority="1318" operator="between">
      <formula>4.5</formula>
      <formula>3.495</formula>
    </cfRule>
  </conditionalFormatting>
  <conditionalFormatting sqref="N1152">
    <cfRule type="cellIs" dxfId="1208" priority="1316" operator="between">
      <formula>3.5</formula>
      <formula>2.495</formula>
    </cfRule>
    <cfRule type="cellIs" dxfId="1207" priority="1317" operator="between">
      <formula>3.5</formula>
      <formula>2.495</formula>
    </cfRule>
  </conditionalFormatting>
  <conditionalFormatting sqref="N1152">
    <cfRule type="cellIs" dxfId="1206" priority="1315" operator="between">
      <formula>3.5</formula>
      <formula>2.495</formula>
    </cfRule>
  </conditionalFormatting>
  <conditionalFormatting sqref="N1152">
    <cfRule type="cellIs" dxfId="1205" priority="1314" operator="between">
      <formula>3.5</formula>
      <formula>2.494</formula>
    </cfRule>
  </conditionalFormatting>
  <conditionalFormatting sqref="N1152">
    <cfRule type="cellIs" dxfId="1204" priority="1313" operator="between">
      <formula>2.5</formula>
      <formula>0</formula>
    </cfRule>
  </conditionalFormatting>
  <conditionalFormatting sqref="N1152">
    <cfRule type="cellIs" dxfId="1203" priority="1309" operator="between">
      <formula>4.501</formula>
      <formula>6</formula>
    </cfRule>
    <cfRule type="cellIs" dxfId="1202" priority="1310" operator="between">
      <formula>3.001</formula>
      <formula>4.5</formula>
    </cfRule>
    <cfRule type="cellIs" dxfId="1201" priority="1311" operator="between">
      <formula>2.001</formula>
      <formula>3</formula>
    </cfRule>
    <cfRule type="cellIs" dxfId="1200" priority="1312" operator="between">
      <formula>0</formula>
      <formula>2</formula>
    </cfRule>
  </conditionalFormatting>
  <conditionalFormatting sqref="N1154">
    <cfRule type="cellIs" dxfId="1199" priority="1308" operator="between">
      <formula>6</formula>
      <formula>4.5</formula>
    </cfRule>
  </conditionalFormatting>
  <conditionalFormatting sqref="N1154">
    <cfRule type="cellIs" dxfId="1198" priority="1307" operator="between">
      <formula>6</formula>
      <formula>4.495</formula>
    </cfRule>
  </conditionalFormatting>
  <conditionalFormatting sqref="N1154">
    <cfRule type="cellIs" dxfId="1197" priority="1306" operator="between">
      <formula>4.5</formula>
      <formula>3.495</formula>
    </cfRule>
  </conditionalFormatting>
  <conditionalFormatting sqref="N1154">
    <cfRule type="cellIs" dxfId="1196" priority="1304" operator="between">
      <formula>3.5</formula>
      <formula>2.495</formula>
    </cfRule>
    <cfRule type="cellIs" dxfId="1195" priority="1305" operator="between">
      <formula>3.5</formula>
      <formula>2.495</formula>
    </cfRule>
  </conditionalFormatting>
  <conditionalFormatting sqref="N1154">
    <cfRule type="cellIs" dxfId="1194" priority="1303" operator="between">
      <formula>3.5</formula>
      <formula>2.495</formula>
    </cfRule>
  </conditionalFormatting>
  <conditionalFormatting sqref="N1154">
    <cfRule type="cellIs" dxfId="1193" priority="1302" operator="between">
      <formula>3.5</formula>
      <formula>2.494</formula>
    </cfRule>
  </conditionalFormatting>
  <conditionalFormatting sqref="N1154">
    <cfRule type="cellIs" dxfId="1192" priority="1301" operator="between">
      <formula>2.5</formula>
      <formula>0</formula>
    </cfRule>
  </conditionalFormatting>
  <conditionalFormatting sqref="N1154">
    <cfRule type="cellIs" dxfId="1191" priority="1297" operator="between">
      <formula>4.501</formula>
      <formula>6</formula>
    </cfRule>
    <cfRule type="cellIs" dxfId="1190" priority="1298" operator="between">
      <formula>3.001</formula>
      <formula>4.5</formula>
    </cfRule>
    <cfRule type="cellIs" dxfId="1189" priority="1299" operator="between">
      <formula>2.001</formula>
      <formula>3</formula>
    </cfRule>
    <cfRule type="cellIs" dxfId="1188" priority="1300" operator="between">
      <formula>0</formula>
      <formula>2</formula>
    </cfRule>
  </conditionalFormatting>
  <conditionalFormatting sqref="N1153">
    <cfRule type="cellIs" dxfId="1187" priority="1296" operator="between">
      <formula>6</formula>
      <formula>4.5</formula>
    </cfRule>
  </conditionalFormatting>
  <conditionalFormatting sqref="N1153">
    <cfRule type="cellIs" dxfId="1186" priority="1295" operator="between">
      <formula>6</formula>
      <formula>4.495</formula>
    </cfRule>
  </conditionalFormatting>
  <conditionalFormatting sqref="N1153">
    <cfRule type="cellIs" dxfId="1185" priority="1294" operator="between">
      <formula>4.5</formula>
      <formula>3.495</formula>
    </cfRule>
  </conditionalFormatting>
  <conditionalFormatting sqref="N1153">
    <cfRule type="cellIs" dxfId="1184" priority="1292" operator="between">
      <formula>3.5</formula>
      <formula>2.495</formula>
    </cfRule>
    <cfRule type="cellIs" dxfId="1183" priority="1293" operator="between">
      <formula>3.5</formula>
      <formula>2.495</formula>
    </cfRule>
  </conditionalFormatting>
  <conditionalFormatting sqref="N1153">
    <cfRule type="cellIs" dxfId="1182" priority="1291" operator="between">
      <formula>3.5</formula>
      <formula>2.495</formula>
    </cfRule>
  </conditionalFormatting>
  <conditionalFormatting sqref="N1153">
    <cfRule type="cellIs" dxfId="1181" priority="1290" operator="between">
      <formula>3.5</formula>
      <formula>2.494</formula>
    </cfRule>
  </conditionalFormatting>
  <conditionalFormatting sqref="N1153">
    <cfRule type="cellIs" dxfId="1180" priority="1289" operator="between">
      <formula>2.5</formula>
      <formula>0</formula>
    </cfRule>
  </conditionalFormatting>
  <conditionalFormatting sqref="N1153">
    <cfRule type="cellIs" dxfId="1179" priority="1285" operator="between">
      <formula>4.501</formula>
      <formula>6</formula>
    </cfRule>
    <cfRule type="cellIs" dxfId="1178" priority="1286" operator="between">
      <formula>3.001</formula>
      <formula>4.5</formula>
    </cfRule>
    <cfRule type="cellIs" dxfId="1177" priority="1287" operator="between">
      <formula>2.001</formula>
      <formula>3</formula>
    </cfRule>
    <cfRule type="cellIs" dxfId="1176" priority="1288" operator="between">
      <formula>0</formula>
      <formula>2</formula>
    </cfRule>
  </conditionalFormatting>
  <conditionalFormatting sqref="N1159">
    <cfRule type="cellIs" dxfId="1175" priority="1284" operator="between">
      <formula>6</formula>
      <formula>4.5</formula>
    </cfRule>
  </conditionalFormatting>
  <conditionalFormatting sqref="N1159">
    <cfRule type="cellIs" dxfId="1174" priority="1283" operator="between">
      <formula>6</formula>
      <formula>4.495</formula>
    </cfRule>
  </conditionalFormatting>
  <conditionalFormatting sqref="N1159">
    <cfRule type="cellIs" dxfId="1173" priority="1282" operator="between">
      <formula>4.5</formula>
      <formula>3.495</formula>
    </cfRule>
  </conditionalFormatting>
  <conditionalFormatting sqref="N1159">
    <cfRule type="cellIs" dxfId="1172" priority="1280" operator="between">
      <formula>3.5</formula>
      <formula>2.495</formula>
    </cfRule>
    <cfRule type="cellIs" dxfId="1171" priority="1281" operator="between">
      <formula>3.5</formula>
      <formula>2.495</formula>
    </cfRule>
  </conditionalFormatting>
  <conditionalFormatting sqref="N1159">
    <cfRule type="cellIs" dxfId="1170" priority="1279" operator="between">
      <formula>3.5</formula>
      <formula>2.495</formula>
    </cfRule>
  </conditionalFormatting>
  <conditionalFormatting sqref="N1159">
    <cfRule type="cellIs" dxfId="1169" priority="1278" operator="between">
      <formula>3.5</formula>
      <formula>2.494</formula>
    </cfRule>
  </conditionalFormatting>
  <conditionalFormatting sqref="N1159">
    <cfRule type="cellIs" dxfId="1168" priority="1277" operator="between">
      <formula>2.5</formula>
      <formula>0</formula>
    </cfRule>
  </conditionalFormatting>
  <conditionalFormatting sqref="N1159">
    <cfRule type="cellIs" dxfId="1167" priority="1273" operator="between">
      <formula>4.501</formula>
      <formula>6</formula>
    </cfRule>
    <cfRule type="cellIs" dxfId="1166" priority="1274" operator="between">
      <formula>3.001</formula>
      <formula>4.5</formula>
    </cfRule>
    <cfRule type="cellIs" dxfId="1165" priority="1275" operator="between">
      <formula>2.001</formula>
      <formula>3</formula>
    </cfRule>
    <cfRule type="cellIs" dxfId="1164" priority="1276" operator="between">
      <formula>0</formula>
      <formula>2</formula>
    </cfRule>
  </conditionalFormatting>
  <conditionalFormatting sqref="N1156">
    <cfRule type="cellIs" dxfId="1163" priority="1272" operator="between">
      <formula>6</formula>
      <formula>4.5</formula>
    </cfRule>
  </conditionalFormatting>
  <conditionalFormatting sqref="N1156">
    <cfRule type="cellIs" dxfId="1162" priority="1271" operator="between">
      <formula>6</formula>
      <formula>4.495</formula>
    </cfRule>
  </conditionalFormatting>
  <conditionalFormatting sqref="N1156">
    <cfRule type="cellIs" dxfId="1161" priority="1270" operator="between">
      <formula>4.5</formula>
      <formula>3.495</formula>
    </cfRule>
  </conditionalFormatting>
  <conditionalFormatting sqref="N1156">
    <cfRule type="cellIs" dxfId="1160" priority="1268" operator="between">
      <formula>3.5</formula>
      <formula>2.495</formula>
    </cfRule>
    <cfRule type="cellIs" dxfId="1159" priority="1269" operator="between">
      <formula>3.5</formula>
      <formula>2.495</formula>
    </cfRule>
  </conditionalFormatting>
  <conditionalFormatting sqref="N1156">
    <cfRule type="cellIs" dxfId="1158" priority="1267" operator="between">
      <formula>3.5</formula>
      <formula>2.495</formula>
    </cfRule>
  </conditionalFormatting>
  <conditionalFormatting sqref="N1156">
    <cfRule type="cellIs" dxfId="1157" priority="1266" operator="between">
      <formula>3.5</formula>
      <formula>2.494</formula>
    </cfRule>
  </conditionalFormatting>
  <conditionalFormatting sqref="N1156">
    <cfRule type="cellIs" dxfId="1156" priority="1265" operator="between">
      <formula>2.5</formula>
      <formula>0</formula>
    </cfRule>
  </conditionalFormatting>
  <conditionalFormatting sqref="N1156">
    <cfRule type="cellIs" dxfId="1155" priority="1261" operator="between">
      <formula>4.501</formula>
      <formula>6</formula>
    </cfRule>
    <cfRule type="cellIs" dxfId="1154" priority="1262" operator="between">
      <formula>3.001</formula>
      <formula>4.5</formula>
    </cfRule>
    <cfRule type="cellIs" dxfId="1153" priority="1263" operator="between">
      <formula>2.001</formula>
      <formula>3</formula>
    </cfRule>
    <cfRule type="cellIs" dxfId="1152" priority="1264" operator="between">
      <formula>0</formula>
      <formula>2</formula>
    </cfRule>
  </conditionalFormatting>
  <conditionalFormatting sqref="N1158">
    <cfRule type="cellIs" dxfId="1151" priority="1260" operator="between">
      <formula>6</formula>
      <formula>4.5</formula>
    </cfRule>
  </conditionalFormatting>
  <conditionalFormatting sqref="N1158">
    <cfRule type="cellIs" dxfId="1150" priority="1259" operator="between">
      <formula>6</formula>
      <formula>4.495</formula>
    </cfRule>
  </conditionalFormatting>
  <conditionalFormatting sqref="N1158">
    <cfRule type="cellIs" dxfId="1149" priority="1258" operator="between">
      <formula>4.5</formula>
      <formula>3.495</formula>
    </cfRule>
  </conditionalFormatting>
  <conditionalFormatting sqref="N1158">
    <cfRule type="cellIs" dxfId="1148" priority="1256" operator="between">
      <formula>3.5</formula>
      <formula>2.495</formula>
    </cfRule>
    <cfRule type="cellIs" dxfId="1147" priority="1257" operator="between">
      <formula>3.5</formula>
      <formula>2.495</formula>
    </cfRule>
  </conditionalFormatting>
  <conditionalFormatting sqref="N1158">
    <cfRule type="cellIs" dxfId="1146" priority="1255" operator="between">
      <formula>3.5</formula>
      <formula>2.495</formula>
    </cfRule>
  </conditionalFormatting>
  <conditionalFormatting sqref="N1158">
    <cfRule type="cellIs" dxfId="1145" priority="1254" operator="between">
      <formula>3.5</formula>
      <formula>2.494</formula>
    </cfRule>
  </conditionalFormatting>
  <conditionalFormatting sqref="N1158">
    <cfRule type="cellIs" dxfId="1144" priority="1253" operator="between">
      <formula>2.5</formula>
      <formula>0</formula>
    </cfRule>
  </conditionalFormatting>
  <conditionalFormatting sqref="N1158">
    <cfRule type="cellIs" dxfId="1143" priority="1249" operator="between">
      <formula>4.501</formula>
      <formula>6</formula>
    </cfRule>
    <cfRule type="cellIs" dxfId="1142" priority="1250" operator="between">
      <formula>3.001</formula>
      <formula>4.5</formula>
    </cfRule>
    <cfRule type="cellIs" dxfId="1141" priority="1251" operator="between">
      <formula>2.001</formula>
      <formula>3</formula>
    </cfRule>
    <cfRule type="cellIs" dxfId="1140" priority="1252" operator="between">
      <formula>0</formula>
      <formula>2</formula>
    </cfRule>
  </conditionalFormatting>
  <conditionalFormatting sqref="N1157">
    <cfRule type="cellIs" dxfId="1139" priority="1248" operator="between">
      <formula>6</formula>
      <formula>4.5</formula>
    </cfRule>
  </conditionalFormatting>
  <conditionalFormatting sqref="N1157">
    <cfRule type="cellIs" dxfId="1138" priority="1247" operator="between">
      <formula>6</formula>
      <formula>4.495</formula>
    </cfRule>
  </conditionalFormatting>
  <conditionalFormatting sqref="N1157">
    <cfRule type="cellIs" dxfId="1137" priority="1246" operator="between">
      <formula>4.5</formula>
      <formula>3.495</formula>
    </cfRule>
  </conditionalFormatting>
  <conditionalFormatting sqref="N1157">
    <cfRule type="cellIs" dxfId="1136" priority="1244" operator="between">
      <formula>3.5</formula>
      <formula>2.495</formula>
    </cfRule>
    <cfRule type="cellIs" dxfId="1135" priority="1245" operator="between">
      <formula>3.5</formula>
      <formula>2.495</formula>
    </cfRule>
  </conditionalFormatting>
  <conditionalFormatting sqref="N1157">
    <cfRule type="cellIs" dxfId="1134" priority="1243" operator="between">
      <formula>3.5</formula>
      <formula>2.495</formula>
    </cfRule>
  </conditionalFormatting>
  <conditionalFormatting sqref="N1157">
    <cfRule type="cellIs" dxfId="1133" priority="1242" operator="between">
      <formula>3.5</formula>
      <formula>2.494</formula>
    </cfRule>
  </conditionalFormatting>
  <conditionalFormatting sqref="N1157">
    <cfRule type="cellIs" dxfId="1132" priority="1241" operator="between">
      <formula>2.5</formula>
      <formula>0</formula>
    </cfRule>
  </conditionalFormatting>
  <conditionalFormatting sqref="N1157">
    <cfRule type="cellIs" dxfId="1131" priority="1237" operator="between">
      <formula>4.501</formula>
      <formula>6</formula>
    </cfRule>
    <cfRule type="cellIs" dxfId="1130" priority="1238" operator="between">
      <formula>3.001</formula>
      <formula>4.5</formula>
    </cfRule>
    <cfRule type="cellIs" dxfId="1129" priority="1239" operator="between">
      <formula>2.001</formula>
      <formula>3</formula>
    </cfRule>
    <cfRule type="cellIs" dxfId="1128" priority="1240" operator="between">
      <formula>0</formula>
      <formula>2</formula>
    </cfRule>
  </conditionalFormatting>
  <conditionalFormatting sqref="N1162">
    <cfRule type="cellIs" dxfId="1127" priority="1236" operator="between">
      <formula>6</formula>
      <formula>4.5</formula>
    </cfRule>
  </conditionalFormatting>
  <conditionalFormatting sqref="N1162">
    <cfRule type="cellIs" dxfId="1126" priority="1235" operator="between">
      <formula>6</formula>
      <formula>4.495</formula>
    </cfRule>
  </conditionalFormatting>
  <conditionalFormatting sqref="N1162">
    <cfRule type="cellIs" dxfId="1125" priority="1234" operator="between">
      <formula>4.5</formula>
      <formula>3.495</formula>
    </cfRule>
  </conditionalFormatting>
  <conditionalFormatting sqref="N1162">
    <cfRule type="cellIs" dxfId="1124" priority="1232" operator="between">
      <formula>3.5</formula>
      <formula>2.495</formula>
    </cfRule>
    <cfRule type="cellIs" dxfId="1123" priority="1233" operator="between">
      <formula>3.5</formula>
      <formula>2.495</formula>
    </cfRule>
  </conditionalFormatting>
  <conditionalFormatting sqref="N1162">
    <cfRule type="cellIs" dxfId="1122" priority="1231" operator="between">
      <formula>3.5</formula>
      <formula>2.495</formula>
    </cfRule>
  </conditionalFormatting>
  <conditionalFormatting sqref="N1162">
    <cfRule type="cellIs" dxfId="1121" priority="1230" operator="between">
      <formula>3.5</formula>
      <formula>2.494</formula>
    </cfRule>
  </conditionalFormatting>
  <conditionalFormatting sqref="N1162">
    <cfRule type="cellIs" dxfId="1120" priority="1229" operator="between">
      <formula>2.5</formula>
      <formula>0</formula>
    </cfRule>
  </conditionalFormatting>
  <conditionalFormatting sqref="N1162">
    <cfRule type="cellIs" dxfId="1119" priority="1225" operator="between">
      <formula>4.501</formula>
      <formula>6</formula>
    </cfRule>
    <cfRule type="cellIs" dxfId="1118" priority="1226" operator="between">
      <formula>3.001</formula>
      <formula>4.5</formula>
    </cfRule>
    <cfRule type="cellIs" dxfId="1117" priority="1227" operator="between">
      <formula>2.001</formula>
      <formula>3</formula>
    </cfRule>
    <cfRule type="cellIs" dxfId="1116" priority="1228" operator="between">
      <formula>0</formula>
      <formula>2</formula>
    </cfRule>
  </conditionalFormatting>
  <conditionalFormatting sqref="N1160">
    <cfRule type="cellIs" dxfId="1115" priority="1224" operator="between">
      <formula>6</formula>
      <formula>4.5</formula>
    </cfRule>
  </conditionalFormatting>
  <conditionalFormatting sqref="N1160">
    <cfRule type="cellIs" dxfId="1114" priority="1223" operator="between">
      <formula>6</formula>
      <formula>4.495</formula>
    </cfRule>
  </conditionalFormatting>
  <conditionalFormatting sqref="N1160">
    <cfRule type="cellIs" dxfId="1113" priority="1222" operator="between">
      <formula>4.5</formula>
      <formula>3.495</formula>
    </cfRule>
  </conditionalFormatting>
  <conditionalFormatting sqref="N1160">
    <cfRule type="cellIs" dxfId="1112" priority="1220" operator="between">
      <formula>3.5</formula>
      <formula>2.495</formula>
    </cfRule>
    <cfRule type="cellIs" dxfId="1111" priority="1221" operator="between">
      <formula>3.5</formula>
      <formula>2.495</formula>
    </cfRule>
  </conditionalFormatting>
  <conditionalFormatting sqref="N1160">
    <cfRule type="cellIs" dxfId="1110" priority="1219" operator="between">
      <formula>3.5</formula>
      <formula>2.495</formula>
    </cfRule>
  </conditionalFormatting>
  <conditionalFormatting sqref="N1160">
    <cfRule type="cellIs" dxfId="1109" priority="1218" operator="between">
      <formula>3.5</formula>
      <formula>2.494</formula>
    </cfRule>
  </conditionalFormatting>
  <conditionalFormatting sqref="N1160">
    <cfRule type="cellIs" dxfId="1108" priority="1217" operator="between">
      <formula>2.5</formula>
      <formula>0</formula>
    </cfRule>
  </conditionalFormatting>
  <conditionalFormatting sqref="N1160">
    <cfRule type="cellIs" dxfId="1107" priority="1213" operator="between">
      <formula>4.501</formula>
      <formula>6</formula>
    </cfRule>
    <cfRule type="cellIs" dxfId="1106" priority="1214" operator="between">
      <formula>3.001</formula>
      <formula>4.5</formula>
    </cfRule>
    <cfRule type="cellIs" dxfId="1105" priority="1215" operator="between">
      <formula>2.001</formula>
      <formula>3</formula>
    </cfRule>
    <cfRule type="cellIs" dxfId="1104" priority="1216" operator="between">
      <formula>0</formula>
      <formula>2</formula>
    </cfRule>
  </conditionalFormatting>
  <conditionalFormatting sqref="N1161">
    <cfRule type="cellIs" dxfId="1103" priority="1212" operator="between">
      <formula>6</formula>
      <formula>4.5</formula>
    </cfRule>
  </conditionalFormatting>
  <conditionalFormatting sqref="N1161">
    <cfRule type="cellIs" dxfId="1102" priority="1211" operator="between">
      <formula>6</formula>
      <formula>4.495</formula>
    </cfRule>
  </conditionalFormatting>
  <conditionalFormatting sqref="N1161">
    <cfRule type="cellIs" dxfId="1101" priority="1210" operator="between">
      <formula>4.5</formula>
      <formula>3.495</formula>
    </cfRule>
  </conditionalFormatting>
  <conditionalFormatting sqref="N1161">
    <cfRule type="cellIs" dxfId="1100" priority="1208" operator="between">
      <formula>3.5</formula>
      <formula>2.495</formula>
    </cfRule>
    <cfRule type="cellIs" dxfId="1099" priority="1209" operator="between">
      <formula>3.5</formula>
      <formula>2.495</formula>
    </cfRule>
  </conditionalFormatting>
  <conditionalFormatting sqref="N1161">
    <cfRule type="cellIs" dxfId="1098" priority="1207" operator="between">
      <formula>3.5</formula>
      <formula>2.495</formula>
    </cfRule>
  </conditionalFormatting>
  <conditionalFormatting sqref="N1161">
    <cfRule type="cellIs" dxfId="1097" priority="1206" operator="between">
      <formula>3.5</formula>
      <formula>2.494</formula>
    </cfRule>
  </conditionalFormatting>
  <conditionalFormatting sqref="N1161">
    <cfRule type="cellIs" dxfId="1096" priority="1205" operator="between">
      <formula>2.5</formula>
      <formula>0</formula>
    </cfRule>
  </conditionalFormatting>
  <conditionalFormatting sqref="N1161">
    <cfRule type="cellIs" dxfId="1095" priority="1201" operator="between">
      <formula>4.501</formula>
      <formula>6</formula>
    </cfRule>
    <cfRule type="cellIs" dxfId="1094" priority="1202" operator="between">
      <formula>3.001</formula>
      <formula>4.5</formula>
    </cfRule>
    <cfRule type="cellIs" dxfId="1093" priority="1203" operator="between">
      <formula>2.001</formula>
      <formula>3</formula>
    </cfRule>
    <cfRule type="cellIs" dxfId="1092" priority="1204" operator="between">
      <formula>0</formula>
      <formula>2</formula>
    </cfRule>
  </conditionalFormatting>
  <conditionalFormatting sqref="N1166">
    <cfRule type="cellIs" dxfId="1091" priority="1188" operator="between">
      <formula>6</formula>
      <formula>4.5</formula>
    </cfRule>
  </conditionalFormatting>
  <conditionalFormatting sqref="N1166">
    <cfRule type="cellIs" dxfId="1090" priority="1187" operator="between">
      <formula>6</formula>
      <formula>4.495</formula>
    </cfRule>
  </conditionalFormatting>
  <conditionalFormatting sqref="N1166">
    <cfRule type="cellIs" dxfId="1089" priority="1186" operator="between">
      <formula>4.5</formula>
      <formula>3.495</formula>
    </cfRule>
  </conditionalFormatting>
  <conditionalFormatting sqref="N1166">
    <cfRule type="cellIs" dxfId="1088" priority="1184" operator="between">
      <formula>3.5</formula>
      <formula>2.495</formula>
    </cfRule>
    <cfRule type="cellIs" dxfId="1087" priority="1185" operator="between">
      <formula>3.5</formula>
      <formula>2.495</formula>
    </cfRule>
  </conditionalFormatting>
  <conditionalFormatting sqref="N1166">
    <cfRule type="cellIs" dxfId="1086" priority="1183" operator="between">
      <formula>3.5</formula>
      <formula>2.495</formula>
    </cfRule>
  </conditionalFormatting>
  <conditionalFormatting sqref="N1166">
    <cfRule type="cellIs" dxfId="1085" priority="1182" operator="between">
      <formula>3.5</formula>
      <formula>2.494</formula>
    </cfRule>
  </conditionalFormatting>
  <conditionalFormatting sqref="N1166">
    <cfRule type="cellIs" dxfId="1084" priority="1181" operator="between">
      <formula>2.5</formula>
      <formula>0</formula>
    </cfRule>
  </conditionalFormatting>
  <conditionalFormatting sqref="N1166">
    <cfRule type="cellIs" dxfId="1083" priority="1177" operator="between">
      <formula>4.501</formula>
      <formula>6</formula>
    </cfRule>
    <cfRule type="cellIs" dxfId="1082" priority="1178" operator="between">
      <formula>3.001</formula>
      <formula>4.5</formula>
    </cfRule>
    <cfRule type="cellIs" dxfId="1081" priority="1179" operator="between">
      <formula>2.001</formula>
      <formula>3</formula>
    </cfRule>
    <cfRule type="cellIs" dxfId="1080" priority="1180" operator="between">
      <formula>0</formula>
      <formula>2</formula>
    </cfRule>
  </conditionalFormatting>
  <conditionalFormatting sqref="N1163">
    <cfRule type="cellIs" dxfId="1079" priority="1176" operator="between">
      <formula>6</formula>
      <formula>4.5</formula>
    </cfRule>
  </conditionalFormatting>
  <conditionalFormatting sqref="N1163">
    <cfRule type="cellIs" dxfId="1078" priority="1175" operator="between">
      <formula>6</formula>
      <formula>4.495</formula>
    </cfRule>
  </conditionalFormatting>
  <conditionalFormatting sqref="N1163">
    <cfRule type="cellIs" dxfId="1077" priority="1174" operator="between">
      <formula>4.5</formula>
      <formula>3.495</formula>
    </cfRule>
  </conditionalFormatting>
  <conditionalFormatting sqref="N1163">
    <cfRule type="cellIs" dxfId="1076" priority="1172" operator="between">
      <formula>3.5</formula>
      <formula>2.495</formula>
    </cfRule>
    <cfRule type="cellIs" dxfId="1075" priority="1173" operator="between">
      <formula>3.5</formula>
      <formula>2.495</formula>
    </cfRule>
  </conditionalFormatting>
  <conditionalFormatting sqref="N1163">
    <cfRule type="cellIs" dxfId="1074" priority="1171" operator="between">
      <formula>3.5</formula>
      <formula>2.495</formula>
    </cfRule>
  </conditionalFormatting>
  <conditionalFormatting sqref="N1163">
    <cfRule type="cellIs" dxfId="1073" priority="1170" operator="between">
      <formula>3.5</formula>
      <formula>2.494</formula>
    </cfRule>
  </conditionalFormatting>
  <conditionalFormatting sqref="N1163">
    <cfRule type="cellIs" dxfId="1072" priority="1169" operator="between">
      <formula>2.5</formula>
      <formula>0</formula>
    </cfRule>
  </conditionalFormatting>
  <conditionalFormatting sqref="N1163">
    <cfRule type="cellIs" dxfId="1071" priority="1165" operator="between">
      <formula>4.501</formula>
      <formula>6</formula>
    </cfRule>
    <cfRule type="cellIs" dxfId="1070" priority="1166" operator="between">
      <formula>3.001</formula>
      <formula>4.5</formula>
    </cfRule>
    <cfRule type="cellIs" dxfId="1069" priority="1167" operator="between">
      <formula>2.001</formula>
      <formula>3</formula>
    </cfRule>
    <cfRule type="cellIs" dxfId="1068" priority="1168" operator="between">
      <formula>0</formula>
      <formula>2</formula>
    </cfRule>
  </conditionalFormatting>
  <conditionalFormatting sqref="N1165">
    <cfRule type="cellIs" dxfId="1067" priority="1164" operator="between">
      <formula>6</formula>
      <formula>4.5</formula>
    </cfRule>
  </conditionalFormatting>
  <conditionalFormatting sqref="N1165">
    <cfRule type="cellIs" dxfId="1066" priority="1163" operator="between">
      <formula>6</formula>
      <formula>4.495</formula>
    </cfRule>
  </conditionalFormatting>
  <conditionalFormatting sqref="N1165">
    <cfRule type="cellIs" dxfId="1065" priority="1162" operator="between">
      <formula>4.5</formula>
      <formula>3.495</formula>
    </cfRule>
  </conditionalFormatting>
  <conditionalFormatting sqref="N1165">
    <cfRule type="cellIs" dxfId="1064" priority="1160" operator="between">
      <formula>3.5</formula>
      <formula>2.495</formula>
    </cfRule>
    <cfRule type="cellIs" dxfId="1063" priority="1161" operator="between">
      <formula>3.5</formula>
      <formula>2.495</formula>
    </cfRule>
  </conditionalFormatting>
  <conditionalFormatting sqref="N1165">
    <cfRule type="cellIs" dxfId="1062" priority="1159" operator="between">
      <formula>3.5</formula>
      <formula>2.495</formula>
    </cfRule>
  </conditionalFormatting>
  <conditionalFormatting sqref="N1165">
    <cfRule type="cellIs" dxfId="1061" priority="1158" operator="between">
      <formula>3.5</formula>
      <formula>2.494</formula>
    </cfRule>
  </conditionalFormatting>
  <conditionalFormatting sqref="N1165">
    <cfRule type="cellIs" dxfId="1060" priority="1157" operator="between">
      <formula>2.5</formula>
      <formula>0</formula>
    </cfRule>
  </conditionalFormatting>
  <conditionalFormatting sqref="N1165">
    <cfRule type="cellIs" dxfId="1059" priority="1153" operator="between">
      <formula>4.501</formula>
      <formula>6</formula>
    </cfRule>
    <cfRule type="cellIs" dxfId="1058" priority="1154" operator="between">
      <formula>3.001</formula>
      <formula>4.5</formula>
    </cfRule>
    <cfRule type="cellIs" dxfId="1057" priority="1155" operator="between">
      <formula>2.001</formula>
      <formula>3</formula>
    </cfRule>
    <cfRule type="cellIs" dxfId="1056" priority="1156" operator="between">
      <formula>0</formula>
      <formula>2</formula>
    </cfRule>
  </conditionalFormatting>
  <conditionalFormatting sqref="N1164">
    <cfRule type="cellIs" dxfId="1055" priority="1152" operator="between">
      <formula>6</formula>
      <formula>4.5</formula>
    </cfRule>
  </conditionalFormatting>
  <conditionalFormatting sqref="N1164">
    <cfRule type="cellIs" dxfId="1054" priority="1151" operator="between">
      <formula>6</formula>
      <formula>4.495</formula>
    </cfRule>
  </conditionalFormatting>
  <conditionalFormatting sqref="N1164">
    <cfRule type="cellIs" dxfId="1053" priority="1150" operator="between">
      <formula>4.5</formula>
      <formula>3.495</formula>
    </cfRule>
  </conditionalFormatting>
  <conditionalFormatting sqref="N1164">
    <cfRule type="cellIs" dxfId="1052" priority="1148" operator="between">
      <formula>3.5</formula>
      <formula>2.495</formula>
    </cfRule>
    <cfRule type="cellIs" dxfId="1051" priority="1149" operator="between">
      <formula>3.5</formula>
      <formula>2.495</formula>
    </cfRule>
  </conditionalFormatting>
  <conditionalFormatting sqref="N1164">
    <cfRule type="cellIs" dxfId="1050" priority="1147" operator="between">
      <formula>3.5</formula>
      <formula>2.495</formula>
    </cfRule>
  </conditionalFormatting>
  <conditionalFormatting sqref="N1164">
    <cfRule type="cellIs" dxfId="1049" priority="1146" operator="between">
      <formula>3.5</formula>
      <formula>2.494</formula>
    </cfRule>
  </conditionalFormatting>
  <conditionalFormatting sqref="N1164">
    <cfRule type="cellIs" dxfId="1048" priority="1145" operator="between">
      <formula>2.5</formula>
      <formula>0</formula>
    </cfRule>
  </conditionalFormatting>
  <conditionalFormatting sqref="N1164">
    <cfRule type="cellIs" dxfId="1047" priority="1141" operator="between">
      <formula>4.501</formula>
      <formula>6</formula>
    </cfRule>
    <cfRule type="cellIs" dxfId="1046" priority="1142" operator="between">
      <formula>3.001</formula>
      <formula>4.5</formula>
    </cfRule>
    <cfRule type="cellIs" dxfId="1045" priority="1143" operator="between">
      <formula>2.001</formula>
      <formula>3</formula>
    </cfRule>
    <cfRule type="cellIs" dxfId="1044" priority="1144" operator="between">
      <formula>0</formula>
      <formula>2</formula>
    </cfRule>
  </conditionalFormatting>
  <conditionalFormatting sqref="N1170">
    <cfRule type="cellIs" dxfId="1043" priority="1140" operator="between">
      <formula>6</formula>
      <formula>4.5</formula>
    </cfRule>
  </conditionalFormatting>
  <conditionalFormatting sqref="N1170">
    <cfRule type="cellIs" dxfId="1042" priority="1139" operator="between">
      <formula>6</formula>
      <formula>4.495</formula>
    </cfRule>
  </conditionalFormatting>
  <conditionalFormatting sqref="N1170">
    <cfRule type="cellIs" dxfId="1041" priority="1138" operator="between">
      <formula>4.5</formula>
      <formula>3.495</formula>
    </cfRule>
  </conditionalFormatting>
  <conditionalFormatting sqref="N1170">
    <cfRule type="cellIs" dxfId="1040" priority="1136" operator="between">
      <formula>3.5</formula>
      <formula>2.495</formula>
    </cfRule>
    <cfRule type="cellIs" dxfId="1039" priority="1137" operator="between">
      <formula>3.5</formula>
      <formula>2.495</formula>
    </cfRule>
  </conditionalFormatting>
  <conditionalFormatting sqref="N1170">
    <cfRule type="cellIs" dxfId="1038" priority="1135" operator="between">
      <formula>3.5</formula>
      <formula>2.495</formula>
    </cfRule>
  </conditionalFormatting>
  <conditionalFormatting sqref="N1170">
    <cfRule type="cellIs" dxfId="1037" priority="1134" operator="between">
      <formula>3.5</formula>
      <formula>2.494</formula>
    </cfRule>
  </conditionalFormatting>
  <conditionalFormatting sqref="N1170">
    <cfRule type="cellIs" dxfId="1036" priority="1133" operator="between">
      <formula>2.5</formula>
      <formula>0</formula>
    </cfRule>
  </conditionalFormatting>
  <conditionalFormatting sqref="N1170">
    <cfRule type="cellIs" dxfId="1035" priority="1129" operator="between">
      <formula>4.501</formula>
      <formula>6</formula>
    </cfRule>
    <cfRule type="cellIs" dxfId="1034" priority="1130" operator="between">
      <formula>3.001</formula>
      <formula>4.5</formula>
    </cfRule>
    <cfRule type="cellIs" dxfId="1033" priority="1131" operator="between">
      <formula>2.001</formula>
      <formula>3</formula>
    </cfRule>
    <cfRule type="cellIs" dxfId="1032" priority="1132" operator="between">
      <formula>0</formula>
      <formula>2</formula>
    </cfRule>
  </conditionalFormatting>
  <conditionalFormatting sqref="N1167">
    <cfRule type="cellIs" dxfId="1031" priority="1128" operator="between">
      <formula>6</formula>
      <formula>4.5</formula>
    </cfRule>
  </conditionalFormatting>
  <conditionalFormatting sqref="N1167">
    <cfRule type="cellIs" dxfId="1030" priority="1127" operator="between">
      <formula>6</formula>
      <formula>4.495</formula>
    </cfRule>
  </conditionalFormatting>
  <conditionalFormatting sqref="N1167">
    <cfRule type="cellIs" dxfId="1029" priority="1126" operator="between">
      <formula>4.5</formula>
      <formula>3.495</formula>
    </cfRule>
  </conditionalFormatting>
  <conditionalFormatting sqref="N1167">
    <cfRule type="cellIs" dxfId="1028" priority="1124" operator="between">
      <formula>3.5</formula>
      <formula>2.495</formula>
    </cfRule>
    <cfRule type="cellIs" dxfId="1027" priority="1125" operator="between">
      <formula>3.5</formula>
      <formula>2.495</formula>
    </cfRule>
  </conditionalFormatting>
  <conditionalFormatting sqref="N1167">
    <cfRule type="cellIs" dxfId="1026" priority="1123" operator="between">
      <formula>3.5</formula>
      <formula>2.495</formula>
    </cfRule>
  </conditionalFormatting>
  <conditionalFormatting sqref="N1167">
    <cfRule type="cellIs" dxfId="1025" priority="1122" operator="between">
      <formula>3.5</formula>
      <formula>2.494</formula>
    </cfRule>
  </conditionalFormatting>
  <conditionalFormatting sqref="N1167">
    <cfRule type="cellIs" dxfId="1024" priority="1121" operator="between">
      <formula>2.5</formula>
      <formula>0</formula>
    </cfRule>
  </conditionalFormatting>
  <conditionalFormatting sqref="N1167">
    <cfRule type="cellIs" dxfId="1023" priority="1117" operator="between">
      <formula>4.501</formula>
      <formula>6</formula>
    </cfRule>
    <cfRule type="cellIs" dxfId="1022" priority="1118" operator="between">
      <formula>3.001</formula>
      <formula>4.5</formula>
    </cfRule>
    <cfRule type="cellIs" dxfId="1021" priority="1119" operator="between">
      <formula>2.001</formula>
      <formula>3</formula>
    </cfRule>
    <cfRule type="cellIs" dxfId="1020" priority="1120" operator="between">
      <formula>0</formula>
      <formula>2</formula>
    </cfRule>
  </conditionalFormatting>
  <conditionalFormatting sqref="N1169">
    <cfRule type="cellIs" dxfId="1019" priority="1116" operator="between">
      <formula>6</formula>
      <formula>4.5</formula>
    </cfRule>
  </conditionalFormatting>
  <conditionalFormatting sqref="N1169">
    <cfRule type="cellIs" dxfId="1018" priority="1115" operator="between">
      <formula>6</formula>
      <formula>4.495</formula>
    </cfRule>
  </conditionalFormatting>
  <conditionalFormatting sqref="N1169">
    <cfRule type="cellIs" dxfId="1017" priority="1114" operator="between">
      <formula>4.5</formula>
      <formula>3.495</formula>
    </cfRule>
  </conditionalFormatting>
  <conditionalFormatting sqref="N1169">
    <cfRule type="cellIs" dxfId="1016" priority="1112" operator="between">
      <formula>3.5</formula>
      <formula>2.495</formula>
    </cfRule>
    <cfRule type="cellIs" dxfId="1015" priority="1113" operator="between">
      <formula>3.5</formula>
      <formula>2.495</formula>
    </cfRule>
  </conditionalFormatting>
  <conditionalFormatting sqref="N1169">
    <cfRule type="cellIs" dxfId="1014" priority="1111" operator="between">
      <formula>3.5</formula>
      <formula>2.495</formula>
    </cfRule>
  </conditionalFormatting>
  <conditionalFormatting sqref="N1169">
    <cfRule type="cellIs" dxfId="1013" priority="1110" operator="between">
      <formula>3.5</formula>
      <formula>2.494</formula>
    </cfRule>
  </conditionalFormatting>
  <conditionalFormatting sqref="N1169">
    <cfRule type="cellIs" dxfId="1012" priority="1109" operator="between">
      <formula>2.5</formula>
      <formula>0</formula>
    </cfRule>
  </conditionalFormatting>
  <conditionalFormatting sqref="N1169">
    <cfRule type="cellIs" dxfId="1011" priority="1105" operator="between">
      <formula>4.501</formula>
      <formula>6</formula>
    </cfRule>
    <cfRule type="cellIs" dxfId="1010" priority="1106" operator="between">
      <formula>3.001</formula>
      <formula>4.5</formula>
    </cfRule>
    <cfRule type="cellIs" dxfId="1009" priority="1107" operator="between">
      <formula>2.001</formula>
      <formula>3</formula>
    </cfRule>
    <cfRule type="cellIs" dxfId="1008" priority="1108" operator="between">
      <formula>0</formula>
      <formula>2</formula>
    </cfRule>
  </conditionalFormatting>
  <conditionalFormatting sqref="N1168">
    <cfRule type="cellIs" dxfId="1007" priority="1104" operator="between">
      <formula>6</formula>
      <formula>4.5</formula>
    </cfRule>
  </conditionalFormatting>
  <conditionalFormatting sqref="N1168">
    <cfRule type="cellIs" dxfId="1006" priority="1103" operator="between">
      <formula>6</formula>
      <formula>4.495</formula>
    </cfRule>
  </conditionalFormatting>
  <conditionalFormatting sqref="N1168">
    <cfRule type="cellIs" dxfId="1005" priority="1102" operator="between">
      <formula>4.5</formula>
      <formula>3.495</formula>
    </cfRule>
  </conditionalFormatting>
  <conditionalFormatting sqref="N1168">
    <cfRule type="cellIs" dxfId="1004" priority="1100" operator="between">
      <formula>3.5</formula>
      <formula>2.495</formula>
    </cfRule>
    <cfRule type="cellIs" dxfId="1003" priority="1101" operator="between">
      <formula>3.5</formula>
      <formula>2.495</formula>
    </cfRule>
  </conditionalFormatting>
  <conditionalFormatting sqref="N1168">
    <cfRule type="cellIs" dxfId="1002" priority="1099" operator="between">
      <formula>3.5</formula>
      <formula>2.495</formula>
    </cfRule>
  </conditionalFormatting>
  <conditionalFormatting sqref="N1168">
    <cfRule type="cellIs" dxfId="1001" priority="1098" operator="between">
      <formula>3.5</formula>
      <formula>2.494</formula>
    </cfRule>
  </conditionalFormatting>
  <conditionalFormatting sqref="N1168">
    <cfRule type="cellIs" dxfId="1000" priority="1097" operator="between">
      <formula>2.5</formula>
      <formula>0</formula>
    </cfRule>
  </conditionalFormatting>
  <conditionalFormatting sqref="N1168">
    <cfRule type="cellIs" dxfId="999" priority="1093" operator="between">
      <formula>4.501</formula>
      <formula>6</formula>
    </cfRule>
    <cfRule type="cellIs" dxfId="998" priority="1094" operator="between">
      <formula>3.001</formula>
      <formula>4.5</formula>
    </cfRule>
    <cfRule type="cellIs" dxfId="997" priority="1095" operator="between">
      <formula>2.001</formula>
      <formula>3</formula>
    </cfRule>
    <cfRule type="cellIs" dxfId="996" priority="1096" operator="between">
      <formula>0</formula>
      <formula>2</formula>
    </cfRule>
  </conditionalFormatting>
  <conditionalFormatting sqref="N1174">
    <cfRule type="cellIs" dxfId="995" priority="1092" operator="between">
      <formula>6</formula>
      <formula>4.5</formula>
    </cfRule>
  </conditionalFormatting>
  <conditionalFormatting sqref="N1174">
    <cfRule type="cellIs" dxfId="994" priority="1091" operator="between">
      <formula>6</formula>
      <formula>4.495</formula>
    </cfRule>
  </conditionalFormatting>
  <conditionalFormatting sqref="N1174">
    <cfRule type="cellIs" dxfId="993" priority="1090" operator="between">
      <formula>4.5</formula>
      <formula>3.495</formula>
    </cfRule>
  </conditionalFormatting>
  <conditionalFormatting sqref="N1174">
    <cfRule type="cellIs" dxfId="992" priority="1088" operator="between">
      <formula>3.5</formula>
      <formula>2.495</formula>
    </cfRule>
    <cfRule type="cellIs" dxfId="991" priority="1089" operator="between">
      <formula>3.5</formula>
      <formula>2.495</formula>
    </cfRule>
  </conditionalFormatting>
  <conditionalFormatting sqref="N1174">
    <cfRule type="cellIs" dxfId="990" priority="1087" operator="between">
      <formula>3.5</formula>
      <formula>2.495</formula>
    </cfRule>
  </conditionalFormatting>
  <conditionalFormatting sqref="N1174">
    <cfRule type="cellIs" dxfId="989" priority="1086" operator="between">
      <formula>3.5</formula>
      <formula>2.494</formula>
    </cfRule>
  </conditionalFormatting>
  <conditionalFormatting sqref="N1174">
    <cfRule type="cellIs" dxfId="988" priority="1085" operator="between">
      <formula>2.5</formula>
      <formula>0</formula>
    </cfRule>
  </conditionalFormatting>
  <conditionalFormatting sqref="N1174">
    <cfRule type="cellIs" dxfId="987" priority="1081" operator="between">
      <formula>4.501</formula>
      <formula>6</formula>
    </cfRule>
    <cfRule type="cellIs" dxfId="986" priority="1082" operator="between">
      <formula>3.001</formula>
      <formula>4.5</formula>
    </cfRule>
    <cfRule type="cellIs" dxfId="985" priority="1083" operator="between">
      <formula>2.001</formula>
      <formula>3</formula>
    </cfRule>
    <cfRule type="cellIs" dxfId="984" priority="1084" operator="between">
      <formula>0</formula>
      <formula>2</formula>
    </cfRule>
  </conditionalFormatting>
  <conditionalFormatting sqref="N1171">
    <cfRule type="cellIs" dxfId="983" priority="1080" operator="between">
      <formula>6</formula>
      <formula>4.5</formula>
    </cfRule>
  </conditionalFormatting>
  <conditionalFormatting sqref="N1171">
    <cfRule type="cellIs" dxfId="982" priority="1079" operator="between">
      <formula>6</formula>
      <formula>4.495</formula>
    </cfRule>
  </conditionalFormatting>
  <conditionalFormatting sqref="N1171">
    <cfRule type="cellIs" dxfId="981" priority="1078" operator="between">
      <formula>4.5</formula>
      <formula>3.495</formula>
    </cfRule>
  </conditionalFormatting>
  <conditionalFormatting sqref="N1171">
    <cfRule type="cellIs" dxfId="980" priority="1076" operator="between">
      <formula>3.5</formula>
      <formula>2.495</formula>
    </cfRule>
    <cfRule type="cellIs" dxfId="979" priority="1077" operator="between">
      <formula>3.5</formula>
      <formula>2.495</formula>
    </cfRule>
  </conditionalFormatting>
  <conditionalFormatting sqref="N1171">
    <cfRule type="cellIs" dxfId="978" priority="1075" operator="between">
      <formula>3.5</formula>
      <formula>2.495</formula>
    </cfRule>
  </conditionalFormatting>
  <conditionalFormatting sqref="N1171">
    <cfRule type="cellIs" dxfId="977" priority="1074" operator="between">
      <formula>3.5</formula>
      <formula>2.494</formula>
    </cfRule>
  </conditionalFormatting>
  <conditionalFormatting sqref="N1171">
    <cfRule type="cellIs" dxfId="976" priority="1073" operator="between">
      <formula>2.5</formula>
      <formula>0</formula>
    </cfRule>
  </conditionalFormatting>
  <conditionalFormatting sqref="N1171">
    <cfRule type="cellIs" dxfId="975" priority="1069" operator="between">
      <formula>4.501</formula>
      <formula>6</formula>
    </cfRule>
    <cfRule type="cellIs" dxfId="974" priority="1070" operator="between">
      <formula>3.001</formula>
      <formula>4.5</formula>
    </cfRule>
    <cfRule type="cellIs" dxfId="973" priority="1071" operator="between">
      <formula>2.001</formula>
      <formula>3</formula>
    </cfRule>
    <cfRule type="cellIs" dxfId="972" priority="1072" operator="between">
      <formula>0</formula>
      <formula>2</formula>
    </cfRule>
  </conditionalFormatting>
  <conditionalFormatting sqref="N1173">
    <cfRule type="cellIs" dxfId="971" priority="1068" operator="between">
      <formula>6</formula>
      <formula>4.5</formula>
    </cfRule>
  </conditionalFormatting>
  <conditionalFormatting sqref="N1173">
    <cfRule type="cellIs" dxfId="970" priority="1067" operator="between">
      <formula>6</formula>
      <formula>4.495</formula>
    </cfRule>
  </conditionalFormatting>
  <conditionalFormatting sqref="N1173">
    <cfRule type="cellIs" dxfId="969" priority="1066" operator="between">
      <formula>4.5</formula>
      <formula>3.495</formula>
    </cfRule>
  </conditionalFormatting>
  <conditionalFormatting sqref="N1173">
    <cfRule type="cellIs" dxfId="968" priority="1064" operator="between">
      <formula>3.5</formula>
      <formula>2.495</formula>
    </cfRule>
    <cfRule type="cellIs" dxfId="967" priority="1065" operator="between">
      <formula>3.5</formula>
      <formula>2.495</formula>
    </cfRule>
  </conditionalFormatting>
  <conditionalFormatting sqref="N1173">
    <cfRule type="cellIs" dxfId="966" priority="1063" operator="between">
      <formula>3.5</formula>
      <formula>2.495</formula>
    </cfRule>
  </conditionalFormatting>
  <conditionalFormatting sqref="N1173">
    <cfRule type="cellIs" dxfId="965" priority="1062" operator="between">
      <formula>3.5</formula>
      <formula>2.494</formula>
    </cfRule>
  </conditionalFormatting>
  <conditionalFormatting sqref="N1173">
    <cfRule type="cellIs" dxfId="964" priority="1061" operator="between">
      <formula>2.5</formula>
      <formula>0</formula>
    </cfRule>
  </conditionalFormatting>
  <conditionalFormatting sqref="N1173">
    <cfRule type="cellIs" dxfId="963" priority="1057" operator="between">
      <formula>4.501</formula>
      <formula>6</formula>
    </cfRule>
    <cfRule type="cellIs" dxfId="962" priority="1058" operator="between">
      <formula>3.001</formula>
      <formula>4.5</formula>
    </cfRule>
    <cfRule type="cellIs" dxfId="961" priority="1059" operator="between">
      <formula>2.001</formula>
      <formula>3</formula>
    </cfRule>
    <cfRule type="cellIs" dxfId="960" priority="1060" operator="between">
      <formula>0</formula>
      <formula>2</formula>
    </cfRule>
  </conditionalFormatting>
  <conditionalFormatting sqref="N1172">
    <cfRule type="cellIs" dxfId="959" priority="1056" operator="between">
      <formula>6</formula>
      <formula>4.5</formula>
    </cfRule>
  </conditionalFormatting>
  <conditionalFormatting sqref="N1172">
    <cfRule type="cellIs" dxfId="958" priority="1055" operator="between">
      <formula>6</formula>
      <formula>4.495</formula>
    </cfRule>
  </conditionalFormatting>
  <conditionalFormatting sqref="N1172">
    <cfRule type="cellIs" dxfId="957" priority="1054" operator="between">
      <formula>4.5</formula>
      <formula>3.495</formula>
    </cfRule>
  </conditionalFormatting>
  <conditionalFormatting sqref="N1172">
    <cfRule type="cellIs" dxfId="956" priority="1052" operator="between">
      <formula>3.5</formula>
      <formula>2.495</formula>
    </cfRule>
    <cfRule type="cellIs" dxfId="955" priority="1053" operator="between">
      <formula>3.5</formula>
      <formula>2.495</formula>
    </cfRule>
  </conditionalFormatting>
  <conditionalFormatting sqref="N1172">
    <cfRule type="cellIs" dxfId="954" priority="1051" operator="between">
      <formula>3.5</formula>
      <formula>2.495</formula>
    </cfRule>
  </conditionalFormatting>
  <conditionalFormatting sqref="N1172">
    <cfRule type="cellIs" dxfId="953" priority="1050" operator="between">
      <formula>3.5</formula>
      <formula>2.494</formula>
    </cfRule>
  </conditionalFormatting>
  <conditionalFormatting sqref="N1172">
    <cfRule type="cellIs" dxfId="952" priority="1049" operator="between">
      <formula>2.5</formula>
      <formula>0</formula>
    </cfRule>
  </conditionalFormatting>
  <conditionalFormatting sqref="N1172">
    <cfRule type="cellIs" dxfId="951" priority="1045" operator="between">
      <formula>4.501</formula>
      <formula>6</formula>
    </cfRule>
    <cfRule type="cellIs" dxfId="950" priority="1046" operator="between">
      <formula>3.001</formula>
      <formula>4.5</formula>
    </cfRule>
    <cfRule type="cellIs" dxfId="949" priority="1047" operator="between">
      <formula>2.001</formula>
      <formula>3</formula>
    </cfRule>
    <cfRule type="cellIs" dxfId="948" priority="1048" operator="between">
      <formula>0</formula>
      <formula>2</formula>
    </cfRule>
  </conditionalFormatting>
  <conditionalFormatting sqref="N1178">
    <cfRule type="cellIs" dxfId="947" priority="1044" operator="between">
      <formula>6</formula>
      <formula>4.5</formula>
    </cfRule>
  </conditionalFormatting>
  <conditionalFormatting sqref="N1178">
    <cfRule type="cellIs" dxfId="946" priority="1043" operator="between">
      <formula>6</formula>
      <formula>4.495</formula>
    </cfRule>
  </conditionalFormatting>
  <conditionalFormatting sqref="N1178">
    <cfRule type="cellIs" dxfId="945" priority="1042" operator="between">
      <formula>4.5</formula>
      <formula>3.495</formula>
    </cfRule>
  </conditionalFormatting>
  <conditionalFormatting sqref="N1178">
    <cfRule type="cellIs" dxfId="944" priority="1040" operator="between">
      <formula>3.5</formula>
      <formula>2.495</formula>
    </cfRule>
    <cfRule type="cellIs" dxfId="943" priority="1041" operator="between">
      <formula>3.5</formula>
      <formula>2.495</formula>
    </cfRule>
  </conditionalFormatting>
  <conditionalFormatting sqref="N1178">
    <cfRule type="cellIs" dxfId="942" priority="1039" operator="between">
      <formula>3.5</formula>
      <formula>2.495</formula>
    </cfRule>
  </conditionalFormatting>
  <conditionalFormatting sqref="N1178">
    <cfRule type="cellIs" dxfId="941" priority="1038" operator="between">
      <formula>3.5</formula>
      <formula>2.494</formula>
    </cfRule>
  </conditionalFormatting>
  <conditionalFormatting sqref="N1178">
    <cfRule type="cellIs" dxfId="940" priority="1037" operator="between">
      <formula>2.5</formula>
      <formula>0</formula>
    </cfRule>
  </conditionalFormatting>
  <conditionalFormatting sqref="N1178">
    <cfRule type="cellIs" dxfId="939" priority="1033" operator="between">
      <formula>4.501</formula>
      <formula>6</formula>
    </cfRule>
    <cfRule type="cellIs" dxfId="938" priority="1034" operator="between">
      <formula>3.001</formula>
      <formula>4.5</formula>
    </cfRule>
    <cfRule type="cellIs" dxfId="937" priority="1035" operator="between">
      <formula>2.001</formula>
      <formula>3</formula>
    </cfRule>
    <cfRule type="cellIs" dxfId="936" priority="1036" operator="between">
      <formula>0</formula>
      <formula>2</formula>
    </cfRule>
  </conditionalFormatting>
  <conditionalFormatting sqref="N1175">
    <cfRule type="cellIs" dxfId="935" priority="1032" operator="between">
      <formula>6</formula>
      <formula>4.5</formula>
    </cfRule>
  </conditionalFormatting>
  <conditionalFormatting sqref="N1175">
    <cfRule type="cellIs" dxfId="934" priority="1031" operator="between">
      <formula>6</formula>
      <formula>4.495</formula>
    </cfRule>
  </conditionalFormatting>
  <conditionalFormatting sqref="N1175">
    <cfRule type="cellIs" dxfId="933" priority="1030" operator="between">
      <formula>4.5</formula>
      <formula>3.495</formula>
    </cfRule>
  </conditionalFormatting>
  <conditionalFormatting sqref="N1175">
    <cfRule type="cellIs" dxfId="932" priority="1028" operator="between">
      <formula>3.5</formula>
      <formula>2.495</formula>
    </cfRule>
    <cfRule type="cellIs" dxfId="931" priority="1029" operator="between">
      <formula>3.5</formula>
      <formula>2.495</formula>
    </cfRule>
  </conditionalFormatting>
  <conditionalFormatting sqref="N1175">
    <cfRule type="cellIs" dxfId="930" priority="1027" operator="between">
      <formula>3.5</formula>
      <formula>2.495</formula>
    </cfRule>
  </conditionalFormatting>
  <conditionalFormatting sqref="N1175">
    <cfRule type="cellIs" dxfId="929" priority="1026" operator="between">
      <formula>3.5</formula>
      <formula>2.494</formula>
    </cfRule>
  </conditionalFormatting>
  <conditionalFormatting sqref="N1175">
    <cfRule type="cellIs" dxfId="928" priority="1025" operator="between">
      <formula>2.5</formula>
      <formula>0</formula>
    </cfRule>
  </conditionalFormatting>
  <conditionalFormatting sqref="N1175">
    <cfRule type="cellIs" dxfId="927" priority="1021" operator="between">
      <formula>4.501</formula>
      <formula>6</formula>
    </cfRule>
    <cfRule type="cellIs" dxfId="926" priority="1022" operator="between">
      <formula>3.001</formula>
      <formula>4.5</formula>
    </cfRule>
    <cfRule type="cellIs" dxfId="925" priority="1023" operator="between">
      <formula>2.001</formula>
      <formula>3</formula>
    </cfRule>
    <cfRule type="cellIs" dxfId="924" priority="1024" operator="between">
      <formula>0</formula>
      <formula>2</formula>
    </cfRule>
  </conditionalFormatting>
  <conditionalFormatting sqref="N1177">
    <cfRule type="cellIs" dxfId="923" priority="1020" operator="between">
      <formula>6</formula>
      <formula>4.5</formula>
    </cfRule>
  </conditionalFormatting>
  <conditionalFormatting sqref="N1177">
    <cfRule type="cellIs" dxfId="922" priority="1019" operator="between">
      <formula>6</formula>
      <formula>4.495</formula>
    </cfRule>
  </conditionalFormatting>
  <conditionalFormatting sqref="N1177">
    <cfRule type="cellIs" dxfId="921" priority="1018" operator="between">
      <formula>4.5</formula>
      <formula>3.495</formula>
    </cfRule>
  </conditionalFormatting>
  <conditionalFormatting sqref="N1177">
    <cfRule type="cellIs" dxfId="920" priority="1016" operator="between">
      <formula>3.5</formula>
      <formula>2.495</formula>
    </cfRule>
    <cfRule type="cellIs" dxfId="919" priority="1017" operator="between">
      <formula>3.5</formula>
      <formula>2.495</formula>
    </cfRule>
  </conditionalFormatting>
  <conditionalFormatting sqref="N1177">
    <cfRule type="cellIs" dxfId="918" priority="1015" operator="between">
      <formula>3.5</formula>
      <formula>2.495</formula>
    </cfRule>
  </conditionalFormatting>
  <conditionalFormatting sqref="N1177">
    <cfRule type="cellIs" dxfId="917" priority="1014" operator="between">
      <formula>3.5</formula>
      <formula>2.494</formula>
    </cfRule>
  </conditionalFormatting>
  <conditionalFormatting sqref="N1177">
    <cfRule type="cellIs" dxfId="916" priority="1013" operator="between">
      <formula>2.5</formula>
      <formula>0</formula>
    </cfRule>
  </conditionalFormatting>
  <conditionalFormatting sqref="N1177">
    <cfRule type="cellIs" dxfId="915" priority="1009" operator="between">
      <formula>4.501</formula>
      <formula>6</formula>
    </cfRule>
    <cfRule type="cellIs" dxfId="914" priority="1010" operator="between">
      <formula>3.001</formula>
      <formula>4.5</formula>
    </cfRule>
    <cfRule type="cellIs" dxfId="913" priority="1011" operator="between">
      <formula>2.001</formula>
      <formula>3</formula>
    </cfRule>
    <cfRule type="cellIs" dxfId="912" priority="1012" operator="between">
      <formula>0</formula>
      <formula>2</formula>
    </cfRule>
  </conditionalFormatting>
  <conditionalFormatting sqref="N1176">
    <cfRule type="cellIs" dxfId="911" priority="1008" operator="between">
      <formula>6</formula>
      <formula>4.5</formula>
    </cfRule>
  </conditionalFormatting>
  <conditionalFormatting sqref="N1176">
    <cfRule type="cellIs" dxfId="910" priority="1007" operator="between">
      <formula>6</formula>
      <formula>4.495</formula>
    </cfRule>
  </conditionalFormatting>
  <conditionalFormatting sqref="N1176">
    <cfRule type="cellIs" dxfId="909" priority="1006" operator="between">
      <formula>4.5</formula>
      <formula>3.495</formula>
    </cfRule>
  </conditionalFormatting>
  <conditionalFormatting sqref="N1176">
    <cfRule type="cellIs" dxfId="908" priority="1004" operator="between">
      <formula>3.5</formula>
      <formula>2.495</formula>
    </cfRule>
    <cfRule type="cellIs" dxfId="907" priority="1005" operator="between">
      <formula>3.5</formula>
      <formula>2.495</formula>
    </cfRule>
  </conditionalFormatting>
  <conditionalFormatting sqref="N1176">
    <cfRule type="cellIs" dxfId="906" priority="1003" operator="between">
      <formula>3.5</formula>
      <formula>2.495</formula>
    </cfRule>
  </conditionalFormatting>
  <conditionalFormatting sqref="N1176">
    <cfRule type="cellIs" dxfId="905" priority="1002" operator="between">
      <formula>3.5</formula>
      <formula>2.494</formula>
    </cfRule>
  </conditionalFormatting>
  <conditionalFormatting sqref="N1176">
    <cfRule type="cellIs" dxfId="904" priority="1001" operator="between">
      <formula>2.5</formula>
      <formula>0</formula>
    </cfRule>
  </conditionalFormatting>
  <conditionalFormatting sqref="N1176">
    <cfRule type="cellIs" dxfId="903" priority="997" operator="between">
      <formula>4.501</formula>
      <formula>6</formula>
    </cfRule>
    <cfRule type="cellIs" dxfId="902" priority="998" operator="between">
      <formula>3.001</formula>
      <formula>4.5</formula>
    </cfRule>
    <cfRule type="cellIs" dxfId="901" priority="999" operator="between">
      <formula>2.001</formula>
      <formula>3</formula>
    </cfRule>
    <cfRule type="cellIs" dxfId="900" priority="1000" operator="between">
      <formula>0</formula>
      <formula>2</formula>
    </cfRule>
  </conditionalFormatting>
  <conditionalFormatting sqref="N1182">
    <cfRule type="cellIs" dxfId="899" priority="996" operator="between">
      <formula>6</formula>
      <formula>4.5</formula>
    </cfRule>
  </conditionalFormatting>
  <conditionalFormatting sqref="N1182">
    <cfRule type="cellIs" dxfId="898" priority="995" operator="between">
      <formula>6</formula>
      <formula>4.495</formula>
    </cfRule>
  </conditionalFormatting>
  <conditionalFormatting sqref="N1182">
    <cfRule type="cellIs" dxfId="897" priority="994" operator="between">
      <formula>4.5</formula>
      <formula>3.495</formula>
    </cfRule>
  </conditionalFormatting>
  <conditionalFormatting sqref="N1182">
    <cfRule type="cellIs" dxfId="896" priority="992" operator="between">
      <formula>3.5</formula>
      <formula>2.495</formula>
    </cfRule>
    <cfRule type="cellIs" dxfId="895" priority="993" operator="between">
      <formula>3.5</formula>
      <formula>2.495</formula>
    </cfRule>
  </conditionalFormatting>
  <conditionalFormatting sqref="N1182">
    <cfRule type="cellIs" dxfId="894" priority="991" operator="between">
      <formula>3.5</formula>
      <formula>2.495</formula>
    </cfRule>
  </conditionalFormatting>
  <conditionalFormatting sqref="N1182">
    <cfRule type="cellIs" dxfId="893" priority="990" operator="between">
      <formula>3.5</formula>
      <formula>2.494</formula>
    </cfRule>
  </conditionalFormatting>
  <conditionalFormatting sqref="N1182">
    <cfRule type="cellIs" dxfId="892" priority="989" operator="between">
      <formula>2.5</formula>
      <formula>0</formula>
    </cfRule>
  </conditionalFormatting>
  <conditionalFormatting sqref="N1182">
    <cfRule type="cellIs" dxfId="891" priority="985" operator="between">
      <formula>4.501</formula>
      <formula>6</formula>
    </cfRule>
    <cfRule type="cellIs" dxfId="890" priority="986" operator="between">
      <formula>3.001</formula>
      <formula>4.5</formula>
    </cfRule>
    <cfRule type="cellIs" dxfId="889" priority="987" operator="between">
      <formula>2.001</formula>
      <formula>3</formula>
    </cfRule>
    <cfRule type="cellIs" dxfId="888" priority="988" operator="between">
      <formula>0</formula>
      <formula>2</formula>
    </cfRule>
  </conditionalFormatting>
  <conditionalFormatting sqref="N1179">
    <cfRule type="cellIs" dxfId="887" priority="984" operator="between">
      <formula>6</formula>
      <formula>4.5</formula>
    </cfRule>
  </conditionalFormatting>
  <conditionalFormatting sqref="N1179">
    <cfRule type="cellIs" dxfId="886" priority="983" operator="between">
      <formula>6</formula>
      <formula>4.495</formula>
    </cfRule>
  </conditionalFormatting>
  <conditionalFormatting sqref="N1179">
    <cfRule type="cellIs" dxfId="885" priority="982" operator="between">
      <formula>4.5</formula>
      <formula>3.495</formula>
    </cfRule>
  </conditionalFormatting>
  <conditionalFormatting sqref="N1179">
    <cfRule type="cellIs" dxfId="884" priority="980" operator="between">
      <formula>3.5</formula>
      <formula>2.495</formula>
    </cfRule>
    <cfRule type="cellIs" dxfId="883" priority="981" operator="between">
      <formula>3.5</formula>
      <formula>2.495</formula>
    </cfRule>
  </conditionalFormatting>
  <conditionalFormatting sqref="N1179">
    <cfRule type="cellIs" dxfId="882" priority="979" operator="between">
      <formula>3.5</formula>
      <formula>2.495</formula>
    </cfRule>
  </conditionalFormatting>
  <conditionalFormatting sqref="N1179">
    <cfRule type="cellIs" dxfId="881" priority="978" operator="between">
      <formula>3.5</formula>
      <formula>2.494</formula>
    </cfRule>
  </conditionalFormatting>
  <conditionalFormatting sqref="N1179">
    <cfRule type="cellIs" dxfId="880" priority="977" operator="between">
      <formula>2.5</formula>
      <formula>0</formula>
    </cfRule>
  </conditionalFormatting>
  <conditionalFormatting sqref="N1179">
    <cfRule type="cellIs" dxfId="879" priority="973" operator="between">
      <formula>4.501</formula>
      <formula>6</formula>
    </cfRule>
    <cfRule type="cellIs" dxfId="878" priority="974" operator="between">
      <formula>3.001</formula>
      <formula>4.5</formula>
    </cfRule>
    <cfRule type="cellIs" dxfId="877" priority="975" operator="between">
      <formula>2.001</formula>
      <formula>3</formula>
    </cfRule>
    <cfRule type="cellIs" dxfId="876" priority="976" operator="between">
      <formula>0</formula>
      <formula>2</formula>
    </cfRule>
  </conditionalFormatting>
  <conditionalFormatting sqref="N1181">
    <cfRule type="cellIs" dxfId="875" priority="972" operator="between">
      <formula>6</formula>
      <formula>4.5</formula>
    </cfRule>
  </conditionalFormatting>
  <conditionalFormatting sqref="N1181">
    <cfRule type="cellIs" dxfId="874" priority="971" operator="between">
      <formula>6</formula>
      <formula>4.495</formula>
    </cfRule>
  </conditionalFormatting>
  <conditionalFormatting sqref="N1181">
    <cfRule type="cellIs" dxfId="873" priority="970" operator="between">
      <formula>4.5</formula>
      <formula>3.495</formula>
    </cfRule>
  </conditionalFormatting>
  <conditionalFormatting sqref="N1181">
    <cfRule type="cellIs" dxfId="872" priority="968" operator="between">
      <formula>3.5</formula>
      <formula>2.495</formula>
    </cfRule>
    <cfRule type="cellIs" dxfId="871" priority="969" operator="between">
      <formula>3.5</formula>
      <formula>2.495</formula>
    </cfRule>
  </conditionalFormatting>
  <conditionalFormatting sqref="N1181">
    <cfRule type="cellIs" dxfId="870" priority="967" operator="between">
      <formula>3.5</formula>
      <formula>2.495</formula>
    </cfRule>
  </conditionalFormatting>
  <conditionalFormatting sqref="N1181">
    <cfRule type="cellIs" dxfId="869" priority="966" operator="between">
      <formula>3.5</formula>
      <formula>2.494</formula>
    </cfRule>
  </conditionalFormatting>
  <conditionalFormatting sqref="N1181">
    <cfRule type="cellIs" dxfId="868" priority="965" operator="between">
      <formula>2.5</formula>
      <formula>0</formula>
    </cfRule>
  </conditionalFormatting>
  <conditionalFormatting sqref="N1181">
    <cfRule type="cellIs" dxfId="867" priority="961" operator="between">
      <formula>4.501</formula>
      <formula>6</formula>
    </cfRule>
    <cfRule type="cellIs" dxfId="866" priority="962" operator="between">
      <formula>3.001</formula>
      <formula>4.5</formula>
    </cfRule>
    <cfRule type="cellIs" dxfId="865" priority="963" operator="between">
      <formula>2.001</formula>
      <formula>3</formula>
    </cfRule>
    <cfRule type="cellIs" dxfId="864" priority="964" operator="between">
      <formula>0</formula>
      <formula>2</formula>
    </cfRule>
  </conditionalFormatting>
  <conditionalFormatting sqref="N1180">
    <cfRule type="cellIs" dxfId="863" priority="960" operator="between">
      <formula>6</formula>
      <formula>4.5</formula>
    </cfRule>
  </conditionalFormatting>
  <conditionalFormatting sqref="N1180">
    <cfRule type="cellIs" dxfId="862" priority="959" operator="between">
      <formula>6</formula>
      <formula>4.495</formula>
    </cfRule>
  </conditionalFormatting>
  <conditionalFormatting sqref="N1180">
    <cfRule type="cellIs" dxfId="861" priority="958" operator="between">
      <formula>4.5</formula>
      <formula>3.495</formula>
    </cfRule>
  </conditionalFormatting>
  <conditionalFormatting sqref="N1180">
    <cfRule type="cellIs" dxfId="860" priority="956" operator="between">
      <formula>3.5</formula>
      <formula>2.495</formula>
    </cfRule>
    <cfRule type="cellIs" dxfId="859" priority="957" operator="between">
      <formula>3.5</formula>
      <formula>2.495</formula>
    </cfRule>
  </conditionalFormatting>
  <conditionalFormatting sqref="N1180">
    <cfRule type="cellIs" dxfId="858" priority="955" operator="between">
      <formula>3.5</formula>
      <formula>2.495</formula>
    </cfRule>
  </conditionalFormatting>
  <conditionalFormatting sqref="N1180">
    <cfRule type="cellIs" dxfId="857" priority="954" operator="between">
      <formula>3.5</formula>
      <formula>2.494</formula>
    </cfRule>
  </conditionalFormatting>
  <conditionalFormatting sqref="N1180">
    <cfRule type="cellIs" dxfId="856" priority="953" operator="between">
      <formula>2.5</formula>
      <formula>0</formula>
    </cfRule>
  </conditionalFormatting>
  <conditionalFormatting sqref="N1180">
    <cfRule type="cellIs" dxfId="855" priority="949" operator="between">
      <formula>4.501</formula>
      <formula>6</formula>
    </cfRule>
    <cfRule type="cellIs" dxfId="854" priority="950" operator="between">
      <formula>3.001</formula>
      <formula>4.5</formula>
    </cfRule>
    <cfRule type="cellIs" dxfId="853" priority="951" operator="between">
      <formula>2.001</formula>
      <formula>3</formula>
    </cfRule>
    <cfRule type="cellIs" dxfId="852" priority="952" operator="between">
      <formula>0</formula>
      <formula>2</formula>
    </cfRule>
  </conditionalFormatting>
  <conditionalFormatting sqref="N1185">
    <cfRule type="cellIs" dxfId="851" priority="948" operator="between">
      <formula>6</formula>
      <formula>4.5</formula>
    </cfRule>
  </conditionalFormatting>
  <conditionalFormatting sqref="N1185">
    <cfRule type="cellIs" dxfId="850" priority="947" operator="between">
      <formula>6</formula>
      <formula>4.495</formula>
    </cfRule>
  </conditionalFormatting>
  <conditionalFormatting sqref="N1185">
    <cfRule type="cellIs" dxfId="849" priority="946" operator="between">
      <formula>4.5</formula>
      <formula>3.495</formula>
    </cfRule>
  </conditionalFormatting>
  <conditionalFormatting sqref="N1185">
    <cfRule type="cellIs" dxfId="848" priority="944" operator="between">
      <formula>3.5</formula>
      <formula>2.495</formula>
    </cfRule>
    <cfRule type="cellIs" dxfId="847" priority="945" operator="between">
      <formula>3.5</formula>
      <formula>2.495</formula>
    </cfRule>
  </conditionalFormatting>
  <conditionalFormatting sqref="N1185">
    <cfRule type="cellIs" dxfId="846" priority="943" operator="between">
      <formula>3.5</formula>
      <formula>2.495</formula>
    </cfRule>
  </conditionalFormatting>
  <conditionalFormatting sqref="N1185">
    <cfRule type="cellIs" dxfId="845" priority="942" operator="between">
      <formula>3.5</formula>
      <formula>2.494</formula>
    </cfRule>
  </conditionalFormatting>
  <conditionalFormatting sqref="N1185">
    <cfRule type="cellIs" dxfId="844" priority="941" operator="between">
      <formula>2.5</formula>
      <formula>0</formula>
    </cfRule>
  </conditionalFormatting>
  <conditionalFormatting sqref="N1185">
    <cfRule type="cellIs" dxfId="843" priority="937" operator="between">
      <formula>4.501</formula>
      <formula>6</formula>
    </cfRule>
    <cfRule type="cellIs" dxfId="842" priority="938" operator="between">
      <formula>3.001</formula>
      <formula>4.5</formula>
    </cfRule>
    <cfRule type="cellIs" dxfId="841" priority="939" operator="between">
      <formula>2.001</formula>
      <formula>3</formula>
    </cfRule>
    <cfRule type="cellIs" dxfId="840" priority="940" operator="between">
      <formula>0</formula>
      <formula>2</formula>
    </cfRule>
  </conditionalFormatting>
  <conditionalFormatting sqref="N1183">
    <cfRule type="cellIs" dxfId="839" priority="936" operator="between">
      <formula>6</formula>
      <formula>4.5</formula>
    </cfRule>
  </conditionalFormatting>
  <conditionalFormatting sqref="N1183">
    <cfRule type="cellIs" dxfId="838" priority="935" operator="between">
      <formula>6</formula>
      <formula>4.495</formula>
    </cfRule>
  </conditionalFormatting>
  <conditionalFormatting sqref="N1183">
    <cfRule type="cellIs" dxfId="837" priority="934" operator="between">
      <formula>4.5</formula>
      <formula>3.495</formula>
    </cfRule>
  </conditionalFormatting>
  <conditionalFormatting sqref="N1183">
    <cfRule type="cellIs" dxfId="836" priority="932" operator="between">
      <formula>3.5</formula>
      <formula>2.495</formula>
    </cfRule>
    <cfRule type="cellIs" dxfId="835" priority="933" operator="between">
      <formula>3.5</formula>
      <formula>2.495</formula>
    </cfRule>
  </conditionalFormatting>
  <conditionalFormatting sqref="N1183">
    <cfRule type="cellIs" dxfId="834" priority="931" operator="between">
      <formula>3.5</formula>
      <formula>2.495</formula>
    </cfRule>
  </conditionalFormatting>
  <conditionalFormatting sqref="N1183">
    <cfRule type="cellIs" dxfId="833" priority="930" operator="between">
      <formula>3.5</formula>
      <formula>2.494</formula>
    </cfRule>
  </conditionalFormatting>
  <conditionalFormatting sqref="N1183">
    <cfRule type="cellIs" dxfId="832" priority="929" operator="between">
      <formula>2.5</formula>
      <formula>0</formula>
    </cfRule>
  </conditionalFormatting>
  <conditionalFormatting sqref="N1183">
    <cfRule type="cellIs" dxfId="831" priority="925" operator="between">
      <formula>4.501</formula>
      <formula>6</formula>
    </cfRule>
    <cfRule type="cellIs" dxfId="830" priority="926" operator="between">
      <formula>3.001</formula>
      <formula>4.5</formula>
    </cfRule>
    <cfRule type="cellIs" dxfId="829" priority="927" operator="between">
      <formula>2.001</formula>
      <formula>3</formula>
    </cfRule>
    <cfRule type="cellIs" dxfId="828" priority="928" operator="between">
      <formula>0</formula>
      <formula>2</formula>
    </cfRule>
  </conditionalFormatting>
  <conditionalFormatting sqref="N1184">
    <cfRule type="cellIs" dxfId="827" priority="924" operator="between">
      <formula>6</formula>
      <formula>4.5</formula>
    </cfRule>
  </conditionalFormatting>
  <conditionalFormatting sqref="N1184">
    <cfRule type="cellIs" dxfId="826" priority="923" operator="between">
      <formula>6</formula>
      <formula>4.495</formula>
    </cfRule>
  </conditionalFormatting>
  <conditionalFormatting sqref="N1184">
    <cfRule type="cellIs" dxfId="825" priority="922" operator="between">
      <formula>4.5</formula>
      <formula>3.495</formula>
    </cfRule>
  </conditionalFormatting>
  <conditionalFormatting sqref="N1184">
    <cfRule type="cellIs" dxfId="824" priority="920" operator="between">
      <formula>3.5</formula>
      <formula>2.495</formula>
    </cfRule>
    <cfRule type="cellIs" dxfId="823" priority="921" operator="between">
      <formula>3.5</formula>
      <formula>2.495</formula>
    </cfRule>
  </conditionalFormatting>
  <conditionalFormatting sqref="N1184">
    <cfRule type="cellIs" dxfId="822" priority="919" operator="between">
      <formula>3.5</formula>
      <formula>2.495</formula>
    </cfRule>
  </conditionalFormatting>
  <conditionalFormatting sqref="N1184">
    <cfRule type="cellIs" dxfId="821" priority="918" operator="between">
      <formula>3.5</formula>
      <formula>2.494</formula>
    </cfRule>
  </conditionalFormatting>
  <conditionalFormatting sqref="N1184">
    <cfRule type="cellIs" dxfId="820" priority="917" operator="between">
      <formula>2.5</formula>
      <formula>0</formula>
    </cfRule>
  </conditionalFormatting>
  <conditionalFormatting sqref="N1184">
    <cfRule type="cellIs" dxfId="819" priority="913" operator="between">
      <formula>4.501</formula>
      <formula>6</formula>
    </cfRule>
    <cfRule type="cellIs" dxfId="818" priority="914" operator="between">
      <formula>3.001</formula>
      <formula>4.5</formula>
    </cfRule>
    <cfRule type="cellIs" dxfId="817" priority="915" operator="between">
      <formula>2.001</formula>
      <formula>3</formula>
    </cfRule>
    <cfRule type="cellIs" dxfId="816" priority="916" operator="between">
      <formula>0</formula>
      <formula>2</formula>
    </cfRule>
  </conditionalFormatting>
  <conditionalFormatting sqref="N1188">
    <cfRule type="cellIs" dxfId="815" priority="864" operator="between">
      <formula>6</formula>
      <formula>4.5</formula>
    </cfRule>
  </conditionalFormatting>
  <conditionalFormatting sqref="N1188">
    <cfRule type="cellIs" dxfId="814" priority="863" operator="between">
      <formula>6</formula>
      <formula>4.495</formula>
    </cfRule>
  </conditionalFormatting>
  <conditionalFormatting sqref="N1188">
    <cfRule type="cellIs" dxfId="813" priority="862" operator="between">
      <formula>4.5</formula>
      <formula>3.495</formula>
    </cfRule>
  </conditionalFormatting>
  <conditionalFormatting sqref="N1188">
    <cfRule type="cellIs" dxfId="812" priority="860" operator="between">
      <formula>3.5</formula>
      <formula>2.495</formula>
    </cfRule>
    <cfRule type="cellIs" dxfId="811" priority="861" operator="between">
      <formula>3.5</formula>
      <formula>2.495</formula>
    </cfRule>
  </conditionalFormatting>
  <conditionalFormatting sqref="N1188">
    <cfRule type="cellIs" dxfId="810" priority="859" operator="between">
      <formula>3.5</formula>
      <formula>2.495</formula>
    </cfRule>
  </conditionalFormatting>
  <conditionalFormatting sqref="N1188">
    <cfRule type="cellIs" dxfId="809" priority="858" operator="between">
      <formula>3.5</formula>
      <formula>2.494</formula>
    </cfRule>
  </conditionalFormatting>
  <conditionalFormatting sqref="N1188">
    <cfRule type="cellIs" dxfId="808" priority="857" operator="between">
      <formula>2.5</formula>
      <formula>0</formula>
    </cfRule>
  </conditionalFormatting>
  <conditionalFormatting sqref="N1188">
    <cfRule type="cellIs" dxfId="807" priority="853" operator="between">
      <formula>4.501</formula>
      <formula>6</formula>
    </cfRule>
    <cfRule type="cellIs" dxfId="806" priority="854" operator="between">
      <formula>3.001</formula>
      <formula>4.5</formula>
    </cfRule>
    <cfRule type="cellIs" dxfId="805" priority="855" operator="between">
      <formula>2.001</formula>
      <formula>3</formula>
    </cfRule>
    <cfRule type="cellIs" dxfId="804" priority="856" operator="between">
      <formula>0</formula>
      <formula>2</formula>
    </cfRule>
  </conditionalFormatting>
  <conditionalFormatting sqref="N1186">
    <cfRule type="cellIs" dxfId="803" priority="852" operator="between">
      <formula>6</formula>
      <formula>4.5</formula>
    </cfRule>
  </conditionalFormatting>
  <conditionalFormatting sqref="N1186">
    <cfRule type="cellIs" dxfId="802" priority="851" operator="between">
      <formula>6</formula>
      <formula>4.495</formula>
    </cfRule>
  </conditionalFormatting>
  <conditionalFormatting sqref="N1186">
    <cfRule type="cellIs" dxfId="801" priority="850" operator="between">
      <formula>4.5</formula>
      <formula>3.495</formula>
    </cfRule>
  </conditionalFormatting>
  <conditionalFormatting sqref="N1186">
    <cfRule type="cellIs" dxfId="800" priority="848" operator="between">
      <formula>3.5</formula>
      <formula>2.495</formula>
    </cfRule>
    <cfRule type="cellIs" dxfId="799" priority="849" operator="between">
      <formula>3.5</formula>
      <formula>2.495</formula>
    </cfRule>
  </conditionalFormatting>
  <conditionalFormatting sqref="N1186">
    <cfRule type="cellIs" dxfId="798" priority="847" operator="between">
      <formula>3.5</formula>
      <formula>2.495</formula>
    </cfRule>
  </conditionalFormatting>
  <conditionalFormatting sqref="N1186">
    <cfRule type="cellIs" dxfId="797" priority="846" operator="between">
      <formula>3.5</formula>
      <formula>2.494</formula>
    </cfRule>
  </conditionalFormatting>
  <conditionalFormatting sqref="N1186">
    <cfRule type="cellIs" dxfId="796" priority="845" operator="between">
      <formula>2.5</formula>
      <formula>0</formula>
    </cfRule>
  </conditionalFormatting>
  <conditionalFormatting sqref="N1186">
    <cfRule type="cellIs" dxfId="795" priority="841" operator="between">
      <formula>4.501</formula>
      <formula>6</formula>
    </cfRule>
    <cfRule type="cellIs" dxfId="794" priority="842" operator="between">
      <formula>3.001</formula>
      <formula>4.5</formula>
    </cfRule>
    <cfRule type="cellIs" dxfId="793" priority="843" operator="between">
      <formula>2.001</formula>
      <formula>3</formula>
    </cfRule>
    <cfRule type="cellIs" dxfId="792" priority="844" operator="between">
      <formula>0</formula>
      <formula>2</formula>
    </cfRule>
  </conditionalFormatting>
  <conditionalFormatting sqref="N1187">
    <cfRule type="cellIs" dxfId="791" priority="840" operator="between">
      <formula>6</formula>
      <formula>4.5</formula>
    </cfRule>
  </conditionalFormatting>
  <conditionalFormatting sqref="N1187">
    <cfRule type="cellIs" dxfId="790" priority="839" operator="between">
      <formula>6</formula>
      <formula>4.495</formula>
    </cfRule>
  </conditionalFormatting>
  <conditionalFormatting sqref="N1187">
    <cfRule type="cellIs" dxfId="789" priority="838" operator="between">
      <formula>4.5</formula>
      <formula>3.495</formula>
    </cfRule>
  </conditionalFormatting>
  <conditionalFormatting sqref="N1187">
    <cfRule type="cellIs" dxfId="788" priority="836" operator="between">
      <formula>3.5</formula>
      <formula>2.495</formula>
    </cfRule>
    <cfRule type="cellIs" dxfId="787" priority="837" operator="between">
      <formula>3.5</formula>
      <formula>2.495</formula>
    </cfRule>
  </conditionalFormatting>
  <conditionalFormatting sqref="N1187">
    <cfRule type="cellIs" dxfId="786" priority="835" operator="between">
      <formula>3.5</formula>
      <formula>2.495</formula>
    </cfRule>
  </conditionalFormatting>
  <conditionalFormatting sqref="N1187">
    <cfRule type="cellIs" dxfId="785" priority="834" operator="between">
      <formula>3.5</formula>
      <formula>2.494</formula>
    </cfRule>
  </conditionalFormatting>
  <conditionalFormatting sqref="N1187">
    <cfRule type="cellIs" dxfId="784" priority="833" operator="between">
      <formula>2.5</formula>
      <formula>0</formula>
    </cfRule>
  </conditionalFormatting>
  <conditionalFormatting sqref="N1187">
    <cfRule type="cellIs" dxfId="783" priority="829" operator="between">
      <formula>4.501</formula>
      <formula>6</formula>
    </cfRule>
    <cfRule type="cellIs" dxfId="782" priority="830" operator="between">
      <formula>3.001</formula>
      <formula>4.5</formula>
    </cfRule>
    <cfRule type="cellIs" dxfId="781" priority="831" operator="between">
      <formula>2.001</formula>
      <formula>3</formula>
    </cfRule>
    <cfRule type="cellIs" dxfId="780" priority="832" operator="between">
      <formula>0</formula>
      <formula>2</formula>
    </cfRule>
  </conditionalFormatting>
  <conditionalFormatting sqref="N1191">
    <cfRule type="cellIs" dxfId="779" priority="828" operator="between">
      <formula>6</formula>
      <formula>4.5</formula>
    </cfRule>
  </conditionalFormatting>
  <conditionalFormatting sqref="N1191">
    <cfRule type="cellIs" dxfId="778" priority="827" operator="between">
      <formula>6</formula>
      <formula>4.495</formula>
    </cfRule>
  </conditionalFormatting>
  <conditionalFormatting sqref="N1191">
    <cfRule type="cellIs" dxfId="777" priority="826" operator="between">
      <formula>4.5</formula>
      <formula>3.495</formula>
    </cfRule>
  </conditionalFormatting>
  <conditionalFormatting sqref="N1191">
    <cfRule type="cellIs" dxfId="776" priority="824" operator="between">
      <formula>3.5</formula>
      <formula>2.495</formula>
    </cfRule>
    <cfRule type="cellIs" dxfId="775" priority="825" operator="between">
      <formula>3.5</formula>
      <formula>2.495</formula>
    </cfRule>
  </conditionalFormatting>
  <conditionalFormatting sqref="N1191">
    <cfRule type="cellIs" dxfId="774" priority="823" operator="between">
      <formula>3.5</formula>
      <formula>2.495</formula>
    </cfRule>
  </conditionalFormatting>
  <conditionalFormatting sqref="N1191">
    <cfRule type="cellIs" dxfId="773" priority="822" operator="between">
      <formula>3.5</formula>
      <formula>2.494</formula>
    </cfRule>
  </conditionalFormatting>
  <conditionalFormatting sqref="N1191">
    <cfRule type="cellIs" dxfId="772" priority="821" operator="between">
      <formula>2.5</formula>
      <formula>0</formula>
    </cfRule>
  </conditionalFormatting>
  <conditionalFormatting sqref="N1191">
    <cfRule type="cellIs" dxfId="771" priority="817" operator="between">
      <formula>4.501</formula>
      <formula>6</formula>
    </cfRule>
    <cfRule type="cellIs" dxfId="770" priority="818" operator="between">
      <formula>3.001</formula>
      <formula>4.5</formula>
    </cfRule>
    <cfRule type="cellIs" dxfId="769" priority="819" operator="between">
      <formula>2.001</formula>
      <formula>3</formula>
    </cfRule>
    <cfRule type="cellIs" dxfId="768" priority="820" operator="between">
      <formula>0</formula>
      <formula>2</formula>
    </cfRule>
  </conditionalFormatting>
  <conditionalFormatting sqref="N1189">
    <cfRule type="cellIs" dxfId="767" priority="816" operator="between">
      <formula>6</formula>
      <formula>4.5</formula>
    </cfRule>
  </conditionalFormatting>
  <conditionalFormatting sqref="N1189">
    <cfRule type="cellIs" dxfId="766" priority="815" operator="between">
      <formula>6</formula>
      <formula>4.495</formula>
    </cfRule>
  </conditionalFormatting>
  <conditionalFormatting sqref="N1189">
    <cfRule type="cellIs" dxfId="765" priority="814" operator="between">
      <formula>4.5</formula>
      <formula>3.495</formula>
    </cfRule>
  </conditionalFormatting>
  <conditionalFormatting sqref="N1189">
    <cfRule type="cellIs" dxfId="764" priority="812" operator="between">
      <formula>3.5</formula>
      <formula>2.495</formula>
    </cfRule>
    <cfRule type="cellIs" dxfId="763" priority="813" operator="between">
      <formula>3.5</formula>
      <formula>2.495</formula>
    </cfRule>
  </conditionalFormatting>
  <conditionalFormatting sqref="N1189">
    <cfRule type="cellIs" dxfId="762" priority="811" operator="between">
      <formula>3.5</formula>
      <formula>2.495</formula>
    </cfRule>
  </conditionalFormatting>
  <conditionalFormatting sqref="N1189">
    <cfRule type="cellIs" dxfId="761" priority="810" operator="between">
      <formula>3.5</formula>
      <formula>2.494</formula>
    </cfRule>
  </conditionalFormatting>
  <conditionalFormatting sqref="N1189">
    <cfRule type="cellIs" dxfId="760" priority="809" operator="between">
      <formula>2.5</formula>
      <formula>0</formula>
    </cfRule>
  </conditionalFormatting>
  <conditionalFormatting sqref="N1189">
    <cfRule type="cellIs" dxfId="759" priority="805" operator="between">
      <formula>4.501</formula>
      <formula>6</formula>
    </cfRule>
    <cfRule type="cellIs" dxfId="758" priority="806" operator="between">
      <formula>3.001</formula>
      <formula>4.5</formula>
    </cfRule>
    <cfRule type="cellIs" dxfId="757" priority="807" operator="between">
      <formula>2.001</formula>
      <formula>3</formula>
    </cfRule>
    <cfRule type="cellIs" dxfId="756" priority="808" operator="between">
      <formula>0</formula>
      <formula>2</formula>
    </cfRule>
  </conditionalFormatting>
  <conditionalFormatting sqref="N1190">
    <cfRule type="cellIs" dxfId="755" priority="804" operator="between">
      <formula>6</formula>
      <formula>4.5</formula>
    </cfRule>
  </conditionalFormatting>
  <conditionalFormatting sqref="N1190">
    <cfRule type="cellIs" dxfId="754" priority="803" operator="between">
      <formula>6</formula>
      <formula>4.495</formula>
    </cfRule>
  </conditionalFormatting>
  <conditionalFormatting sqref="N1190">
    <cfRule type="cellIs" dxfId="753" priority="802" operator="between">
      <formula>4.5</formula>
      <formula>3.495</formula>
    </cfRule>
  </conditionalFormatting>
  <conditionalFormatting sqref="N1190">
    <cfRule type="cellIs" dxfId="752" priority="800" operator="between">
      <formula>3.5</formula>
      <formula>2.495</formula>
    </cfRule>
    <cfRule type="cellIs" dxfId="751" priority="801" operator="between">
      <formula>3.5</formula>
      <formula>2.495</formula>
    </cfRule>
  </conditionalFormatting>
  <conditionalFormatting sqref="N1190">
    <cfRule type="cellIs" dxfId="750" priority="799" operator="between">
      <formula>3.5</formula>
      <formula>2.495</formula>
    </cfRule>
  </conditionalFormatting>
  <conditionalFormatting sqref="N1190">
    <cfRule type="cellIs" dxfId="749" priority="798" operator="between">
      <formula>3.5</formula>
      <formula>2.494</formula>
    </cfRule>
  </conditionalFormatting>
  <conditionalFormatting sqref="N1190">
    <cfRule type="cellIs" dxfId="748" priority="797" operator="between">
      <formula>2.5</formula>
      <formula>0</formula>
    </cfRule>
  </conditionalFormatting>
  <conditionalFormatting sqref="N1190">
    <cfRule type="cellIs" dxfId="747" priority="793" operator="between">
      <formula>4.501</formula>
      <formula>6</formula>
    </cfRule>
    <cfRule type="cellIs" dxfId="746" priority="794" operator="between">
      <formula>3.001</formula>
      <formula>4.5</formula>
    </cfRule>
    <cfRule type="cellIs" dxfId="745" priority="795" operator="between">
      <formula>2.001</formula>
      <formula>3</formula>
    </cfRule>
    <cfRule type="cellIs" dxfId="744" priority="796" operator="between">
      <formula>0</formula>
      <formula>2</formula>
    </cfRule>
  </conditionalFormatting>
  <conditionalFormatting sqref="N1195">
    <cfRule type="cellIs" dxfId="743" priority="792" operator="between">
      <formula>6</formula>
      <formula>4.5</formula>
    </cfRule>
  </conditionalFormatting>
  <conditionalFormatting sqref="N1195">
    <cfRule type="cellIs" dxfId="742" priority="791" operator="between">
      <formula>6</formula>
      <formula>4.495</formula>
    </cfRule>
  </conditionalFormatting>
  <conditionalFormatting sqref="N1195">
    <cfRule type="cellIs" dxfId="741" priority="790" operator="between">
      <formula>4.5</formula>
      <formula>3.495</formula>
    </cfRule>
  </conditionalFormatting>
  <conditionalFormatting sqref="N1195">
    <cfRule type="cellIs" dxfId="740" priority="788" operator="between">
      <formula>3.5</formula>
      <formula>2.495</formula>
    </cfRule>
    <cfRule type="cellIs" dxfId="739" priority="789" operator="between">
      <formula>3.5</formula>
      <formula>2.495</formula>
    </cfRule>
  </conditionalFormatting>
  <conditionalFormatting sqref="N1195">
    <cfRule type="cellIs" dxfId="738" priority="787" operator="between">
      <formula>3.5</formula>
      <formula>2.495</formula>
    </cfRule>
  </conditionalFormatting>
  <conditionalFormatting sqref="N1195">
    <cfRule type="cellIs" dxfId="737" priority="786" operator="between">
      <formula>3.5</formula>
      <formula>2.494</formula>
    </cfRule>
  </conditionalFormatting>
  <conditionalFormatting sqref="N1195">
    <cfRule type="cellIs" dxfId="736" priority="785" operator="between">
      <formula>2.5</formula>
      <formula>0</formula>
    </cfRule>
  </conditionalFormatting>
  <conditionalFormatting sqref="N1195">
    <cfRule type="cellIs" dxfId="735" priority="781" operator="between">
      <formula>4.501</formula>
      <formula>6</formula>
    </cfRule>
    <cfRule type="cellIs" dxfId="734" priority="782" operator="between">
      <formula>3.001</formula>
      <formula>4.5</formula>
    </cfRule>
    <cfRule type="cellIs" dxfId="733" priority="783" operator="between">
      <formula>2.001</formula>
      <formula>3</formula>
    </cfRule>
    <cfRule type="cellIs" dxfId="732" priority="784" operator="between">
      <formula>0</formula>
      <formula>2</formula>
    </cfRule>
  </conditionalFormatting>
  <conditionalFormatting sqref="N1193">
    <cfRule type="cellIs" dxfId="731" priority="780" operator="between">
      <formula>6</formula>
      <formula>4.5</formula>
    </cfRule>
  </conditionalFormatting>
  <conditionalFormatting sqref="N1193">
    <cfRule type="cellIs" dxfId="730" priority="779" operator="between">
      <formula>6</formula>
      <formula>4.495</formula>
    </cfRule>
  </conditionalFormatting>
  <conditionalFormatting sqref="N1193">
    <cfRule type="cellIs" dxfId="729" priority="778" operator="between">
      <formula>4.5</formula>
      <formula>3.495</formula>
    </cfRule>
  </conditionalFormatting>
  <conditionalFormatting sqref="N1193">
    <cfRule type="cellIs" dxfId="728" priority="776" operator="between">
      <formula>3.5</formula>
      <formula>2.495</formula>
    </cfRule>
    <cfRule type="cellIs" dxfId="727" priority="777" operator="between">
      <formula>3.5</formula>
      <formula>2.495</formula>
    </cfRule>
  </conditionalFormatting>
  <conditionalFormatting sqref="N1193">
    <cfRule type="cellIs" dxfId="726" priority="775" operator="between">
      <formula>3.5</formula>
      <formula>2.495</formula>
    </cfRule>
  </conditionalFormatting>
  <conditionalFormatting sqref="N1193">
    <cfRule type="cellIs" dxfId="725" priority="774" operator="between">
      <formula>3.5</formula>
      <formula>2.494</formula>
    </cfRule>
  </conditionalFormatting>
  <conditionalFormatting sqref="N1193">
    <cfRule type="cellIs" dxfId="724" priority="773" operator="between">
      <formula>2.5</formula>
      <formula>0</formula>
    </cfRule>
  </conditionalFormatting>
  <conditionalFormatting sqref="N1193">
    <cfRule type="cellIs" dxfId="723" priority="769" operator="between">
      <formula>4.501</formula>
      <formula>6</formula>
    </cfRule>
    <cfRule type="cellIs" dxfId="722" priority="770" operator="between">
      <formula>3.001</formula>
      <formula>4.5</formula>
    </cfRule>
    <cfRule type="cellIs" dxfId="721" priority="771" operator="between">
      <formula>2.001</formula>
      <formula>3</formula>
    </cfRule>
    <cfRule type="cellIs" dxfId="720" priority="772" operator="between">
      <formula>0</formula>
      <formula>2</formula>
    </cfRule>
  </conditionalFormatting>
  <conditionalFormatting sqref="N1194">
    <cfRule type="cellIs" dxfId="719" priority="768" operator="between">
      <formula>6</formula>
      <formula>4.5</formula>
    </cfRule>
  </conditionalFormatting>
  <conditionalFormatting sqref="N1194">
    <cfRule type="cellIs" dxfId="718" priority="767" operator="between">
      <formula>6</formula>
      <formula>4.495</formula>
    </cfRule>
  </conditionalFormatting>
  <conditionalFormatting sqref="N1194">
    <cfRule type="cellIs" dxfId="717" priority="766" operator="between">
      <formula>4.5</formula>
      <formula>3.495</formula>
    </cfRule>
  </conditionalFormatting>
  <conditionalFormatting sqref="N1194">
    <cfRule type="cellIs" dxfId="716" priority="764" operator="between">
      <formula>3.5</formula>
      <formula>2.495</formula>
    </cfRule>
    <cfRule type="cellIs" dxfId="715" priority="765" operator="between">
      <formula>3.5</formula>
      <formula>2.495</formula>
    </cfRule>
  </conditionalFormatting>
  <conditionalFormatting sqref="N1194">
    <cfRule type="cellIs" dxfId="714" priority="763" operator="between">
      <formula>3.5</formula>
      <formula>2.495</formula>
    </cfRule>
  </conditionalFormatting>
  <conditionalFormatting sqref="N1194">
    <cfRule type="cellIs" dxfId="713" priority="762" operator="between">
      <formula>3.5</formula>
      <formula>2.494</formula>
    </cfRule>
  </conditionalFormatting>
  <conditionalFormatting sqref="N1194">
    <cfRule type="cellIs" dxfId="712" priority="761" operator="between">
      <formula>2.5</formula>
      <formula>0</formula>
    </cfRule>
  </conditionalFormatting>
  <conditionalFormatting sqref="N1194">
    <cfRule type="cellIs" dxfId="711" priority="757" operator="between">
      <formula>4.501</formula>
      <formula>6</formula>
    </cfRule>
    <cfRule type="cellIs" dxfId="710" priority="758" operator="between">
      <formula>3.001</formula>
      <formula>4.5</formula>
    </cfRule>
    <cfRule type="cellIs" dxfId="709" priority="759" operator="between">
      <formula>2.001</formula>
      <formula>3</formula>
    </cfRule>
    <cfRule type="cellIs" dxfId="708" priority="760" operator="between">
      <formula>0</formula>
      <formula>2</formula>
    </cfRule>
  </conditionalFormatting>
  <conditionalFormatting sqref="N1192">
    <cfRule type="cellIs" dxfId="707" priority="756" operator="between">
      <formula>6</formula>
      <formula>4.5</formula>
    </cfRule>
  </conditionalFormatting>
  <conditionalFormatting sqref="N1192">
    <cfRule type="cellIs" dxfId="706" priority="755" operator="between">
      <formula>6</formula>
      <formula>4.495</formula>
    </cfRule>
  </conditionalFormatting>
  <conditionalFormatting sqref="N1192">
    <cfRule type="cellIs" dxfId="705" priority="754" operator="between">
      <formula>4.5</formula>
      <formula>3.495</formula>
    </cfRule>
  </conditionalFormatting>
  <conditionalFormatting sqref="N1192">
    <cfRule type="cellIs" dxfId="704" priority="752" operator="between">
      <formula>3.5</formula>
      <formula>2.495</formula>
    </cfRule>
    <cfRule type="cellIs" dxfId="703" priority="753" operator="between">
      <formula>3.5</formula>
      <formula>2.495</formula>
    </cfRule>
  </conditionalFormatting>
  <conditionalFormatting sqref="N1192">
    <cfRule type="cellIs" dxfId="702" priority="751" operator="between">
      <formula>3.5</formula>
      <formula>2.495</formula>
    </cfRule>
  </conditionalFormatting>
  <conditionalFormatting sqref="N1192">
    <cfRule type="cellIs" dxfId="701" priority="750" operator="between">
      <formula>3.5</formula>
      <formula>2.494</formula>
    </cfRule>
  </conditionalFormatting>
  <conditionalFormatting sqref="N1192">
    <cfRule type="cellIs" dxfId="700" priority="749" operator="between">
      <formula>2.5</formula>
      <formula>0</formula>
    </cfRule>
  </conditionalFormatting>
  <conditionalFormatting sqref="N1192">
    <cfRule type="cellIs" dxfId="699" priority="745" operator="between">
      <formula>4.501</formula>
      <formula>6</formula>
    </cfRule>
    <cfRule type="cellIs" dxfId="698" priority="746" operator="between">
      <formula>3.001</formula>
      <formula>4.5</formula>
    </cfRule>
    <cfRule type="cellIs" dxfId="697" priority="747" operator="between">
      <formula>2.001</formula>
      <formula>3</formula>
    </cfRule>
    <cfRule type="cellIs" dxfId="696" priority="748" operator="between">
      <formula>0</formula>
      <formula>2</formula>
    </cfRule>
  </conditionalFormatting>
  <conditionalFormatting sqref="N1198">
    <cfRule type="cellIs" dxfId="695" priority="744" operator="between">
      <formula>6</formula>
      <formula>4.5</formula>
    </cfRule>
  </conditionalFormatting>
  <conditionalFormatting sqref="N1198">
    <cfRule type="cellIs" dxfId="694" priority="743" operator="between">
      <formula>6</formula>
      <formula>4.495</formula>
    </cfRule>
  </conditionalFormatting>
  <conditionalFormatting sqref="N1198">
    <cfRule type="cellIs" dxfId="693" priority="742" operator="between">
      <formula>4.5</formula>
      <formula>3.495</formula>
    </cfRule>
  </conditionalFormatting>
  <conditionalFormatting sqref="N1198">
    <cfRule type="cellIs" dxfId="692" priority="740" operator="between">
      <formula>3.5</formula>
      <formula>2.495</formula>
    </cfRule>
    <cfRule type="cellIs" dxfId="691" priority="741" operator="between">
      <formula>3.5</formula>
      <formula>2.495</formula>
    </cfRule>
  </conditionalFormatting>
  <conditionalFormatting sqref="N1198">
    <cfRule type="cellIs" dxfId="690" priority="739" operator="between">
      <formula>3.5</formula>
      <formula>2.495</formula>
    </cfRule>
  </conditionalFormatting>
  <conditionalFormatting sqref="N1198">
    <cfRule type="cellIs" dxfId="689" priority="738" operator="between">
      <formula>3.5</formula>
      <formula>2.494</formula>
    </cfRule>
  </conditionalFormatting>
  <conditionalFormatting sqref="N1198">
    <cfRule type="cellIs" dxfId="688" priority="737" operator="between">
      <formula>2.5</formula>
      <formula>0</formula>
    </cfRule>
  </conditionalFormatting>
  <conditionalFormatting sqref="N1198">
    <cfRule type="cellIs" dxfId="687" priority="733" operator="between">
      <formula>4.501</formula>
      <formula>6</formula>
    </cfRule>
    <cfRule type="cellIs" dxfId="686" priority="734" operator="between">
      <formula>3.001</formula>
      <formula>4.5</formula>
    </cfRule>
    <cfRule type="cellIs" dxfId="685" priority="735" operator="between">
      <formula>2.001</formula>
      <formula>3</formula>
    </cfRule>
    <cfRule type="cellIs" dxfId="684" priority="736" operator="between">
      <formula>0</formula>
      <formula>2</formula>
    </cfRule>
  </conditionalFormatting>
  <conditionalFormatting sqref="N1197">
    <cfRule type="cellIs" dxfId="683" priority="732" operator="between">
      <formula>6</formula>
      <formula>4.5</formula>
    </cfRule>
  </conditionalFormatting>
  <conditionalFormatting sqref="N1197">
    <cfRule type="cellIs" dxfId="682" priority="731" operator="between">
      <formula>6</formula>
      <formula>4.495</formula>
    </cfRule>
  </conditionalFormatting>
  <conditionalFormatting sqref="N1197">
    <cfRule type="cellIs" dxfId="681" priority="730" operator="between">
      <formula>4.5</formula>
      <formula>3.495</formula>
    </cfRule>
  </conditionalFormatting>
  <conditionalFormatting sqref="N1197">
    <cfRule type="cellIs" dxfId="680" priority="728" operator="between">
      <formula>3.5</formula>
      <formula>2.495</formula>
    </cfRule>
    <cfRule type="cellIs" dxfId="679" priority="729" operator="between">
      <formula>3.5</formula>
      <formula>2.495</formula>
    </cfRule>
  </conditionalFormatting>
  <conditionalFormatting sqref="N1197">
    <cfRule type="cellIs" dxfId="678" priority="727" operator="between">
      <formula>3.5</formula>
      <formula>2.495</formula>
    </cfRule>
  </conditionalFormatting>
  <conditionalFormatting sqref="N1197">
    <cfRule type="cellIs" dxfId="677" priority="726" operator="between">
      <formula>3.5</formula>
      <formula>2.494</formula>
    </cfRule>
  </conditionalFormatting>
  <conditionalFormatting sqref="N1197">
    <cfRule type="cellIs" dxfId="676" priority="725" operator="between">
      <formula>2.5</formula>
      <formula>0</formula>
    </cfRule>
  </conditionalFormatting>
  <conditionalFormatting sqref="N1197">
    <cfRule type="cellIs" dxfId="675" priority="721" operator="between">
      <formula>4.501</formula>
      <formula>6</formula>
    </cfRule>
    <cfRule type="cellIs" dxfId="674" priority="722" operator="between">
      <formula>3.001</formula>
      <formula>4.5</formula>
    </cfRule>
    <cfRule type="cellIs" dxfId="673" priority="723" operator="between">
      <formula>2.001</formula>
      <formula>3</formula>
    </cfRule>
    <cfRule type="cellIs" dxfId="672" priority="724" operator="between">
      <formula>0</formula>
      <formula>2</formula>
    </cfRule>
  </conditionalFormatting>
  <conditionalFormatting sqref="N1196">
    <cfRule type="cellIs" dxfId="671" priority="708" operator="between">
      <formula>6</formula>
      <formula>4.5</formula>
    </cfRule>
  </conditionalFormatting>
  <conditionalFormatting sqref="N1196">
    <cfRule type="cellIs" dxfId="670" priority="707" operator="between">
      <formula>6</formula>
      <formula>4.495</formula>
    </cfRule>
  </conditionalFormatting>
  <conditionalFormatting sqref="N1196">
    <cfRule type="cellIs" dxfId="669" priority="706" operator="between">
      <formula>4.5</formula>
      <formula>3.495</formula>
    </cfRule>
  </conditionalFormatting>
  <conditionalFormatting sqref="N1196">
    <cfRule type="cellIs" dxfId="668" priority="704" operator="between">
      <formula>3.5</formula>
      <formula>2.495</formula>
    </cfRule>
    <cfRule type="cellIs" dxfId="667" priority="705" operator="between">
      <formula>3.5</formula>
      <formula>2.495</formula>
    </cfRule>
  </conditionalFormatting>
  <conditionalFormatting sqref="N1196">
    <cfRule type="cellIs" dxfId="666" priority="703" operator="between">
      <formula>3.5</formula>
      <formula>2.495</formula>
    </cfRule>
  </conditionalFormatting>
  <conditionalFormatting sqref="N1196">
    <cfRule type="cellIs" dxfId="665" priority="702" operator="between">
      <formula>3.5</formula>
      <formula>2.494</formula>
    </cfRule>
  </conditionalFormatting>
  <conditionalFormatting sqref="N1196">
    <cfRule type="cellIs" dxfId="664" priority="701" operator="between">
      <formula>2.5</formula>
      <formula>0</formula>
    </cfRule>
  </conditionalFormatting>
  <conditionalFormatting sqref="N1196">
    <cfRule type="cellIs" dxfId="663" priority="697" operator="between">
      <formula>4.501</formula>
      <formula>6</formula>
    </cfRule>
    <cfRule type="cellIs" dxfId="662" priority="698" operator="between">
      <formula>3.001</formula>
      <formula>4.5</formula>
    </cfRule>
    <cfRule type="cellIs" dxfId="661" priority="699" operator="between">
      <formula>2.001</formula>
      <formula>3</formula>
    </cfRule>
    <cfRule type="cellIs" dxfId="660" priority="700" operator="between">
      <formula>0</formula>
      <formula>2</formula>
    </cfRule>
  </conditionalFormatting>
  <conditionalFormatting sqref="N1201">
    <cfRule type="cellIs" dxfId="659" priority="696" operator="between">
      <formula>6</formula>
      <formula>4.5</formula>
    </cfRule>
  </conditionalFormatting>
  <conditionalFormatting sqref="N1201">
    <cfRule type="cellIs" dxfId="658" priority="695" operator="between">
      <formula>6</formula>
      <formula>4.495</formula>
    </cfRule>
  </conditionalFormatting>
  <conditionalFormatting sqref="N1201">
    <cfRule type="cellIs" dxfId="657" priority="694" operator="between">
      <formula>4.5</formula>
      <formula>3.495</formula>
    </cfRule>
  </conditionalFormatting>
  <conditionalFormatting sqref="N1201">
    <cfRule type="cellIs" dxfId="656" priority="692" operator="between">
      <formula>3.5</formula>
      <formula>2.495</formula>
    </cfRule>
    <cfRule type="cellIs" dxfId="655" priority="693" operator="between">
      <formula>3.5</formula>
      <formula>2.495</formula>
    </cfRule>
  </conditionalFormatting>
  <conditionalFormatting sqref="N1201">
    <cfRule type="cellIs" dxfId="654" priority="691" operator="between">
      <formula>3.5</formula>
      <formula>2.495</formula>
    </cfRule>
  </conditionalFormatting>
  <conditionalFormatting sqref="N1201">
    <cfRule type="cellIs" dxfId="653" priority="690" operator="between">
      <formula>3.5</formula>
      <formula>2.494</formula>
    </cfRule>
  </conditionalFormatting>
  <conditionalFormatting sqref="N1201">
    <cfRule type="cellIs" dxfId="652" priority="689" operator="between">
      <formula>2.5</formula>
      <formula>0</formula>
    </cfRule>
  </conditionalFormatting>
  <conditionalFormatting sqref="N1201">
    <cfRule type="cellIs" dxfId="651" priority="685" operator="between">
      <formula>4.501</formula>
      <formula>6</formula>
    </cfRule>
    <cfRule type="cellIs" dxfId="650" priority="686" operator="between">
      <formula>3.001</formula>
      <formula>4.5</formula>
    </cfRule>
    <cfRule type="cellIs" dxfId="649" priority="687" operator="between">
      <formula>2.001</formula>
      <formula>3</formula>
    </cfRule>
    <cfRule type="cellIs" dxfId="648" priority="688" operator="between">
      <formula>0</formula>
      <formula>2</formula>
    </cfRule>
  </conditionalFormatting>
  <conditionalFormatting sqref="N1200">
    <cfRule type="cellIs" dxfId="647" priority="684" operator="between">
      <formula>6</formula>
      <formula>4.5</formula>
    </cfRule>
  </conditionalFormatting>
  <conditionalFormatting sqref="N1200">
    <cfRule type="cellIs" dxfId="646" priority="683" operator="between">
      <formula>6</formula>
      <formula>4.495</formula>
    </cfRule>
  </conditionalFormatting>
  <conditionalFormatting sqref="N1200">
    <cfRule type="cellIs" dxfId="645" priority="682" operator="between">
      <formula>4.5</formula>
      <formula>3.495</formula>
    </cfRule>
  </conditionalFormatting>
  <conditionalFormatting sqref="N1200">
    <cfRule type="cellIs" dxfId="644" priority="680" operator="between">
      <formula>3.5</formula>
      <formula>2.495</formula>
    </cfRule>
    <cfRule type="cellIs" dxfId="643" priority="681" operator="between">
      <formula>3.5</formula>
      <formula>2.495</formula>
    </cfRule>
  </conditionalFormatting>
  <conditionalFormatting sqref="N1200">
    <cfRule type="cellIs" dxfId="642" priority="679" operator="between">
      <formula>3.5</formula>
      <formula>2.495</formula>
    </cfRule>
  </conditionalFormatting>
  <conditionalFormatting sqref="N1200">
    <cfRule type="cellIs" dxfId="641" priority="678" operator="between">
      <formula>3.5</formula>
      <formula>2.494</formula>
    </cfRule>
  </conditionalFormatting>
  <conditionalFormatting sqref="N1200">
    <cfRule type="cellIs" dxfId="640" priority="677" operator="between">
      <formula>2.5</formula>
      <formula>0</formula>
    </cfRule>
  </conditionalFormatting>
  <conditionalFormatting sqref="N1200">
    <cfRule type="cellIs" dxfId="639" priority="673" operator="between">
      <formula>4.501</formula>
      <formula>6</formula>
    </cfRule>
    <cfRule type="cellIs" dxfId="638" priority="674" operator="between">
      <formula>3.001</formula>
      <formula>4.5</formula>
    </cfRule>
    <cfRule type="cellIs" dxfId="637" priority="675" operator="between">
      <formula>2.001</formula>
      <formula>3</formula>
    </cfRule>
    <cfRule type="cellIs" dxfId="636" priority="676" operator="between">
      <formula>0</formula>
      <formula>2</formula>
    </cfRule>
  </conditionalFormatting>
  <conditionalFormatting sqref="N1199">
    <cfRule type="cellIs" dxfId="635" priority="660" operator="between">
      <formula>6</formula>
      <formula>4.5</formula>
    </cfRule>
  </conditionalFormatting>
  <conditionalFormatting sqref="N1199">
    <cfRule type="cellIs" dxfId="634" priority="659" operator="between">
      <formula>6</formula>
      <formula>4.495</formula>
    </cfRule>
  </conditionalFormatting>
  <conditionalFormatting sqref="N1199">
    <cfRule type="cellIs" dxfId="633" priority="658" operator="between">
      <formula>4.5</formula>
      <formula>3.495</formula>
    </cfRule>
  </conditionalFormatting>
  <conditionalFormatting sqref="N1199">
    <cfRule type="cellIs" dxfId="632" priority="656" operator="between">
      <formula>3.5</formula>
      <formula>2.495</formula>
    </cfRule>
    <cfRule type="cellIs" dxfId="631" priority="657" operator="between">
      <formula>3.5</formula>
      <formula>2.495</formula>
    </cfRule>
  </conditionalFormatting>
  <conditionalFormatting sqref="N1199">
    <cfRule type="cellIs" dxfId="630" priority="655" operator="between">
      <formula>3.5</formula>
      <formula>2.495</formula>
    </cfRule>
  </conditionalFormatting>
  <conditionalFormatting sqref="N1199">
    <cfRule type="cellIs" dxfId="629" priority="654" operator="between">
      <formula>3.5</formula>
      <formula>2.494</formula>
    </cfRule>
  </conditionalFormatting>
  <conditionalFormatting sqref="N1199">
    <cfRule type="cellIs" dxfId="628" priority="653" operator="between">
      <formula>2.5</formula>
      <formula>0</formula>
    </cfRule>
  </conditionalFormatting>
  <conditionalFormatting sqref="N1199">
    <cfRule type="cellIs" dxfId="627" priority="649" operator="between">
      <formula>4.501</formula>
      <formula>6</formula>
    </cfRule>
    <cfRule type="cellIs" dxfId="626" priority="650" operator="between">
      <formula>3.001</formula>
      <formula>4.5</formula>
    </cfRule>
    <cfRule type="cellIs" dxfId="625" priority="651" operator="between">
      <formula>2.001</formula>
      <formula>3</formula>
    </cfRule>
    <cfRule type="cellIs" dxfId="624" priority="652" operator="between">
      <formula>0</formula>
      <formula>2</formula>
    </cfRule>
  </conditionalFormatting>
  <conditionalFormatting sqref="N1204">
    <cfRule type="cellIs" dxfId="623" priority="648" operator="between">
      <formula>6</formula>
      <formula>4.5</formula>
    </cfRule>
  </conditionalFormatting>
  <conditionalFormatting sqref="N1204">
    <cfRule type="cellIs" dxfId="622" priority="647" operator="between">
      <formula>6</formula>
      <formula>4.495</formula>
    </cfRule>
  </conditionalFormatting>
  <conditionalFormatting sqref="N1204">
    <cfRule type="cellIs" dxfId="621" priority="646" operator="between">
      <formula>4.5</formula>
      <formula>3.495</formula>
    </cfRule>
  </conditionalFormatting>
  <conditionalFormatting sqref="N1204">
    <cfRule type="cellIs" dxfId="620" priority="644" operator="between">
      <formula>3.5</formula>
      <formula>2.495</formula>
    </cfRule>
    <cfRule type="cellIs" dxfId="619" priority="645" operator="between">
      <formula>3.5</formula>
      <formula>2.495</formula>
    </cfRule>
  </conditionalFormatting>
  <conditionalFormatting sqref="N1204">
    <cfRule type="cellIs" dxfId="618" priority="643" operator="between">
      <formula>3.5</formula>
      <formula>2.495</formula>
    </cfRule>
  </conditionalFormatting>
  <conditionalFormatting sqref="N1204">
    <cfRule type="cellIs" dxfId="617" priority="642" operator="between">
      <formula>3.5</formula>
      <formula>2.494</formula>
    </cfRule>
  </conditionalFormatting>
  <conditionalFormatting sqref="N1204">
    <cfRule type="cellIs" dxfId="616" priority="641" operator="between">
      <formula>2.5</formula>
      <formula>0</formula>
    </cfRule>
  </conditionalFormatting>
  <conditionalFormatting sqref="N1204">
    <cfRule type="cellIs" dxfId="615" priority="637" operator="between">
      <formula>4.501</formula>
      <formula>6</formula>
    </cfRule>
    <cfRule type="cellIs" dxfId="614" priority="638" operator="between">
      <formula>3.001</formula>
      <formula>4.5</formula>
    </cfRule>
    <cfRule type="cellIs" dxfId="613" priority="639" operator="between">
      <formula>2.001</formula>
      <formula>3</formula>
    </cfRule>
    <cfRule type="cellIs" dxfId="612" priority="640" operator="between">
      <formula>0</formula>
      <formula>2</formula>
    </cfRule>
  </conditionalFormatting>
  <conditionalFormatting sqref="N1203">
    <cfRule type="cellIs" dxfId="611" priority="636" operator="between">
      <formula>6</formula>
      <formula>4.5</formula>
    </cfRule>
  </conditionalFormatting>
  <conditionalFormatting sqref="N1203">
    <cfRule type="cellIs" dxfId="610" priority="635" operator="between">
      <formula>6</formula>
      <formula>4.495</formula>
    </cfRule>
  </conditionalFormatting>
  <conditionalFormatting sqref="N1203">
    <cfRule type="cellIs" dxfId="609" priority="634" operator="between">
      <formula>4.5</formula>
      <formula>3.495</formula>
    </cfRule>
  </conditionalFormatting>
  <conditionalFormatting sqref="N1203">
    <cfRule type="cellIs" dxfId="608" priority="632" operator="between">
      <formula>3.5</formula>
      <formula>2.495</formula>
    </cfRule>
    <cfRule type="cellIs" dxfId="607" priority="633" operator="between">
      <formula>3.5</formula>
      <formula>2.495</formula>
    </cfRule>
  </conditionalFormatting>
  <conditionalFormatting sqref="N1203">
    <cfRule type="cellIs" dxfId="606" priority="631" operator="between">
      <formula>3.5</formula>
      <formula>2.495</formula>
    </cfRule>
  </conditionalFormatting>
  <conditionalFormatting sqref="N1203">
    <cfRule type="cellIs" dxfId="605" priority="630" operator="between">
      <formula>3.5</formula>
      <formula>2.494</formula>
    </cfRule>
  </conditionalFormatting>
  <conditionalFormatting sqref="N1203">
    <cfRule type="cellIs" dxfId="604" priority="629" operator="between">
      <formula>2.5</formula>
      <formula>0</formula>
    </cfRule>
  </conditionalFormatting>
  <conditionalFormatting sqref="N1203">
    <cfRule type="cellIs" dxfId="603" priority="625" operator="between">
      <formula>4.501</formula>
      <formula>6</formula>
    </cfRule>
    <cfRule type="cellIs" dxfId="602" priority="626" operator="between">
      <formula>3.001</formula>
      <formula>4.5</formula>
    </cfRule>
    <cfRule type="cellIs" dxfId="601" priority="627" operator="between">
      <formula>2.001</formula>
      <formula>3</formula>
    </cfRule>
    <cfRule type="cellIs" dxfId="600" priority="628" operator="between">
      <formula>0</formula>
      <formula>2</formula>
    </cfRule>
  </conditionalFormatting>
  <conditionalFormatting sqref="N1202">
    <cfRule type="cellIs" dxfId="599" priority="612" operator="between">
      <formula>6</formula>
      <formula>4.5</formula>
    </cfRule>
  </conditionalFormatting>
  <conditionalFormatting sqref="N1202">
    <cfRule type="cellIs" dxfId="598" priority="611" operator="between">
      <formula>6</formula>
      <formula>4.495</formula>
    </cfRule>
  </conditionalFormatting>
  <conditionalFormatting sqref="N1202">
    <cfRule type="cellIs" dxfId="597" priority="610" operator="between">
      <formula>4.5</formula>
      <formula>3.495</formula>
    </cfRule>
  </conditionalFormatting>
  <conditionalFormatting sqref="N1202">
    <cfRule type="cellIs" dxfId="596" priority="608" operator="between">
      <formula>3.5</formula>
      <formula>2.495</formula>
    </cfRule>
    <cfRule type="cellIs" dxfId="595" priority="609" operator="between">
      <formula>3.5</formula>
      <formula>2.495</formula>
    </cfRule>
  </conditionalFormatting>
  <conditionalFormatting sqref="N1202">
    <cfRule type="cellIs" dxfId="594" priority="607" operator="between">
      <formula>3.5</formula>
      <formula>2.495</formula>
    </cfRule>
  </conditionalFormatting>
  <conditionalFormatting sqref="N1202">
    <cfRule type="cellIs" dxfId="593" priority="606" operator="between">
      <formula>3.5</formula>
      <formula>2.494</formula>
    </cfRule>
  </conditionalFormatting>
  <conditionalFormatting sqref="N1202">
    <cfRule type="cellIs" dxfId="592" priority="605" operator="between">
      <formula>2.5</formula>
      <formula>0</formula>
    </cfRule>
  </conditionalFormatting>
  <conditionalFormatting sqref="N1202">
    <cfRule type="cellIs" dxfId="591" priority="601" operator="between">
      <formula>4.501</formula>
      <formula>6</formula>
    </cfRule>
    <cfRule type="cellIs" dxfId="590" priority="602" operator="between">
      <formula>3.001</formula>
      <formula>4.5</formula>
    </cfRule>
    <cfRule type="cellIs" dxfId="589" priority="603" operator="between">
      <formula>2.001</formula>
      <formula>3</formula>
    </cfRule>
    <cfRule type="cellIs" dxfId="588" priority="604" operator="between">
      <formula>0</formula>
      <formula>2</formula>
    </cfRule>
  </conditionalFormatting>
  <conditionalFormatting sqref="N1206">
    <cfRule type="cellIs" dxfId="587" priority="600" operator="between">
      <formula>6</formula>
      <formula>4.5</formula>
    </cfRule>
  </conditionalFormatting>
  <conditionalFormatting sqref="N1206">
    <cfRule type="cellIs" dxfId="586" priority="599" operator="between">
      <formula>6</formula>
      <formula>4.495</formula>
    </cfRule>
  </conditionalFormatting>
  <conditionalFormatting sqref="N1206">
    <cfRule type="cellIs" dxfId="585" priority="598" operator="between">
      <formula>4.5</formula>
      <formula>3.495</formula>
    </cfRule>
  </conditionalFormatting>
  <conditionalFormatting sqref="N1206">
    <cfRule type="cellIs" dxfId="584" priority="596" operator="between">
      <formula>3.5</formula>
      <formula>2.495</formula>
    </cfRule>
    <cfRule type="cellIs" dxfId="583" priority="597" operator="between">
      <formula>3.5</formula>
      <formula>2.495</formula>
    </cfRule>
  </conditionalFormatting>
  <conditionalFormatting sqref="N1206">
    <cfRule type="cellIs" dxfId="582" priority="595" operator="between">
      <formula>3.5</formula>
      <formula>2.495</formula>
    </cfRule>
  </conditionalFormatting>
  <conditionalFormatting sqref="N1206">
    <cfRule type="cellIs" dxfId="581" priority="594" operator="between">
      <formula>3.5</formula>
      <formula>2.494</formula>
    </cfRule>
  </conditionalFormatting>
  <conditionalFormatting sqref="N1206">
    <cfRule type="cellIs" dxfId="580" priority="593" operator="between">
      <formula>2.5</formula>
      <formula>0</formula>
    </cfRule>
  </conditionalFormatting>
  <conditionalFormatting sqref="N1206">
    <cfRule type="cellIs" dxfId="579" priority="589" operator="between">
      <formula>4.501</formula>
      <formula>6</formula>
    </cfRule>
    <cfRule type="cellIs" dxfId="578" priority="590" operator="between">
      <formula>3.001</formula>
      <formula>4.5</formula>
    </cfRule>
    <cfRule type="cellIs" dxfId="577" priority="591" operator="between">
      <formula>2.001</formula>
      <formula>3</formula>
    </cfRule>
    <cfRule type="cellIs" dxfId="576" priority="592" operator="between">
      <formula>0</formula>
      <formula>2</formula>
    </cfRule>
  </conditionalFormatting>
  <conditionalFormatting sqref="N1205">
    <cfRule type="cellIs" dxfId="575" priority="588" operator="between">
      <formula>6</formula>
      <formula>4.5</formula>
    </cfRule>
  </conditionalFormatting>
  <conditionalFormatting sqref="N1205">
    <cfRule type="cellIs" dxfId="574" priority="587" operator="between">
      <formula>6</formula>
      <formula>4.495</formula>
    </cfRule>
  </conditionalFormatting>
  <conditionalFormatting sqref="N1205">
    <cfRule type="cellIs" dxfId="573" priority="586" operator="between">
      <formula>4.5</formula>
      <formula>3.495</formula>
    </cfRule>
  </conditionalFormatting>
  <conditionalFormatting sqref="N1205">
    <cfRule type="cellIs" dxfId="572" priority="584" operator="between">
      <formula>3.5</formula>
      <formula>2.495</formula>
    </cfRule>
    <cfRule type="cellIs" dxfId="571" priority="585" operator="between">
      <formula>3.5</formula>
      <formula>2.495</formula>
    </cfRule>
  </conditionalFormatting>
  <conditionalFormatting sqref="N1205">
    <cfRule type="cellIs" dxfId="570" priority="583" operator="between">
      <formula>3.5</formula>
      <formula>2.495</formula>
    </cfRule>
  </conditionalFormatting>
  <conditionalFormatting sqref="N1205">
    <cfRule type="cellIs" dxfId="569" priority="582" operator="between">
      <formula>3.5</formula>
      <formula>2.494</formula>
    </cfRule>
  </conditionalFormatting>
  <conditionalFormatting sqref="N1205">
    <cfRule type="cellIs" dxfId="568" priority="581" operator="between">
      <formula>2.5</formula>
      <formula>0</formula>
    </cfRule>
  </conditionalFormatting>
  <conditionalFormatting sqref="N1205">
    <cfRule type="cellIs" dxfId="567" priority="577" operator="between">
      <formula>4.501</formula>
      <formula>6</formula>
    </cfRule>
    <cfRule type="cellIs" dxfId="566" priority="578" operator="between">
      <formula>3.001</formula>
      <formula>4.5</formula>
    </cfRule>
    <cfRule type="cellIs" dxfId="565" priority="579" operator="between">
      <formula>2.001</formula>
      <formula>3</formula>
    </cfRule>
    <cfRule type="cellIs" dxfId="564" priority="580" operator="between">
      <formula>0</formula>
      <formula>2</formula>
    </cfRule>
  </conditionalFormatting>
  <conditionalFormatting sqref="N1210">
    <cfRule type="cellIs" dxfId="563" priority="552" operator="between">
      <formula>6</formula>
      <formula>4.5</formula>
    </cfRule>
  </conditionalFormatting>
  <conditionalFormatting sqref="N1210">
    <cfRule type="cellIs" dxfId="562" priority="551" operator="between">
      <formula>6</formula>
      <formula>4.495</formula>
    </cfRule>
  </conditionalFormatting>
  <conditionalFormatting sqref="N1210">
    <cfRule type="cellIs" dxfId="561" priority="550" operator="between">
      <formula>4.5</formula>
      <formula>3.495</formula>
    </cfRule>
  </conditionalFormatting>
  <conditionalFormatting sqref="N1210">
    <cfRule type="cellIs" dxfId="560" priority="548" operator="between">
      <formula>3.5</formula>
      <formula>2.495</formula>
    </cfRule>
    <cfRule type="cellIs" dxfId="559" priority="549" operator="between">
      <formula>3.5</formula>
      <formula>2.495</formula>
    </cfRule>
  </conditionalFormatting>
  <conditionalFormatting sqref="N1210">
    <cfRule type="cellIs" dxfId="558" priority="547" operator="between">
      <formula>3.5</formula>
      <formula>2.495</formula>
    </cfRule>
  </conditionalFormatting>
  <conditionalFormatting sqref="N1210">
    <cfRule type="cellIs" dxfId="557" priority="546" operator="between">
      <formula>3.5</formula>
      <formula>2.494</formula>
    </cfRule>
  </conditionalFormatting>
  <conditionalFormatting sqref="N1210">
    <cfRule type="cellIs" dxfId="556" priority="545" operator="between">
      <formula>2.5</formula>
      <formula>0</formula>
    </cfRule>
  </conditionalFormatting>
  <conditionalFormatting sqref="N1210">
    <cfRule type="cellIs" dxfId="555" priority="541" operator="between">
      <formula>4.501</formula>
      <formula>6</formula>
    </cfRule>
    <cfRule type="cellIs" dxfId="554" priority="542" operator="between">
      <formula>3.001</formula>
      <formula>4.5</formula>
    </cfRule>
    <cfRule type="cellIs" dxfId="553" priority="543" operator="between">
      <formula>2.001</formula>
      <formula>3</formula>
    </cfRule>
    <cfRule type="cellIs" dxfId="552" priority="544" operator="between">
      <formula>0</formula>
      <formula>2</formula>
    </cfRule>
  </conditionalFormatting>
  <conditionalFormatting sqref="N1209">
    <cfRule type="cellIs" dxfId="551" priority="540" operator="between">
      <formula>6</formula>
      <formula>4.5</formula>
    </cfRule>
  </conditionalFormatting>
  <conditionalFormatting sqref="N1209">
    <cfRule type="cellIs" dxfId="550" priority="539" operator="between">
      <formula>6</formula>
      <formula>4.495</formula>
    </cfRule>
  </conditionalFormatting>
  <conditionalFormatting sqref="N1209">
    <cfRule type="cellIs" dxfId="549" priority="538" operator="between">
      <formula>4.5</formula>
      <formula>3.495</formula>
    </cfRule>
  </conditionalFormatting>
  <conditionalFormatting sqref="N1209">
    <cfRule type="cellIs" dxfId="548" priority="536" operator="between">
      <formula>3.5</formula>
      <formula>2.495</formula>
    </cfRule>
    <cfRule type="cellIs" dxfId="547" priority="537" operator="between">
      <formula>3.5</formula>
      <formula>2.495</formula>
    </cfRule>
  </conditionalFormatting>
  <conditionalFormatting sqref="N1209">
    <cfRule type="cellIs" dxfId="546" priority="535" operator="between">
      <formula>3.5</formula>
      <formula>2.495</formula>
    </cfRule>
  </conditionalFormatting>
  <conditionalFormatting sqref="N1209">
    <cfRule type="cellIs" dxfId="545" priority="534" operator="between">
      <formula>3.5</formula>
      <formula>2.494</formula>
    </cfRule>
  </conditionalFormatting>
  <conditionalFormatting sqref="N1209">
    <cfRule type="cellIs" dxfId="544" priority="533" operator="between">
      <formula>2.5</formula>
      <formula>0</formula>
    </cfRule>
  </conditionalFormatting>
  <conditionalFormatting sqref="N1209">
    <cfRule type="cellIs" dxfId="543" priority="529" operator="between">
      <formula>4.501</formula>
      <formula>6</formula>
    </cfRule>
    <cfRule type="cellIs" dxfId="542" priority="530" operator="between">
      <formula>3.001</formula>
      <formula>4.5</formula>
    </cfRule>
    <cfRule type="cellIs" dxfId="541" priority="531" operator="between">
      <formula>2.001</formula>
      <formula>3</formula>
    </cfRule>
    <cfRule type="cellIs" dxfId="540" priority="532" operator="between">
      <formula>0</formula>
      <formula>2</formula>
    </cfRule>
  </conditionalFormatting>
  <conditionalFormatting sqref="N1207">
    <cfRule type="cellIs" dxfId="539" priority="528" operator="between">
      <formula>6</formula>
      <formula>4.5</formula>
    </cfRule>
  </conditionalFormatting>
  <conditionalFormatting sqref="N1207">
    <cfRule type="cellIs" dxfId="538" priority="527" operator="between">
      <formula>6</formula>
      <formula>4.495</formula>
    </cfRule>
  </conditionalFormatting>
  <conditionalFormatting sqref="N1207">
    <cfRule type="cellIs" dxfId="537" priority="526" operator="between">
      <formula>4.5</formula>
      <formula>3.495</formula>
    </cfRule>
  </conditionalFormatting>
  <conditionalFormatting sqref="N1207">
    <cfRule type="cellIs" dxfId="536" priority="524" operator="between">
      <formula>3.5</formula>
      <formula>2.495</formula>
    </cfRule>
    <cfRule type="cellIs" dxfId="535" priority="525" operator="between">
      <formula>3.5</formula>
      <formula>2.495</formula>
    </cfRule>
  </conditionalFormatting>
  <conditionalFormatting sqref="N1207">
    <cfRule type="cellIs" dxfId="534" priority="523" operator="between">
      <formula>3.5</formula>
      <formula>2.495</formula>
    </cfRule>
  </conditionalFormatting>
  <conditionalFormatting sqref="N1207">
    <cfRule type="cellIs" dxfId="533" priority="522" operator="between">
      <formula>3.5</formula>
      <formula>2.494</formula>
    </cfRule>
  </conditionalFormatting>
  <conditionalFormatting sqref="N1207">
    <cfRule type="cellIs" dxfId="532" priority="521" operator="between">
      <formula>2.5</formula>
      <formula>0</formula>
    </cfRule>
  </conditionalFormatting>
  <conditionalFormatting sqref="N1207">
    <cfRule type="cellIs" dxfId="531" priority="517" operator="between">
      <formula>4.501</formula>
      <formula>6</formula>
    </cfRule>
    <cfRule type="cellIs" dxfId="530" priority="518" operator="between">
      <formula>3.001</formula>
      <formula>4.5</formula>
    </cfRule>
    <cfRule type="cellIs" dxfId="529" priority="519" operator="between">
      <formula>2.001</formula>
      <formula>3</formula>
    </cfRule>
    <cfRule type="cellIs" dxfId="528" priority="520" operator="between">
      <formula>0</formula>
      <formula>2</formula>
    </cfRule>
  </conditionalFormatting>
  <conditionalFormatting sqref="N1208">
    <cfRule type="cellIs" dxfId="527" priority="516" operator="between">
      <formula>6</formula>
      <formula>4.5</formula>
    </cfRule>
  </conditionalFormatting>
  <conditionalFormatting sqref="N1208">
    <cfRule type="cellIs" dxfId="526" priority="515" operator="between">
      <formula>6</formula>
      <formula>4.495</formula>
    </cfRule>
  </conditionalFormatting>
  <conditionalFormatting sqref="N1208">
    <cfRule type="cellIs" dxfId="525" priority="514" operator="between">
      <formula>4.5</formula>
      <formula>3.495</formula>
    </cfRule>
  </conditionalFormatting>
  <conditionalFormatting sqref="N1208">
    <cfRule type="cellIs" dxfId="524" priority="512" operator="between">
      <formula>3.5</formula>
      <formula>2.495</formula>
    </cfRule>
    <cfRule type="cellIs" dxfId="523" priority="513" operator="between">
      <formula>3.5</formula>
      <formula>2.495</formula>
    </cfRule>
  </conditionalFormatting>
  <conditionalFormatting sqref="N1208">
    <cfRule type="cellIs" dxfId="522" priority="511" operator="between">
      <formula>3.5</formula>
      <formula>2.495</formula>
    </cfRule>
  </conditionalFormatting>
  <conditionalFormatting sqref="N1208">
    <cfRule type="cellIs" dxfId="521" priority="510" operator="between">
      <formula>3.5</formula>
      <formula>2.494</formula>
    </cfRule>
  </conditionalFormatting>
  <conditionalFormatting sqref="N1208">
    <cfRule type="cellIs" dxfId="520" priority="509" operator="between">
      <formula>2.5</formula>
      <formula>0</formula>
    </cfRule>
  </conditionalFormatting>
  <conditionalFormatting sqref="N1208">
    <cfRule type="cellIs" dxfId="519" priority="505" operator="between">
      <formula>4.501</formula>
      <formula>6</formula>
    </cfRule>
    <cfRule type="cellIs" dxfId="518" priority="506" operator="between">
      <formula>3.001</formula>
      <formula>4.5</formula>
    </cfRule>
    <cfRule type="cellIs" dxfId="517" priority="507" operator="between">
      <formula>2.001</formula>
      <formula>3</formula>
    </cfRule>
    <cfRule type="cellIs" dxfId="516" priority="508" operator="between">
      <formula>0</formula>
      <formula>2</formula>
    </cfRule>
  </conditionalFormatting>
  <conditionalFormatting sqref="N1214">
    <cfRule type="cellIs" dxfId="515" priority="504" operator="between">
      <formula>6</formula>
      <formula>4.5</formula>
    </cfRule>
  </conditionalFormatting>
  <conditionalFormatting sqref="N1214">
    <cfRule type="cellIs" dxfId="514" priority="503" operator="between">
      <formula>6</formula>
      <formula>4.495</formula>
    </cfRule>
  </conditionalFormatting>
  <conditionalFormatting sqref="N1214">
    <cfRule type="cellIs" dxfId="513" priority="502" operator="between">
      <formula>4.5</formula>
      <formula>3.495</formula>
    </cfRule>
  </conditionalFormatting>
  <conditionalFormatting sqref="N1214">
    <cfRule type="cellIs" dxfId="512" priority="500" operator="between">
      <formula>3.5</formula>
      <formula>2.495</formula>
    </cfRule>
    <cfRule type="cellIs" dxfId="511" priority="501" operator="between">
      <formula>3.5</formula>
      <formula>2.495</formula>
    </cfRule>
  </conditionalFormatting>
  <conditionalFormatting sqref="N1214">
    <cfRule type="cellIs" dxfId="510" priority="499" operator="between">
      <formula>3.5</formula>
      <formula>2.495</formula>
    </cfRule>
  </conditionalFormatting>
  <conditionalFormatting sqref="N1214">
    <cfRule type="cellIs" dxfId="509" priority="498" operator="between">
      <formula>3.5</formula>
      <formula>2.494</formula>
    </cfRule>
  </conditionalFormatting>
  <conditionalFormatting sqref="N1214">
    <cfRule type="cellIs" dxfId="508" priority="497" operator="between">
      <formula>2.5</formula>
      <formula>0</formula>
    </cfRule>
  </conditionalFormatting>
  <conditionalFormatting sqref="N1214">
    <cfRule type="cellIs" dxfId="507" priority="493" operator="between">
      <formula>4.501</formula>
      <formula>6</formula>
    </cfRule>
    <cfRule type="cellIs" dxfId="506" priority="494" operator="between">
      <formula>3.001</formula>
      <formula>4.5</formula>
    </cfRule>
    <cfRule type="cellIs" dxfId="505" priority="495" operator="between">
      <formula>2.001</formula>
      <formula>3</formula>
    </cfRule>
    <cfRule type="cellIs" dxfId="504" priority="496" operator="between">
      <formula>0</formula>
      <formula>2</formula>
    </cfRule>
  </conditionalFormatting>
  <conditionalFormatting sqref="N1213">
    <cfRule type="cellIs" dxfId="503" priority="492" operator="between">
      <formula>6</formula>
      <formula>4.5</formula>
    </cfRule>
  </conditionalFormatting>
  <conditionalFormatting sqref="N1213">
    <cfRule type="cellIs" dxfId="502" priority="491" operator="between">
      <formula>6</formula>
      <formula>4.495</formula>
    </cfRule>
  </conditionalFormatting>
  <conditionalFormatting sqref="N1213">
    <cfRule type="cellIs" dxfId="501" priority="490" operator="between">
      <formula>4.5</formula>
      <formula>3.495</formula>
    </cfRule>
  </conditionalFormatting>
  <conditionalFormatting sqref="N1213">
    <cfRule type="cellIs" dxfId="500" priority="488" operator="between">
      <formula>3.5</formula>
      <formula>2.495</formula>
    </cfRule>
    <cfRule type="cellIs" dxfId="499" priority="489" operator="between">
      <formula>3.5</formula>
      <formula>2.495</formula>
    </cfRule>
  </conditionalFormatting>
  <conditionalFormatting sqref="N1213">
    <cfRule type="cellIs" dxfId="498" priority="487" operator="between">
      <formula>3.5</formula>
      <formula>2.495</formula>
    </cfRule>
  </conditionalFormatting>
  <conditionalFormatting sqref="N1213">
    <cfRule type="cellIs" dxfId="497" priority="486" operator="between">
      <formula>3.5</formula>
      <formula>2.494</formula>
    </cfRule>
  </conditionalFormatting>
  <conditionalFormatting sqref="N1213">
    <cfRule type="cellIs" dxfId="496" priority="485" operator="between">
      <formula>2.5</formula>
      <formula>0</formula>
    </cfRule>
  </conditionalFormatting>
  <conditionalFormatting sqref="N1213">
    <cfRule type="cellIs" dxfId="495" priority="481" operator="between">
      <formula>4.501</formula>
      <formula>6</formula>
    </cfRule>
    <cfRule type="cellIs" dxfId="494" priority="482" operator="between">
      <formula>3.001</formula>
      <formula>4.5</formula>
    </cfRule>
    <cfRule type="cellIs" dxfId="493" priority="483" operator="between">
      <formula>2.001</formula>
      <formula>3</formula>
    </cfRule>
    <cfRule type="cellIs" dxfId="492" priority="484" operator="between">
      <formula>0</formula>
      <formula>2</formula>
    </cfRule>
  </conditionalFormatting>
  <conditionalFormatting sqref="N1211">
    <cfRule type="cellIs" dxfId="491" priority="480" operator="between">
      <formula>6</formula>
      <formula>4.5</formula>
    </cfRule>
  </conditionalFormatting>
  <conditionalFormatting sqref="N1211">
    <cfRule type="cellIs" dxfId="490" priority="479" operator="between">
      <formula>6</formula>
      <formula>4.495</formula>
    </cfRule>
  </conditionalFormatting>
  <conditionalFormatting sqref="N1211">
    <cfRule type="cellIs" dxfId="489" priority="478" operator="between">
      <formula>4.5</formula>
      <formula>3.495</formula>
    </cfRule>
  </conditionalFormatting>
  <conditionalFormatting sqref="N1211">
    <cfRule type="cellIs" dxfId="488" priority="476" operator="between">
      <formula>3.5</formula>
      <formula>2.495</formula>
    </cfRule>
    <cfRule type="cellIs" dxfId="487" priority="477" operator="between">
      <formula>3.5</formula>
      <formula>2.495</formula>
    </cfRule>
  </conditionalFormatting>
  <conditionalFormatting sqref="N1211">
    <cfRule type="cellIs" dxfId="486" priority="475" operator="between">
      <formula>3.5</formula>
      <formula>2.495</formula>
    </cfRule>
  </conditionalFormatting>
  <conditionalFormatting sqref="N1211">
    <cfRule type="cellIs" dxfId="485" priority="474" operator="between">
      <formula>3.5</formula>
      <formula>2.494</formula>
    </cfRule>
  </conditionalFormatting>
  <conditionalFormatting sqref="N1211">
    <cfRule type="cellIs" dxfId="484" priority="473" operator="between">
      <formula>2.5</formula>
      <formula>0</formula>
    </cfRule>
  </conditionalFormatting>
  <conditionalFormatting sqref="N1211">
    <cfRule type="cellIs" dxfId="483" priority="469" operator="between">
      <formula>4.501</formula>
      <formula>6</formula>
    </cfRule>
    <cfRule type="cellIs" dxfId="482" priority="470" operator="between">
      <formula>3.001</formula>
      <formula>4.5</formula>
    </cfRule>
    <cfRule type="cellIs" dxfId="481" priority="471" operator="between">
      <formula>2.001</formula>
      <formula>3</formula>
    </cfRule>
    <cfRule type="cellIs" dxfId="480" priority="472" operator="between">
      <formula>0</formula>
      <formula>2</formula>
    </cfRule>
  </conditionalFormatting>
  <conditionalFormatting sqref="N1212">
    <cfRule type="cellIs" dxfId="479" priority="468" operator="between">
      <formula>6</formula>
      <formula>4.5</formula>
    </cfRule>
  </conditionalFormatting>
  <conditionalFormatting sqref="N1212">
    <cfRule type="cellIs" dxfId="478" priority="467" operator="between">
      <formula>6</formula>
      <formula>4.495</formula>
    </cfRule>
  </conditionalFormatting>
  <conditionalFormatting sqref="N1212">
    <cfRule type="cellIs" dxfId="477" priority="466" operator="between">
      <formula>4.5</formula>
      <formula>3.495</formula>
    </cfRule>
  </conditionalFormatting>
  <conditionalFormatting sqref="N1212">
    <cfRule type="cellIs" dxfId="476" priority="464" operator="between">
      <formula>3.5</formula>
      <formula>2.495</formula>
    </cfRule>
    <cfRule type="cellIs" dxfId="475" priority="465" operator="between">
      <formula>3.5</formula>
      <formula>2.495</formula>
    </cfRule>
  </conditionalFormatting>
  <conditionalFormatting sqref="N1212">
    <cfRule type="cellIs" dxfId="474" priority="463" operator="between">
      <formula>3.5</formula>
      <formula>2.495</formula>
    </cfRule>
  </conditionalFormatting>
  <conditionalFormatting sqref="N1212">
    <cfRule type="cellIs" dxfId="473" priority="462" operator="between">
      <formula>3.5</formula>
      <formula>2.494</formula>
    </cfRule>
  </conditionalFormatting>
  <conditionalFormatting sqref="N1212">
    <cfRule type="cellIs" dxfId="472" priority="461" operator="between">
      <formula>2.5</formula>
      <formula>0</formula>
    </cfRule>
  </conditionalFormatting>
  <conditionalFormatting sqref="N1212">
    <cfRule type="cellIs" dxfId="471" priority="457" operator="between">
      <formula>4.501</formula>
      <formula>6</formula>
    </cfRule>
    <cfRule type="cellIs" dxfId="470" priority="458" operator="between">
      <formula>3.001</formula>
      <formula>4.5</formula>
    </cfRule>
    <cfRule type="cellIs" dxfId="469" priority="459" operator="between">
      <formula>2.001</formula>
      <formula>3</formula>
    </cfRule>
    <cfRule type="cellIs" dxfId="468" priority="460" operator="between">
      <formula>0</formula>
      <formula>2</formula>
    </cfRule>
  </conditionalFormatting>
  <conditionalFormatting sqref="N1218">
    <cfRule type="cellIs" dxfId="467" priority="456" operator="between">
      <formula>6</formula>
      <formula>4.5</formula>
    </cfRule>
  </conditionalFormatting>
  <conditionalFormatting sqref="N1218">
    <cfRule type="cellIs" dxfId="466" priority="455" operator="between">
      <formula>6</formula>
      <formula>4.495</formula>
    </cfRule>
  </conditionalFormatting>
  <conditionalFormatting sqref="N1218">
    <cfRule type="cellIs" dxfId="465" priority="454" operator="between">
      <formula>4.5</formula>
      <formula>3.495</formula>
    </cfRule>
  </conditionalFormatting>
  <conditionalFormatting sqref="N1218">
    <cfRule type="cellIs" dxfId="464" priority="452" operator="between">
      <formula>3.5</formula>
      <formula>2.495</formula>
    </cfRule>
    <cfRule type="cellIs" dxfId="463" priority="453" operator="between">
      <formula>3.5</formula>
      <formula>2.495</formula>
    </cfRule>
  </conditionalFormatting>
  <conditionalFormatting sqref="N1218">
    <cfRule type="cellIs" dxfId="462" priority="451" operator="between">
      <formula>3.5</formula>
      <formula>2.495</formula>
    </cfRule>
  </conditionalFormatting>
  <conditionalFormatting sqref="N1218">
    <cfRule type="cellIs" dxfId="461" priority="450" operator="between">
      <formula>3.5</formula>
      <formula>2.494</formula>
    </cfRule>
  </conditionalFormatting>
  <conditionalFormatting sqref="N1218">
    <cfRule type="cellIs" dxfId="460" priority="449" operator="between">
      <formula>2.5</formula>
      <formula>0</formula>
    </cfRule>
  </conditionalFormatting>
  <conditionalFormatting sqref="N1218">
    <cfRule type="cellIs" dxfId="459" priority="445" operator="between">
      <formula>4.501</formula>
      <formula>6</formula>
    </cfRule>
    <cfRule type="cellIs" dxfId="458" priority="446" operator="between">
      <formula>3.001</formula>
      <formula>4.5</formula>
    </cfRule>
    <cfRule type="cellIs" dxfId="457" priority="447" operator="between">
      <formula>2.001</formula>
      <formula>3</formula>
    </cfRule>
    <cfRule type="cellIs" dxfId="456" priority="448" operator="between">
      <formula>0</formula>
      <formula>2</formula>
    </cfRule>
  </conditionalFormatting>
  <conditionalFormatting sqref="N1217">
    <cfRule type="cellIs" dxfId="455" priority="444" operator="between">
      <formula>6</formula>
      <formula>4.5</formula>
    </cfRule>
  </conditionalFormatting>
  <conditionalFormatting sqref="N1217">
    <cfRule type="cellIs" dxfId="454" priority="443" operator="between">
      <formula>6</formula>
      <formula>4.495</formula>
    </cfRule>
  </conditionalFormatting>
  <conditionalFormatting sqref="N1217">
    <cfRule type="cellIs" dxfId="453" priority="442" operator="between">
      <formula>4.5</formula>
      <formula>3.495</formula>
    </cfRule>
  </conditionalFormatting>
  <conditionalFormatting sqref="N1217">
    <cfRule type="cellIs" dxfId="452" priority="440" operator="between">
      <formula>3.5</formula>
      <formula>2.495</formula>
    </cfRule>
    <cfRule type="cellIs" dxfId="451" priority="441" operator="between">
      <formula>3.5</formula>
      <formula>2.495</formula>
    </cfRule>
  </conditionalFormatting>
  <conditionalFormatting sqref="N1217">
    <cfRule type="cellIs" dxfId="450" priority="439" operator="between">
      <formula>3.5</formula>
      <formula>2.495</formula>
    </cfRule>
  </conditionalFormatting>
  <conditionalFormatting sqref="N1217">
    <cfRule type="cellIs" dxfId="449" priority="438" operator="between">
      <formula>3.5</formula>
      <formula>2.494</formula>
    </cfRule>
  </conditionalFormatting>
  <conditionalFormatting sqref="N1217">
    <cfRule type="cellIs" dxfId="448" priority="437" operator="between">
      <formula>2.5</formula>
      <formula>0</formula>
    </cfRule>
  </conditionalFormatting>
  <conditionalFormatting sqref="N1217">
    <cfRule type="cellIs" dxfId="447" priority="433" operator="between">
      <formula>4.501</formula>
      <formula>6</formula>
    </cfRule>
    <cfRule type="cellIs" dxfId="446" priority="434" operator="between">
      <formula>3.001</formula>
      <formula>4.5</formula>
    </cfRule>
    <cfRule type="cellIs" dxfId="445" priority="435" operator="between">
      <formula>2.001</formula>
      <formula>3</formula>
    </cfRule>
    <cfRule type="cellIs" dxfId="444" priority="436" operator="between">
      <formula>0</formula>
      <formula>2</formula>
    </cfRule>
  </conditionalFormatting>
  <conditionalFormatting sqref="N1215">
    <cfRule type="cellIs" dxfId="443" priority="432" operator="between">
      <formula>6</formula>
      <formula>4.5</formula>
    </cfRule>
  </conditionalFormatting>
  <conditionalFormatting sqref="N1215">
    <cfRule type="cellIs" dxfId="442" priority="431" operator="between">
      <formula>6</formula>
      <formula>4.495</formula>
    </cfRule>
  </conditionalFormatting>
  <conditionalFormatting sqref="N1215">
    <cfRule type="cellIs" dxfId="441" priority="430" operator="between">
      <formula>4.5</formula>
      <formula>3.495</formula>
    </cfRule>
  </conditionalFormatting>
  <conditionalFormatting sqref="N1215">
    <cfRule type="cellIs" dxfId="440" priority="428" operator="between">
      <formula>3.5</formula>
      <formula>2.495</formula>
    </cfRule>
    <cfRule type="cellIs" dxfId="439" priority="429" operator="between">
      <formula>3.5</formula>
      <formula>2.495</formula>
    </cfRule>
  </conditionalFormatting>
  <conditionalFormatting sqref="N1215">
    <cfRule type="cellIs" dxfId="438" priority="427" operator="between">
      <formula>3.5</formula>
      <formula>2.495</formula>
    </cfRule>
  </conditionalFormatting>
  <conditionalFormatting sqref="N1215">
    <cfRule type="cellIs" dxfId="437" priority="426" operator="between">
      <formula>3.5</formula>
      <formula>2.494</formula>
    </cfRule>
  </conditionalFormatting>
  <conditionalFormatting sqref="N1215">
    <cfRule type="cellIs" dxfId="436" priority="425" operator="between">
      <formula>2.5</formula>
      <formula>0</formula>
    </cfRule>
  </conditionalFormatting>
  <conditionalFormatting sqref="N1215">
    <cfRule type="cellIs" dxfId="435" priority="421" operator="between">
      <formula>4.501</formula>
      <formula>6</formula>
    </cfRule>
    <cfRule type="cellIs" dxfId="434" priority="422" operator="between">
      <formula>3.001</formula>
      <formula>4.5</formula>
    </cfRule>
    <cfRule type="cellIs" dxfId="433" priority="423" operator="between">
      <formula>2.001</formula>
      <formula>3</formula>
    </cfRule>
    <cfRule type="cellIs" dxfId="432" priority="424" operator="between">
      <formula>0</formula>
      <formula>2</formula>
    </cfRule>
  </conditionalFormatting>
  <conditionalFormatting sqref="N1216">
    <cfRule type="cellIs" dxfId="431" priority="420" operator="between">
      <formula>6</formula>
      <formula>4.5</formula>
    </cfRule>
  </conditionalFormatting>
  <conditionalFormatting sqref="N1216">
    <cfRule type="cellIs" dxfId="430" priority="419" operator="between">
      <formula>6</formula>
      <formula>4.495</formula>
    </cfRule>
  </conditionalFormatting>
  <conditionalFormatting sqref="N1216">
    <cfRule type="cellIs" dxfId="429" priority="418" operator="between">
      <formula>4.5</formula>
      <formula>3.495</formula>
    </cfRule>
  </conditionalFormatting>
  <conditionalFormatting sqref="N1216">
    <cfRule type="cellIs" dxfId="428" priority="416" operator="between">
      <formula>3.5</formula>
      <formula>2.495</formula>
    </cfRule>
    <cfRule type="cellIs" dxfId="427" priority="417" operator="between">
      <formula>3.5</formula>
      <formula>2.495</formula>
    </cfRule>
  </conditionalFormatting>
  <conditionalFormatting sqref="N1216">
    <cfRule type="cellIs" dxfId="426" priority="415" operator="between">
      <formula>3.5</formula>
      <formula>2.495</formula>
    </cfRule>
  </conditionalFormatting>
  <conditionalFormatting sqref="N1216">
    <cfRule type="cellIs" dxfId="425" priority="414" operator="between">
      <formula>3.5</formula>
      <formula>2.494</formula>
    </cfRule>
  </conditionalFormatting>
  <conditionalFormatting sqref="N1216">
    <cfRule type="cellIs" dxfId="424" priority="413" operator="between">
      <formula>2.5</formula>
      <formula>0</formula>
    </cfRule>
  </conditionalFormatting>
  <conditionalFormatting sqref="N1216">
    <cfRule type="cellIs" dxfId="423" priority="409" operator="between">
      <formula>4.501</formula>
      <formula>6</formula>
    </cfRule>
    <cfRule type="cellIs" dxfId="422" priority="410" operator="between">
      <formula>3.001</formula>
      <formula>4.5</formula>
    </cfRule>
    <cfRule type="cellIs" dxfId="421" priority="411" operator="between">
      <formula>2.001</formula>
      <formula>3</formula>
    </cfRule>
    <cfRule type="cellIs" dxfId="420" priority="412" operator="between">
      <formula>0</formula>
      <formula>2</formula>
    </cfRule>
  </conditionalFormatting>
  <conditionalFormatting sqref="N1222">
    <cfRule type="cellIs" dxfId="419" priority="408" operator="between">
      <formula>6</formula>
      <formula>4.5</formula>
    </cfRule>
  </conditionalFormatting>
  <conditionalFormatting sqref="N1222">
    <cfRule type="cellIs" dxfId="418" priority="407" operator="between">
      <formula>6</formula>
      <formula>4.495</formula>
    </cfRule>
  </conditionalFormatting>
  <conditionalFormatting sqref="N1222">
    <cfRule type="cellIs" dxfId="417" priority="406" operator="between">
      <formula>4.5</formula>
      <formula>3.495</formula>
    </cfRule>
  </conditionalFormatting>
  <conditionalFormatting sqref="N1222">
    <cfRule type="cellIs" dxfId="416" priority="404" operator="between">
      <formula>3.5</formula>
      <formula>2.495</formula>
    </cfRule>
    <cfRule type="cellIs" dxfId="415" priority="405" operator="between">
      <formula>3.5</formula>
      <formula>2.495</formula>
    </cfRule>
  </conditionalFormatting>
  <conditionalFormatting sqref="N1222">
    <cfRule type="cellIs" dxfId="414" priority="403" operator="between">
      <formula>3.5</formula>
      <formula>2.495</formula>
    </cfRule>
  </conditionalFormatting>
  <conditionalFormatting sqref="N1222">
    <cfRule type="cellIs" dxfId="413" priority="402" operator="between">
      <formula>3.5</formula>
      <formula>2.494</formula>
    </cfRule>
  </conditionalFormatting>
  <conditionalFormatting sqref="N1222">
    <cfRule type="cellIs" dxfId="412" priority="401" operator="between">
      <formula>2.5</formula>
      <formula>0</formula>
    </cfRule>
  </conditionalFormatting>
  <conditionalFormatting sqref="N1222">
    <cfRule type="cellIs" dxfId="411" priority="397" operator="between">
      <formula>4.501</formula>
      <formula>6</formula>
    </cfRule>
    <cfRule type="cellIs" dxfId="410" priority="398" operator="between">
      <formula>3.001</formula>
      <formula>4.5</formula>
    </cfRule>
    <cfRule type="cellIs" dxfId="409" priority="399" operator="between">
      <formula>2.001</formula>
      <formula>3</formula>
    </cfRule>
    <cfRule type="cellIs" dxfId="408" priority="400" operator="between">
      <formula>0</formula>
      <formula>2</formula>
    </cfRule>
  </conditionalFormatting>
  <conditionalFormatting sqref="N1221">
    <cfRule type="cellIs" dxfId="407" priority="396" operator="between">
      <formula>6</formula>
      <formula>4.5</formula>
    </cfRule>
  </conditionalFormatting>
  <conditionalFormatting sqref="N1221">
    <cfRule type="cellIs" dxfId="406" priority="395" operator="between">
      <formula>6</formula>
      <formula>4.495</formula>
    </cfRule>
  </conditionalFormatting>
  <conditionalFormatting sqref="N1221">
    <cfRule type="cellIs" dxfId="405" priority="394" operator="between">
      <formula>4.5</formula>
      <formula>3.495</formula>
    </cfRule>
  </conditionalFormatting>
  <conditionalFormatting sqref="N1221">
    <cfRule type="cellIs" dxfId="404" priority="392" operator="between">
      <formula>3.5</formula>
      <formula>2.495</formula>
    </cfRule>
    <cfRule type="cellIs" dxfId="403" priority="393" operator="between">
      <formula>3.5</formula>
      <formula>2.495</formula>
    </cfRule>
  </conditionalFormatting>
  <conditionalFormatting sqref="N1221">
    <cfRule type="cellIs" dxfId="402" priority="391" operator="between">
      <formula>3.5</formula>
      <formula>2.495</formula>
    </cfRule>
  </conditionalFormatting>
  <conditionalFormatting sqref="N1221">
    <cfRule type="cellIs" dxfId="401" priority="390" operator="between">
      <formula>3.5</formula>
      <formula>2.494</formula>
    </cfRule>
  </conditionalFormatting>
  <conditionalFormatting sqref="N1221">
    <cfRule type="cellIs" dxfId="400" priority="389" operator="between">
      <formula>2.5</formula>
      <formula>0</formula>
    </cfRule>
  </conditionalFormatting>
  <conditionalFormatting sqref="N1221">
    <cfRule type="cellIs" dxfId="399" priority="385" operator="between">
      <formula>4.501</formula>
      <formula>6</formula>
    </cfRule>
    <cfRule type="cellIs" dxfId="398" priority="386" operator="between">
      <formula>3.001</formula>
      <formula>4.5</formula>
    </cfRule>
    <cfRule type="cellIs" dxfId="397" priority="387" operator="between">
      <formula>2.001</formula>
      <formula>3</formula>
    </cfRule>
    <cfRule type="cellIs" dxfId="396" priority="388" operator="between">
      <formula>0</formula>
      <formula>2</formula>
    </cfRule>
  </conditionalFormatting>
  <conditionalFormatting sqref="N1219">
    <cfRule type="cellIs" dxfId="395" priority="384" operator="between">
      <formula>6</formula>
      <formula>4.5</formula>
    </cfRule>
  </conditionalFormatting>
  <conditionalFormatting sqref="N1219">
    <cfRule type="cellIs" dxfId="394" priority="383" operator="between">
      <formula>6</formula>
      <formula>4.495</formula>
    </cfRule>
  </conditionalFormatting>
  <conditionalFormatting sqref="N1219">
    <cfRule type="cellIs" dxfId="393" priority="382" operator="between">
      <formula>4.5</formula>
      <formula>3.495</formula>
    </cfRule>
  </conditionalFormatting>
  <conditionalFormatting sqref="N1219">
    <cfRule type="cellIs" dxfId="392" priority="380" operator="between">
      <formula>3.5</formula>
      <formula>2.495</formula>
    </cfRule>
    <cfRule type="cellIs" dxfId="391" priority="381" operator="between">
      <formula>3.5</formula>
      <formula>2.495</formula>
    </cfRule>
  </conditionalFormatting>
  <conditionalFormatting sqref="N1219">
    <cfRule type="cellIs" dxfId="390" priority="379" operator="between">
      <formula>3.5</formula>
      <formula>2.495</formula>
    </cfRule>
  </conditionalFormatting>
  <conditionalFormatting sqref="N1219">
    <cfRule type="cellIs" dxfId="389" priority="378" operator="between">
      <formula>3.5</formula>
      <formula>2.494</formula>
    </cfRule>
  </conditionalFormatting>
  <conditionalFormatting sqref="N1219">
    <cfRule type="cellIs" dxfId="388" priority="377" operator="between">
      <formula>2.5</formula>
      <formula>0</formula>
    </cfRule>
  </conditionalFormatting>
  <conditionalFormatting sqref="N1219">
    <cfRule type="cellIs" dxfId="387" priority="373" operator="between">
      <formula>4.501</formula>
      <formula>6</formula>
    </cfRule>
    <cfRule type="cellIs" dxfId="386" priority="374" operator="between">
      <formula>3.001</formula>
      <formula>4.5</formula>
    </cfRule>
    <cfRule type="cellIs" dxfId="385" priority="375" operator="between">
      <formula>2.001</formula>
      <formula>3</formula>
    </cfRule>
    <cfRule type="cellIs" dxfId="384" priority="376" operator="between">
      <formula>0</formula>
      <formula>2</formula>
    </cfRule>
  </conditionalFormatting>
  <conditionalFormatting sqref="N1220">
    <cfRule type="cellIs" dxfId="383" priority="372" operator="between">
      <formula>6</formula>
      <formula>4.5</formula>
    </cfRule>
  </conditionalFormatting>
  <conditionalFormatting sqref="N1220">
    <cfRule type="cellIs" dxfId="382" priority="371" operator="between">
      <formula>6</formula>
      <formula>4.495</formula>
    </cfRule>
  </conditionalFormatting>
  <conditionalFormatting sqref="N1220">
    <cfRule type="cellIs" dxfId="381" priority="370" operator="between">
      <formula>4.5</formula>
      <formula>3.495</formula>
    </cfRule>
  </conditionalFormatting>
  <conditionalFormatting sqref="N1220">
    <cfRule type="cellIs" dxfId="380" priority="368" operator="between">
      <formula>3.5</formula>
      <formula>2.495</formula>
    </cfRule>
    <cfRule type="cellIs" dxfId="379" priority="369" operator="between">
      <formula>3.5</formula>
      <formula>2.495</formula>
    </cfRule>
  </conditionalFormatting>
  <conditionalFormatting sqref="N1220">
    <cfRule type="cellIs" dxfId="378" priority="367" operator="between">
      <formula>3.5</formula>
      <formula>2.495</formula>
    </cfRule>
  </conditionalFormatting>
  <conditionalFormatting sqref="N1220">
    <cfRule type="cellIs" dxfId="377" priority="366" operator="between">
      <formula>3.5</formula>
      <formula>2.494</formula>
    </cfRule>
  </conditionalFormatting>
  <conditionalFormatting sqref="N1220">
    <cfRule type="cellIs" dxfId="376" priority="365" operator="between">
      <formula>2.5</formula>
      <formula>0</formula>
    </cfRule>
  </conditionalFormatting>
  <conditionalFormatting sqref="N1220">
    <cfRule type="cellIs" dxfId="375" priority="361" operator="between">
      <formula>4.501</formula>
      <formula>6</formula>
    </cfRule>
    <cfRule type="cellIs" dxfId="374" priority="362" operator="between">
      <formula>3.001</formula>
      <formula>4.5</formula>
    </cfRule>
    <cfRule type="cellIs" dxfId="373" priority="363" operator="between">
      <formula>2.001</formula>
      <formula>3</formula>
    </cfRule>
    <cfRule type="cellIs" dxfId="372" priority="364" operator="between">
      <formula>0</formula>
      <formula>2</formula>
    </cfRule>
  </conditionalFormatting>
  <conditionalFormatting sqref="N1226">
    <cfRule type="cellIs" dxfId="371" priority="360" operator="between">
      <formula>6</formula>
      <formula>4.5</formula>
    </cfRule>
  </conditionalFormatting>
  <conditionalFormatting sqref="N1226">
    <cfRule type="cellIs" dxfId="370" priority="359" operator="between">
      <formula>6</formula>
      <formula>4.495</formula>
    </cfRule>
  </conditionalFormatting>
  <conditionalFormatting sqref="N1226">
    <cfRule type="cellIs" dxfId="369" priority="358" operator="between">
      <formula>4.5</formula>
      <formula>3.495</formula>
    </cfRule>
  </conditionalFormatting>
  <conditionalFormatting sqref="N1226">
    <cfRule type="cellIs" dxfId="368" priority="356" operator="between">
      <formula>3.5</formula>
      <formula>2.495</formula>
    </cfRule>
    <cfRule type="cellIs" dxfId="367" priority="357" operator="between">
      <formula>3.5</formula>
      <formula>2.495</formula>
    </cfRule>
  </conditionalFormatting>
  <conditionalFormatting sqref="N1226">
    <cfRule type="cellIs" dxfId="366" priority="355" operator="between">
      <formula>3.5</formula>
      <formula>2.495</formula>
    </cfRule>
  </conditionalFormatting>
  <conditionalFormatting sqref="N1226">
    <cfRule type="cellIs" dxfId="365" priority="354" operator="between">
      <formula>3.5</formula>
      <formula>2.494</formula>
    </cfRule>
  </conditionalFormatting>
  <conditionalFormatting sqref="N1226">
    <cfRule type="cellIs" dxfId="364" priority="353" operator="between">
      <formula>2.5</formula>
      <formula>0</formula>
    </cfRule>
  </conditionalFormatting>
  <conditionalFormatting sqref="N1226">
    <cfRule type="cellIs" dxfId="363" priority="349" operator="between">
      <formula>4.501</formula>
      <formula>6</formula>
    </cfRule>
    <cfRule type="cellIs" dxfId="362" priority="350" operator="between">
      <formula>3.001</formula>
      <formula>4.5</formula>
    </cfRule>
    <cfRule type="cellIs" dxfId="361" priority="351" operator="between">
      <formula>2.001</formula>
      <formula>3</formula>
    </cfRule>
    <cfRule type="cellIs" dxfId="360" priority="352" operator="between">
      <formula>0</formula>
      <formula>2</formula>
    </cfRule>
  </conditionalFormatting>
  <conditionalFormatting sqref="N1225">
    <cfRule type="cellIs" dxfId="359" priority="348" operator="between">
      <formula>6</formula>
      <formula>4.5</formula>
    </cfRule>
  </conditionalFormatting>
  <conditionalFormatting sqref="N1225">
    <cfRule type="cellIs" dxfId="358" priority="347" operator="between">
      <formula>6</formula>
      <formula>4.495</formula>
    </cfRule>
  </conditionalFormatting>
  <conditionalFormatting sqref="N1225">
    <cfRule type="cellIs" dxfId="357" priority="346" operator="between">
      <formula>4.5</formula>
      <formula>3.495</formula>
    </cfRule>
  </conditionalFormatting>
  <conditionalFormatting sqref="N1225">
    <cfRule type="cellIs" dxfId="356" priority="344" operator="between">
      <formula>3.5</formula>
      <formula>2.495</formula>
    </cfRule>
    <cfRule type="cellIs" dxfId="355" priority="345" operator="between">
      <formula>3.5</formula>
      <formula>2.495</formula>
    </cfRule>
  </conditionalFormatting>
  <conditionalFormatting sqref="N1225">
    <cfRule type="cellIs" dxfId="354" priority="343" operator="between">
      <formula>3.5</formula>
      <formula>2.495</formula>
    </cfRule>
  </conditionalFormatting>
  <conditionalFormatting sqref="N1225">
    <cfRule type="cellIs" dxfId="353" priority="342" operator="between">
      <formula>3.5</formula>
      <formula>2.494</formula>
    </cfRule>
  </conditionalFormatting>
  <conditionalFormatting sqref="N1225">
    <cfRule type="cellIs" dxfId="352" priority="341" operator="between">
      <formula>2.5</formula>
      <formula>0</formula>
    </cfRule>
  </conditionalFormatting>
  <conditionalFormatting sqref="N1225">
    <cfRule type="cellIs" dxfId="351" priority="337" operator="between">
      <formula>4.501</formula>
      <formula>6</formula>
    </cfRule>
    <cfRule type="cellIs" dxfId="350" priority="338" operator="between">
      <formula>3.001</formula>
      <formula>4.5</formula>
    </cfRule>
    <cfRule type="cellIs" dxfId="349" priority="339" operator="between">
      <formula>2.001</formula>
      <formula>3</formula>
    </cfRule>
    <cfRule type="cellIs" dxfId="348" priority="340" operator="between">
      <formula>0</formula>
      <formula>2</formula>
    </cfRule>
  </conditionalFormatting>
  <conditionalFormatting sqref="N1223">
    <cfRule type="cellIs" dxfId="347" priority="336" operator="between">
      <formula>6</formula>
      <formula>4.5</formula>
    </cfRule>
  </conditionalFormatting>
  <conditionalFormatting sqref="N1223">
    <cfRule type="cellIs" dxfId="346" priority="335" operator="between">
      <formula>6</formula>
      <formula>4.495</formula>
    </cfRule>
  </conditionalFormatting>
  <conditionalFormatting sqref="N1223">
    <cfRule type="cellIs" dxfId="345" priority="334" operator="between">
      <formula>4.5</formula>
      <formula>3.495</formula>
    </cfRule>
  </conditionalFormatting>
  <conditionalFormatting sqref="N1223">
    <cfRule type="cellIs" dxfId="344" priority="332" operator="between">
      <formula>3.5</formula>
      <formula>2.495</formula>
    </cfRule>
    <cfRule type="cellIs" dxfId="343" priority="333" operator="between">
      <formula>3.5</formula>
      <formula>2.495</formula>
    </cfRule>
  </conditionalFormatting>
  <conditionalFormatting sqref="N1223">
    <cfRule type="cellIs" dxfId="342" priority="331" operator="between">
      <formula>3.5</formula>
      <formula>2.495</formula>
    </cfRule>
  </conditionalFormatting>
  <conditionalFormatting sqref="N1223">
    <cfRule type="cellIs" dxfId="341" priority="330" operator="between">
      <formula>3.5</formula>
      <formula>2.494</formula>
    </cfRule>
  </conditionalFormatting>
  <conditionalFormatting sqref="N1223">
    <cfRule type="cellIs" dxfId="340" priority="329" operator="between">
      <formula>2.5</formula>
      <formula>0</formula>
    </cfRule>
  </conditionalFormatting>
  <conditionalFormatting sqref="N1223">
    <cfRule type="cellIs" dxfId="339" priority="325" operator="between">
      <formula>4.501</formula>
      <formula>6</formula>
    </cfRule>
    <cfRule type="cellIs" dxfId="338" priority="326" operator="between">
      <formula>3.001</formula>
      <formula>4.5</formula>
    </cfRule>
    <cfRule type="cellIs" dxfId="337" priority="327" operator="between">
      <formula>2.001</formula>
      <formula>3</formula>
    </cfRule>
    <cfRule type="cellIs" dxfId="336" priority="328" operator="between">
      <formula>0</formula>
      <formula>2</formula>
    </cfRule>
  </conditionalFormatting>
  <conditionalFormatting sqref="N1224">
    <cfRule type="cellIs" dxfId="335" priority="324" operator="between">
      <formula>6</formula>
      <formula>4.5</formula>
    </cfRule>
  </conditionalFormatting>
  <conditionalFormatting sqref="N1224">
    <cfRule type="cellIs" dxfId="334" priority="323" operator="between">
      <formula>6</formula>
      <formula>4.495</formula>
    </cfRule>
  </conditionalFormatting>
  <conditionalFormatting sqref="N1224">
    <cfRule type="cellIs" dxfId="333" priority="322" operator="between">
      <formula>4.5</formula>
      <formula>3.495</formula>
    </cfRule>
  </conditionalFormatting>
  <conditionalFormatting sqref="N1224">
    <cfRule type="cellIs" dxfId="332" priority="320" operator="between">
      <formula>3.5</formula>
      <formula>2.495</formula>
    </cfRule>
    <cfRule type="cellIs" dxfId="331" priority="321" operator="between">
      <formula>3.5</formula>
      <formula>2.495</formula>
    </cfRule>
  </conditionalFormatting>
  <conditionalFormatting sqref="N1224">
    <cfRule type="cellIs" dxfId="330" priority="319" operator="between">
      <formula>3.5</formula>
      <formula>2.495</formula>
    </cfRule>
  </conditionalFormatting>
  <conditionalFormatting sqref="N1224">
    <cfRule type="cellIs" dxfId="329" priority="318" operator="between">
      <formula>3.5</formula>
      <formula>2.494</formula>
    </cfRule>
  </conditionalFormatting>
  <conditionalFormatting sqref="N1224">
    <cfRule type="cellIs" dxfId="328" priority="317" operator="between">
      <formula>2.5</formula>
      <formula>0</formula>
    </cfRule>
  </conditionalFormatting>
  <conditionalFormatting sqref="N1224">
    <cfRule type="cellIs" dxfId="327" priority="313" operator="between">
      <formula>4.501</formula>
      <formula>6</formula>
    </cfRule>
    <cfRule type="cellIs" dxfId="326" priority="314" operator="between">
      <formula>3.001</formula>
      <formula>4.5</formula>
    </cfRule>
    <cfRule type="cellIs" dxfId="325" priority="315" operator="between">
      <formula>2.001</formula>
      <formula>3</formula>
    </cfRule>
    <cfRule type="cellIs" dxfId="324" priority="316" operator="between">
      <formula>0</formula>
      <formula>2</formula>
    </cfRule>
  </conditionalFormatting>
  <conditionalFormatting sqref="N1231">
    <cfRule type="cellIs" dxfId="323" priority="312" operator="between">
      <formula>6</formula>
      <formula>4.5</formula>
    </cfRule>
  </conditionalFormatting>
  <conditionalFormatting sqref="N1231">
    <cfRule type="cellIs" dxfId="322" priority="311" operator="between">
      <formula>6</formula>
      <formula>4.495</formula>
    </cfRule>
  </conditionalFormatting>
  <conditionalFormatting sqref="N1231">
    <cfRule type="cellIs" dxfId="321" priority="310" operator="between">
      <formula>4.5</formula>
      <formula>3.495</formula>
    </cfRule>
  </conditionalFormatting>
  <conditionalFormatting sqref="N1231">
    <cfRule type="cellIs" dxfId="320" priority="308" operator="between">
      <formula>3.5</formula>
      <formula>2.495</formula>
    </cfRule>
    <cfRule type="cellIs" dxfId="319" priority="309" operator="between">
      <formula>3.5</formula>
      <formula>2.495</formula>
    </cfRule>
  </conditionalFormatting>
  <conditionalFormatting sqref="N1231">
    <cfRule type="cellIs" dxfId="318" priority="307" operator="between">
      <formula>3.5</formula>
      <formula>2.495</formula>
    </cfRule>
  </conditionalFormatting>
  <conditionalFormatting sqref="N1231">
    <cfRule type="cellIs" dxfId="317" priority="306" operator="between">
      <formula>3.5</formula>
      <formula>2.494</formula>
    </cfRule>
  </conditionalFormatting>
  <conditionalFormatting sqref="N1231">
    <cfRule type="cellIs" dxfId="316" priority="305" operator="between">
      <formula>2.5</formula>
      <formula>0</formula>
    </cfRule>
  </conditionalFormatting>
  <conditionalFormatting sqref="N1231">
    <cfRule type="cellIs" dxfId="315" priority="301" operator="between">
      <formula>4.501</formula>
      <formula>6</formula>
    </cfRule>
    <cfRule type="cellIs" dxfId="314" priority="302" operator="between">
      <formula>3.001</formula>
      <formula>4.5</formula>
    </cfRule>
    <cfRule type="cellIs" dxfId="313" priority="303" operator="between">
      <formula>2.001</formula>
      <formula>3</formula>
    </cfRule>
    <cfRule type="cellIs" dxfId="312" priority="304" operator="between">
      <formula>0</formula>
      <formula>2</formula>
    </cfRule>
  </conditionalFormatting>
  <conditionalFormatting sqref="N1230">
    <cfRule type="cellIs" dxfId="311" priority="300" operator="between">
      <formula>6</formula>
      <formula>4.5</formula>
    </cfRule>
  </conditionalFormatting>
  <conditionalFormatting sqref="N1230">
    <cfRule type="cellIs" dxfId="310" priority="299" operator="between">
      <formula>6</formula>
      <formula>4.495</formula>
    </cfRule>
  </conditionalFormatting>
  <conditionalFormatting sqref="N1230">
    <cfRule type="cellIs" dxfId="309" priority="298" operator="between">
      <formula>4.5</formula>
      <formula>3.495</formula>
    </cfRule>
  </conditionalFormatting>
  <conditionalFormatting sqref="N1230">
    <cfRule type="cellIs" dxfId="308" priority="296" operator="between">
      <formula>3.5</formula>
      <formula>2.495</formula>
    </cfRule>
    <cfRule type="cellIs" dxfId="307" priority="297" operator="between">
      <formula>3.5</formula>
      <formula>2.495</formula>
    </cfRule>
  </conditionalFormatting>
  <conditionalFormatting sqref="N1230">
    <cfRule type="cellIs" dxfId="306" priority="295" operator="between">
      <formula>3.5</formula>
      <formula>2.495</formula>
    </cfRule>
  </conditionalFormatting>
  <conditionalFormatting sqref="N1230">
    <cfRule type="cellIs" dxfId="305" priority="294" operator="between">
      <formula>3.5</formula>
      <formula>2.494</formula>
    </cfRule>
  </conditionalFormatting>
  <conditionalFormatting sqref="N1230">
    <cfRule type="cellIs" dxfId="304" priority="293" operator="between">
      <formula>2.5</formula>
      <formula>0</formula>
    </cfRule>
  </conditionalFormatting>
  <conditionalFormatting sqref="N1230">
    <cfRule type="cellIs" dxfId="303" priority="289" operator="between">
      <formula>4.501</formula>
      <formula>6</formula>
    </cfRule>
    <cfRule type="cellIs" dxfId="302" priority="290" operator="between">
      <formula>3.001</formula>
      <formula>4.5</formula>
    </cfRule>
    <cfRule type="cellIs" dxfId="301" priority="291" operator="between">
      <formula>2.001</formula>
      <formula>3</formula>
    </cfRule>
    <cfRule type="cellIs" dxfId="300" priority="292" operator="between">
      <formula>0</formula>
      <formula>2</formula>
    </cfRule>
  </conditionalFormatting>
  <conditionalFormatting sqref="N1227">
    <cfRule type="cellIs" dxfId="299" priority="288" operator="between">
      <formula>6</formula>
      <formula>4.5</formula>
    </cfRule>
  </conditionalFormatting>
  <conditionalFormatting sqref="N1227">
    <cfRule type="cellIs" dxfId="298" priority="287" operator="between">
      <formula>6</formula>
      <formula>4.495</formula>
    </cfRule>
  </conditionalFormatting>
  <conditionalFormatting sqref="N1227">
    <cfRule type="cellIs" dxfId="297" priority="286" operator="between">
      <formula>4.5</formula>
      <formula>3.495</formula>
    </cfRule>
  </conditionalFormatting>
  <conditionalFormatting sqref="N1227">
    <cfRule type="cellIs" dxfId="296" priority="284" operator="between">
      <formula>3.5</formula>
      <formula>2.495</formula>
    </cfRule>
    <cfRule type="cellIs" dxfId="295" priority="285" operator="between">
      <formula>3.5</formula>
      <formula>2.495</formula>
    </cfRule>
  </conditionalFormatting>
  <conditionalFormatting sqref="N1227">
    <cfRule type="cellIs" dxfId="294" priority="283" operator="between">
      <formula>3.5</formula>
      <formula>2.495</formula>
    </cfRule>
  </conditionalFormatting>
  <conditionalFormatting sqref="N1227">
    <cfRule type="cellIs" dxfId="293" priority="282" operator="between">
      <formula>3.5</formula>
      <formula>2.494</formula>
    </cfRule>
  </conditionalFormatting>
  <conditionalFormatting sqref="N1227">
    <cfRule type="cellIs" dxfId="292" priority="281" operator="between">
      <formula>2.5</formula>
      <formula>0</formula>
    </cfRule>
  </conditionalFormatting>
  <conditionalFormatting sqref="N1227">
    <cfRule type="cellIs" dxfId="291" priority="277" operator="between">
      <formula>4.501</formula>
      <formula>6</formula>
    </cfRule>
    <cfRule type="cellIs" dxfId="290" priority="278" operator="between">
      <formula>3.001</formula>
      <formula>4.5</formula>
    </cfRule>
    <cfRule type="cellIs" dxfId="289" priority="279" operator="between">
      <formula>2.001</formula>
      <formula>3</formula>
    </cfRule>
    <cfRule type="cellIs" dxfId="288" priority="280" operator="between">
      <formula>0</formula>
      <formula>2</formula>
    </cfRule>
  </conditionalFormatting>
  <conditionalFormatting sqref="N1228">
    <cfRule type="cellIs" dxfId="287" priority="276" operator="between">
      <formula>6</formula>
      <formula>4.5</formula>
    </cfRule>
  </conditionalFormatting>
  <conditionalFormatting sqref="N1228">
    <cfRule type="cellIs" dxfId="286" priority="275" operator="between">
      <formula>6</formula>
      <formula>4.495</formula>
    </cfRule>
  </conditionalFormatting>
  <conditionalFormatting sqref="N1228">
    <cfRule type="cellIs" dxfId="285" priority="274" operator="between">
      <formula>4.5</formula>
      <formula>3.495</formula>
    </cfRule>
  </conditionalFormatting>
  <conditionalFormatting sqref="N1228">
    <cfRule type="cellIs" dxfId="284" priority="272" operator="between">
      <formula>3.5</formula>
      <formula>2.495</formula>
    </cfRule>
    <cfRule type="cellIs" dxfId="283" priority="273" operator="between">
      <formula>3.5</formula>
      <formula>2.495</formula>
    </cfRule>
  </conditionalFormatting>
  <conditionalFormatting sqref="N1228">
    <cfRule type="cellIs" dxfId="282" priority="271" operator="between">
      <formula>3.5</formula>
      <formula>2.495</formula>
    </cfRule>
  </conditionalFormatting>
  <conditionalFormatting sqref="N1228">
    <cfRule type="cellIs" dxfId="281" priority="270" operator="between">
      <formula>3.5</formula>
      <formula>2.494</formula>
    </cfRule>
  </conditionalFormatting>
  <conditionalFormatting sqref="N1228">
    <cfRule type="cellIs" dxfId="280" priority="269" operator="between">
      <formula>2.5</formula>
      <formula>0</formula>
    </cfRule>
  </conditionalFormatting>
  <conditionalFormatting sqref="N1228">
    <cfRule type="cellIs" dxfId="279" priority="265" operator="between">
      <formula>4.501</formula>
      <formula>6</formula>
    </cfRule>
    <cfRule type="cellIs" dxfId="278" priority="266" operator="between">
      <formula>3.001</formula>
      <formula>4.5</formula>
    </cfRule>
    <cfRule type="cellIs" dxfId="277" priority="267" operator="between">
      <formula>2.001</formula>
      <formula>3</formula>
    </cfRule>
    <cfRule type="cellIs" dxfId="276" priority="268" operator="between">
      <formula>0</formula>
      <formula>2</formula>
    </cfRule>
  </conditionalFormatting>
  <conditionalFormatting sqref="N1229">
    <cfRule type="cellIs" dxfId="275" priority="264" operator="between">
      <formula>6</formula>
      <formula>4.5</formula>
    </cfRule>
  </conditionalFormatting>
  <conditionalFormatting sqref="N1229">
    <cfRule type="cellIs" dxfId="274" priority="263" operator="between">
      <formula>6</formula>
      <formula>4.495</formula>
    </cfRule>
  </conditionalFormatting>
  <conditionalFormatting sqref="N1229">
    <cfRule type="cellIs" dxfId="273" priority="262" operator="between">
      <formula>4.5</formula>
      <formula>3.495</formula>
    </cfRule>
  </conditionalFormatting>
  <conditionalFormatting sqref="N1229">
    <cfRule type="cellIs" dxfId="272" priority="260" operator="between">
      <formula>3.5</formula>
      <formula>2.495</formula>
    </cfRule>
    <cfRule type="cellIs" dxfId="271" priority="261" operator="between">
      <formula>3.5</formula>
      <formula>2.495</formula>
    </cfRule>
  </conditionalFormatting>
  <conditionalFormatting sqref="N1229">
    <cfRule type="cellIs" dxfId="270" priority="259" operator="between">
      <formula>3.5</formula>
      <formula>2.495</formula>
    </cfRule>
  </conditionalFormatting>
  <conditionalFormatting sqref="N1229">
    <cfRule type="cellIs" dxfId="269" priority="258" operator="between">
      <formula>3.5</formula>
      <formula>2.494</formula>
    </cfRule>
  </conditionalFormatting>
  <conditionalFormatting sqref="N1229">
    <cfRule type="cellIs" dxfId="268" priority="257" operator="between">
      <formula>2.5</formula>
      <formula>0</formula>
    </cfRule>
  </conditionalFormatting>
  <conditionalFormatting sqref="N1229">
    <cfRule type="cellIs" dxfId="267" priority="253" operator="between">
      <formula>4.501</formula>
      <formula>6</formula>
    </cfRule>
    <cfRule type="cellIs" dxfId="266" priority="254" operator="between">
      <formula>3.001</formula>
      <formula>4.5</formula>
    </cfRule>
    <cfRule type="cellIs" dxfId="265" priority="255" operator="between">
      <formula>2.001</formula>
      <formula>3</formula>
    </cfRule>
    <cfRule type="cellIs" dxfId="264" priority="256" operator="between">
      <formula>0</formula>
      <formula>2</formula>
    </cfRule>
  </conditionalFormatting>
  <conditionalFormatting sqref="N1235">
    <cfRule type="cellIs" dxfId="263" priority="252" operator="between">
      <formula>6</formula>
      <formula>4.5</formula>
    </cfRule>
  </conditionalFormatting>
  <conditionalFormatting sqref="N1235">
    <cfRule type="cellIs" dxfId="262" priority="251" operator="between">
      <formula>6</formula>
      <formula>4.495</formula>
    </cfRule>
  </conditionalFormatting>
  <conditionalFormatting sqref="N1235">
    <cfRule type="cellIs" dxfId="261" priority="250" operator="between">
      <formula>4.5</formula>
      <formula>3.495</formula>
    </cfRule>
  </conditionalFormatting>
  <conditionalFormatting sqref="N1235">
    <cfRule type="cellIs" dxfId="260" priority="248" operator="between">
      <formula>3.5</formula>
      <formula>2.495</formula>
    </cfRule>
    <cfRule type="cellIs" dxfId="259" priority="249" operator="between">
      <formula>3.5</formula>
      <formula>2.495</formula>
    </cfRule>
  </conditionalFormatting>
  <conditionalFormatting sqref="N1235">
    <cfRule type="cellIs" dxfId="258" priority="247" operator="between">
      <formula>3.5</formula>
      <formula>2.495</formula>
    </cfRule>
  </conditionalFormatting>
  <conditionalFormatting sqref="N1235">
    <cfRule type="cellIs" dxfId="257" priority="246" operator="between">
      <formula>3.5</formula>
      <formula>2.494</formula>
    </cfRule>
  </conditionalFormatting>
  <conditionalFormatting sqref="N1235">
    <cfRule type="cellIs" dxfId="256" priority="245" operator="between">
      <formula>2.5</formula>
      <formula>0</formula>
    </cfRule>
  </conditionalFormatting>
  <conditionalFormatting sqref="N1235">
    <cfRule type="cellIs" dxfId="255" priority="241" operator="between">
      <formula>4.501</formula>
      <formula>6</formula>
    </cfRule>
    <cfRule type="cellIs" dxfId="254" priority="242" operator="between">
      <formula>3.001</formula>
      <formula>4.5</formula>
    </cfRule>
    <cfRule type="cellIs" dxfId="253" priority="243" operator="between">
      <formula>2.001</formula>
      <formula>3</formula>
    </cfRule>
    <cfRule type="cellIs" dxfId="252" priority="244" operator="between">
      <formula>0</formula>
      <formula>2</formula>
    </cfRule>
  </conditionalFormatting>
  <conditionalFormatting sqref="N1234">
    <cfRule type="cellIs" dxfId="251" priority="240" operator="between">
      <formula>6</formula>
      <formula>4.5</formula>
    </cfRule>
  </conditionalFormatting>
  <conditionalFormatting sqref="N1234">
    <cfRule type="cellIs" dxfId="250" priority="239" operator="between">
      <formula>6</formula>
      <formula>4.495</formula>
    </cfRule>
  </conditionalFormatting>
  <conditionalFormatting sqref="N1234">
    <cfRule type="cellIs" dxfId="249" priority="238" operator="between">
      <formula>4.5</formula>
      <formula>3.495</formula>
    </cfRule>
  </conditionalFormatting>
  <conditionalFormatting sqref="N1234">
    <cfRule type="cellIs" dxfId="248" priority="236" operator="between">
      <formula>3.5</formula>
      <formula>2.495</formula>
    </cfRule>
    <cfRule type="cellIs" dxfId="247" priority="237" operator="between">
      <formula>3.5</formula>
      <formula>2.495</formula>
    </cfRule>
  </conditionalFormatting>
  <conditionalFormatting sqref="N1234">
    <cfRule type="cellIs" dxfId="246" priority="235" operator="between">
      <formula>3.5</formula>
      <formula>2.495</formula>
    </cfRule>
  </conditionalFormatting>
  <conditionalFormatting sqref="N1234">
    <cfRule type="cellIs" dxfId="245" priority="234" operator="between">
      <formula>3.5</formula>
      <formula>2.494</formula>
    </cfRule>
  </conditionalFormatting>
  <conditionalFormatting sqref="N1234">
    <cfRule type="cellIs" dxfId="244" priority="233" operator="between">
      <formula>2.5</formula>
      <formula>0</formula>
    </cfRule>
  </conditionalFormatting>
  <conditionalFormatting sqref="N1234">
    <cfRule type="cellIs" dxfId="243" priority="229" operator="between">
      <formula>4.501</formula>
      <formula>6</formula>
    </cfRule>
    <cfRule type="cellIs" dxfId="242" priority="230" operator="between">
      <formula>3.001</formula>
      <formula>4.5</formula>
    </cfRule>
    <cfRule type="cellIs" dxfId="241" priority="231" operator="between">
      <formula>2.001</formula>
      <formula>3</formula>
    </cfRule>
    <cfRule type="cellIs" dxfId="240" priority="232" operator="between">
      <formula>0</formula>
      <formula>2</formula>
    </cfRule>
  </conditionalFormatting>
  <conditionalFormatting sqref="N1232">
    <cfRule type="cellIs" dxfId="239" priority="228" operator="between">
      <formula>6</formula>
      <formula>4.5</formula>
    </cfRule>
  </conditionalFormatting>
  <conditionalFormatting sqref="N1232">
    <cfRule type="cellIs" dxfId="238" priority="227" operator="between">
      <formula>6</formula>
      <formula>4.495</formula>
    </cfRule>
  </conditionalFormatting>
  <conditionalFormatting sqref="N1232">
    <cfRule type="cellIs" dxfId="237" priority="226" operator="between">
      <formula>4.5</formula>
      <formula>3.495</formula>
    </cfRule>
  </conditionalFormatting>
  <conditionalFormatting sqref="N1232">
    <cfRule type="cellIs" dxfId="236" priority="224" operator="between">
      <formula>3.5</formula>
      <formula>2.495</formula>
    </cfRule>
    <cfRule type="cellIs" dxfId="235" priority="225" operator="between">
      <formula>3.5</formula>
      <formula>2.495</formula>
    </cfRule>
  </conditionalFormatting>
  <conditionalFormatting sqref="N1232">
    <cfRule type="cellIs" dxfId="234" priority="223" operator="between">
      <formula>3.5</formula>
      <formula>2.495</formula>
    </cfRule>
  </conditionalFormatting>
  <conditionalFormatting sqref="N1232">
    <cfRule type="cellIs" dxfId="233" priority="222" operator="between">
      <formula>3.5</formula>
      <formula>2.494</formula>
    </cfRule>
  </conditionalFormatting>
  <conditionalFormatting sqref="N1232">
    <cfRule type="cellIs" dxfId="232" priority="221" operator="between">
      <formula>2.5</formula>
      <formula>0</formula>
    </cfRule>
  </conditionalFormatting>
  <conditionalFormatting sqref="N1232">
    <cfRule type="cellIs" dxfId="231" priority="217" operator="between">
      <formula>4.501</formula>
      <formula>6</formula>
    </cfRule>
    <cfRule type="cellIs" dxfId="230" priority="218" operator="between">
      <formula>3.001</formula>
      <formula>4.5</formula>
    </cfRule>
    <cfRule type="cellIs" dxfId="229" priority="219" operator="between">
      <formula>2.001</formula>
      <formula>3</formula>
    </cfRule>
    <cfRule type="cellIs" dxfId="228" priority="220" operator="between">
      <formula>0</formula>
      <formula>2</formula>
    </cfRule>
  </conditionalFormatting>
  <conditionalFormatting sqref="N1233">
    <cfRule type="cellIs" dxfId="227" priority="216" operator="between">
      <formula>6</formula>
      <formula>4.5</formula>
    </cfRule>
  </conditionalFormatting>
  <conditionalFormatting sqref="N1233">
    <cfRule type="cellIs" dxfId="226" priority="215" operator="between">
      <formula>6</formula>
      <formula>4.495</formula>
    </cfRule>
  </conditionalFormatting>
  <conditionalFormatting sqref="N1233">
    <cfRule type="cellIs" dxfId="225" priority="214" operator="between">
      <formula>4.5</formula>
      <formula>3.495</formula>
    </cfRule>
  </conditionalFormatting>
  <conditionalFormatting sqref="N1233">
    <cfRule type="cellIs" dxfId="224" priority="212" operator="between">
      <formula>3.5</formula>
      <formula>2.495</formula>
    </cfRule>
    <cfRule type="cellIs" dxfId="223" priority="213" operator="between">
      <formula>3.5</formula>
      <formula>2.495</formula>
    </cfRule>
  </conditionalFormatting>
  <conditionalFormatting sqref="N1233">
    <cfRule type="cellIs" dxfId="222" priority="211" operator="between">
      <formula>3.5</formula>
      <formula>2.495</formula>
    </cfRule>
  </conditionalFormatting>
  <conditionalFormatting sqref="N1233">
    <cfRule type="cellIs" dxfId="221" priority="210" operator="between">
      <formula>3.5</formula>
      <formula>2.494</formula>
    </cfRule>
  </conditionalFormatting>
  <conditionalFormatting sqref="N1233">
    <cfRule type="cellIs" dxfId="220" priority="209" operator="between">
      <formula>2.5</formula>
      <formula>0</formula>
    </cfRule>
  </conditionalFormatting>
  <conditionalFormatting sqref="N1233">
    <cfRule type="cellIs" dxfId="219" priority="205" operator="between">
      <formula>4.501</formula>
      <formula>6</formula>
    </cfRule>
    <cfRule type="cellIs" dxfId="218" priority="206" operator="between">
      <formula>3.001</formula>
      <formula>4.5</formula>
    </cfRule>
    <cfRule type="cellIs" dxfId="217" priority="207" operator="between">
      <formula>2.001</formula>
      <formula>3</formula>
    </cfRule>
    <cfRule type="cellIs" dxfId="216" priority="208" operator="between">
      <formula>0</formula>
      <formula>2</formula>
    </cfRule>
  </conditionalFormatting>
  <conditionalFormatting sqref="N1239">
    <cfRule type="cellIs" dxfId="215" priority="204" operator="between">
      <formula>6</formula>
      <formula>4.5</formula>
    </cfRule>
  </conditionalFormatting>
  <conditionalFormatting sqref="N1239">
    <cfRule type="cellIs" dxfId="214" priority="203" operator="between">
      <formula>6</formula>
      <formula>4.495</formula>
    </cfRule>
  </conditionalFormatting>
  <conditionalFormatting sqref="N1239">
    <cfRule type="cellIs" dxfId="213" priority="202" operator="between">
      <formula>4.5</formula>
      <formula>3.495</formula>
    </cfRule>
  </conditionalFormatting>
  <conditionalFormatting sqref="N1239">
    <cfRule type="cellIs" dxfId="212" priority="200" operator="between">
      <formula>3.5</formula>
      <formula>2.495</formula>
    </cfRule>
    <cfRule type="cellIs" dxfId="211" priority="201" operator="between">
      <formula>3.5</formula>
      <formula>2.495</formula>
    </cfRule>
  </conditionalFormatting>
  <conditionalFormatting sqref="N1239">
    <cfRule type="cellIs" dxfId="210" priority="199" operator="between">
      <formula>3.5</formula>
      <formula>2.495</formula>
    </cfRule>
  </conditionalFormatting>
  <conditionalFormatting sqref="N1239">
    <cfRule type="cellIs" dxfId="209" priority="198" operator="between">
      <formula>3.5</formula>
      <formula>2.494</formula>
    </cfRule>
  </conditionalFormatting>
  <conditionalFormatting sqref="N1239">
    <cfRule type="cellIs" dxfId="208" priority="197" operator="between">
      <formula>2.5</formula>
      <formula>0</formula>
    </cfRule>
  </conditionalFormatting>
  <conditionalFormatting sqref="N1239">
    <cfRule type="cellIs" dxfId="207" priority="193" operator="between">
      <formula>4.501</formula>
      <formula>6</formula>
    </cfRule>
    <cfRule type="cellIs" dxfId="206" priority="194" operator="between">
      <formula>3.001</formula>
      <formula>4.5</formula>
    </cfRule>
    <cfRule type="cellIs" dxfId="205" priority="195" operator="between">
      <formula>2.001</formula>
      <formula>3</formula>
    </cfRule>
    <cfRule type="cellIs" dxfId="204" priority="196" operator="between">
      <formula>0</formula>
      <formula>2</formula>
    </cfRule>
  </conditionalFormatting>
  <conditionalFormatting sqref="N1238">
    <cfRule type="cellIs" dxfId="203" priority="192" operator="between">
      <formula>6</formula>
      <formula>4.5</formula>
    </cfRule>
  </conditionalFormatting>
  <conditionalFormatting sqref="N1238">
    <cfRule type="cellIs" dxfId="202" priority="191" operator="between">
      <formula>6</formula>
      <formula>4.495</formula>
    </cfRule>
  </conditionalFormatting>
  <conditionalFormatting sqref="N1238">
    <cfRule type="cellIs" dxfId="201" priority="190" operator="between">
      <formula>4.5</formula>
      <formula>3.495</formula>
    </cfRule>
  </conditionalFormatting>
  <conditionalFormatting sqref="N1238">
    <cfRule type="cellIs" dxfId="200" priority="188" operator="between">
      <formula>3.5</formula>
      <formula>2.495</formula>
    </cfRule>
    <cfRule type="cellIs" dxfId="199" priority="189" operator="between">
      <formula>3.5</formula>
      <formula>2.495</formula>
    </cfRule>
  </conditionalFormatting>
  <conditionalFormatting sqref="N1238">
    <cfRule type="cellIs" dxfId="198" priority="187" operator="between">
      <formula>3.5</formula>
      <formula>2.495</formula>
    </cfRule>
  </conditionalFormatting>
  <conditionalFormatting sqref="N1238">
    <cfRule type="cellIs" dxfId="197" priority="186" operator="between">
      <formula>3.5</formula>
      <formula>2.494</formula>
    </cfRule>
  </conditionalFormatting>
  <conditionalFormatting sqref="N1238">
    <cfRule type="cellIs" dxfId="196" priority="185" operator="between">
      <formula>2.5</formula>
      <formula>0</formula>
    </cfRule>
  </conditionalFormatting>
  <conditionalFormatting sqref="N1238">
    <cfRule type="cellIs" dxfId="195" priority="181" operator="between">
      <formula>4.501</formula>
      <formula>6</formula>
    </cfRule>
    <cfRule type="cellIs" dxfId="194" priority="182" operator="between">
      <formula>3.001</formula>
      <formula>4.5</formula>
    </cfRule>
    <cfRule type="cellIs" dxfId="193" priority="183" operator="between">
      <formula>2.001</formula>
      <formula>3</formula>
    </cfRule>
    <cfRule type="cellIs" dxfId="192" priority="184" operator="between">
      <formula>0</formula>
      <formula>2</formula>
    </cfRule>
  </conditionalFormatting>
  <conditionalFormatting sqref="N1236">
    <cfRule type="cellIs" dxfId="191" priority="180" operator="between">
      <formula>6</formula>
      <formula>4.5</formula>
    </cfRule>
  </conditionalFormatting>
  <conditionalFormatting sqref="N1236">
    <cfRule type="cellIs" dxfId="190" priority="179" operator="between">
      <formula>6</formula>
      <formula>4.495</formula>
    </cfRule>
  </conditionalFormatting>
  <conditionalFormatting sqref="N1236">
    <cfRule type="cellIs" dxfId="189" priority="178" operator="between">
      <formula>4.5</formula>
      <formula>3.495</formula>
    </cfRule>
  </conditionalFormatting>
  <conditionalFormatting sqref="N1236">
    <cfRule type="cellIs" dxfId="188" priority="176" operator="between">
      <formula>3.5</formula>
      <formula>2.495</formula>
    </cfRule>
    <cfRule type="cellIs" dxfId="187" priority="177" operator="between">
      <formula>3.5</formula>
      <formula>2.495</formula>
    </cfRule>
  </conditionalFormatting>
  <conditionalFormatting sqref="N1236">
    <cfRule type="cellIs" dxfId="186" priority="175" operator="between">
      <formula>3.5</formula>
      <formula>2.495</formula>
    </cfRule>
  </conditionalFormatting>
  <conditionalFormatting sqref="N1236">
    <cfRule type="cellIs" dxfId="185" priority="174" operator="between">
      <formula>3.5</formula>
      <formula>2.494</formula>
    </cfRule>
  </conditionalFormatting>
  <conditionalFormatting sqref="N1236">
    <cfRule type="cellIs" dxfId="184" priority="173" operator="between">
      <formula>2.5</formula>
      <formula>0</formula>
    </cfRule>
  </conditionalFormatting>
  <conditionalFormatting sqref="N1236">
    <cfRule type="cellIs" dxfId="183" priority="169" operator="between">
      <formula>4.501</formula>
      <formula>6</formula>
    </cfRule>
    <cfRule type="cellIs" dxfId="182" priority="170" operator="between">
      <formula>3.001</formula>
      <formula>4.5</formula>
    </cfRule>
    <cfRule type="cellIs" dxfId="181" priority="171" operator="between">
      <formula>2.001</formula>
      <formula>3</formula>
    </cfRule>
    <cfRule type="cellIs" dxfId="180" priority="172" operator="between">
      <formula>0</formula>
      <formula>2</formula>
    </cfRule>
  </conditionalFormatting>
  <conditionalFormatting sqref="N1237">
    <cfRule type="cellIs" dxfId="179" priority="168" operator="between">
      <formula>6</formula>
      <formula>4.5</formula>
    </cfRule>
  </conditionalFormatting>
  <conditionalFormatting sqref="N1237">
    <cfRule type="cellIs" dxfId="178" priority="167" operator="between">
      <formula>6</formula>
      <formula>4.495</formula>
    </cfRule>
  </conditionalFormatting>
  <conditionalFormatting sqref="N1237">
    <cfRule type="cellIs" dxfId="177" priority="166" operator="between">
      <formula>4.5</formula>
      <formula>3.495</formula>
    </cfRule>
  </conditionalFormatting>
  <conditionalFormatting sqref="N1237">
    <cfRule type="cellIs" dxfId="176" priority="164" operator="between">
      <formula>3.5</formula>
      <formula>2.495</formula>
    </cfRule>
    <cfRule type="cellIs" dxfId="175" priority="165" operator="between">
      <formula>3.5</formula>
      <formula>2.495</formula>
    </cfRule>
  </conditionalFormatting>
  <conditionalFormatting sqref="N1237">
    <cfRule type="cellIs" dxfId="174" priority="163" operator="between">
      <formula>3.5</formula>
      <formula>2.495</formula>
    </cfRule>
  </conditionalFormatting>
  <conditionalFormatting sqref="N1237">
    <cfRule type="cellIs" dxfId="173" priority="162" operator="between">
      <formula>3.5</formula>
      <formula>2.494</formula>
    </cfRule>
  </conditionalFormatting>
  <conditionalFormatting sqref="N1237">
    <cfRule type="cellIs" dxfId="172" priority="161" operator="between">
      <formula>2.5</formula>
      <formula>0</formula>
    </cfRule>
  </conditionalFormatting>
  <conditionalFormatting sqref="N1237">
    <cfRule type="cellIs" dxfId="171" priority="157" operator="between">
      <formula>4.501</formula>
      <formula>6</formula>
    </cfRule>
    <cfRule type="cellIs" dxfId="170" priority="158" operator="between">
      <formula>3.001</formula>
      <formula>4.5</formula>
    </cfRule>
    <cfRule type="cellIs" dxfId="169" priority="159" operator="between">
      <formula>2.001</formula>
      <formula>3</formula>
    </cfRule>
    <cfRule type="cellIs" dxfId="168" priority="160" operator="between">
      <formula>0</formula>
      <formula>2</formula>
    </cfRule>
  </conditionalFormatting>
  <conditionalFormatting sqref="N1243">
    <cfRule type="cellIs" dxfId="167" priority="156" operator="between">
      <formula>6</formula>
      <formula>4.5</formula>
    </cfRule>
  </conditionalFormatting>
  <conditionalFormatting sqref="N1243">
    <cfRule type="cellIs" dxfId="166" priority="155" operator="between">
      <formula>6</formula>
      <formula>4.495</formula>
    </cfRule>
  </conditionalFormatting>
  <conditionalFormatting sqref="N1243">
    <cfRule type="cellIs" dxfId="165" priority="154" operator="between">
      <formula>4.5</formula>
      <formula>3.495</formula>
    </cfRule>
  </conditionalFormatting>
  <conditionalFormatting sqref="N1243">
    <cfRule type="cellIs" dxfId="164" priority="152" operator="between">
      <formula>3.5</formula>
      <formula>2.495</formula>
    </cfRule>
    <cfRule type="cellIs" dxfId="163" priority="153" operator="between">
      <formula>3.5</formula>
      <formula>2.495</formula>
    </cfRule>
  </conditionalFormatting>
  <conditionalFormatting sqref="N1243">
    <cfRule type="cellIs" dxfId="162" priority="151" operator="between">
      <formula>3.5</formula>
      <formula>2.495</formula>
    </cfRule>
  </conditionalFormatting>
  <conditionalFormatting sqref="N1243">
    <cfRule type="cellIs" dxfId="161" priority="150" operator="between">
      <formula>3.5</formula>
      <formula>2.494</formula>
    </cfRule>
  </conditionalFormatting>
  <conditionalFormatting sqref="N1243">
    <cfRule type="cellIs" dxfId="160" priority="149" operator="between">
      <formula>2.5</formula>
      <formula>0</formula>
    </cfRule>
  </conditionalFormatting>
  <conditionalFormatting sqref="N1243">
    <cfRule type="cellIs" dxfId="159" priority="145" operator="between">
      <formula>4.501</formula>
      <formula>6</formula>
    </cfRule>
    <cfRule type="cellIs" dxfId="158" priority="146" operator="between">
      <formula>3.001</formula>
      <formula>4.5</formula>
    </cfRule>
    <cfRule type="cellIs" dxfId="157" priority="147" operator="between">
      <formula>2.001</formula>
      <formula>3</formula>
    </cfRule>
    <cfRule type="cellIs" dxfId="156" priority="148" operator="between">
      <formula>0</formula>
      <formula>2</formula>
    </cfRule>
  </conditionalFormatting>
  <conditionalFormatting sqref="N1242">
    <cfRule type="cellIs" dxfId="155" priority="144" operator="between">
      <formula>6</formula>
      <formula>4.5</formula>
    </cfRule>
  </conditionalFormatting>
  <conditionalFormatting sqref="N1242">
    <cfRule type="cellIs" dxfId="154" priority="143" operator="between">
      <formula>6</formula>
      <formula>4.495</formula>
    </cfRule>
  </conditionalFormatting>
  <conditionalFormatting sqref="N1242">
    <cfRule type="cellIs" dxfId="153" priority="142" operator="between">
      <formula>4.5</formula>
      <formula>3.495</formula>
    </cfRule>
  </conditionalFormatting>
  <conditionalFormatting sqref="N1242">
    <cfRule type="cellIs" dxfId="152" priority="140" operator="between">
      <formula>3.5</formula>
      <formula>2.495</formula>
    </cfRule>
    <cfRule type="cellIs" dxfId="151" priority="141" operator="between">
      <formula>3.5</formula>
      <formula>2.495</formula>
    </cfRule>
  </conditionalFormatting>
  <conditionalFormatting sqref="N1242">
    <cfRule type="cellIs" dxfId="150" priority="139" operator="between">
      <formula>3.5</formula>
      <formula>2.495</formula>
    </cfRule>
  </conditionalFormatting>
  <conditionalFormatting sqref="N1242">
    <cfRule type="cellIs" dxfId="149" priority="138" operator="between">
      <formula>3.5</formula>
      <formula>2.494</formula>
    </cfRule>
  </conditionalFormatting>
  <conditionalFormatting sqref="N1242">
    <cfRule type="cellIs" dxfId="148" priority="137" operator="between">
      <formula>2.5</formula>
      <formula>0</formula>
    </cfRule>
  </conditionalFormatting>
  <conditionalFormatting sqref="N1242">
    <cfRule type="cellIs" dxfId="147" priority="133" operator="between">
      <formula>4.501</formula>
      <formula>6</formula>
    </cfRule>
    <cfRule type="cellIs" dxfId="146" priority="134" operator="between">
      <formula>3.001</formula>
      <formula>4.5</formula>
    </cfRule>
    <cfRule type="cellIs" dxfId="145" priority="135" operator="between">
      <formula>2.001</formula>
      <formula>3</formula>
    </cfRule>
    <cfRule type="cellIs" dxfId="144" priority="136" operator="between">
      <formula>0</formula>
      <formula>2</formula>
    </cfRule>
  </conditionalFormatting>
  <conditionalFormatting sqref="N1240">
    <cfRule type="cellIs" dxfId="143" priority="132" operator="between">
      <formula>6</formula>
      <formula>4.5</formula>
    </cfRule>
  </conditionalFormatting>
  <conditionalFormatting sqref="N1240">
    <cfRule type="cellIs" dxfId="142" priority="131" operator="between">
      <formula>6</formula>
      <formula>4.495</formula>
    </cfRule>
  </conditionalFormatting>
  <conditionalFormatting sqref="N1240">
    <cfRule type="cellIs" dxfId="141" priority="130" operator="between">
      <formula>4.5</formula>
      <formula>3.495</formula>
    </cfRule>
  </conditionalFormatting>
  <conditionalFormatting sqref="N1240">
    <cfRule type="cellIs" dxfId="140" priority="128" operator="between">
      <formula>3.5</formula>
      <formula>2.495</formula>
    </cfRule>
    <cfRule type="cellIs" dxfId="139" priority="129" operator="between">
      <formula>3.5</formula>
      <formula>2.495</formula>
    </cfRule>
  </conditionalFormatting>
  <conditionalFormatting sqref="N1240">
    <cfRule type="cellIs" dxfId="138" priority="127" operator="between">
      <formula>3.5</formula>
      <formula>2.495</formula>
    </cfRule>
  </conditionalFormatting>
  <conditionalFormatting sqref="N1240">
    <cfRule type="cellIs" dxfId="137" priority="126" operator="between">
      <formula>3.5</formula>
      <formula>2.494</formula>
    </cfRule>
  </conditionalFormatting>
  <conditionalFormatting sqref="N1240">
    <cfRule type="cellIs" dxfId="136" priority="125" operator="between">
      <formula>2.5</formula>
      <formula>0</formula>
    </cfRule>
  </conditionalFormatting>
  <conditionalFormatting sqref="N1240">
    <cfRule type="cellIs" dxfId="135" priority="121" operator="between">
      <formula>4.501</formula>
      <formula>6</formula>
    </cfRule>
    <cfRule type="cellIs" dxfId="134" priority="122" operator="between">
      <formula>3.001</formula>
      <formula>4.5</formula>
    </cfRule>
    <cfRule type="cellIs" dxfId="133" priority="123" operator="between">
      <formula>2.001</formula>
      <formula>3</formula>
    </cfRule>
    <cfRule type="cellIs" dxfId="132" priority="124" operator="between">
      <formula>0</formula>
      <formula>2</formula>
    </cfRule>
  </conditionalFormatting>
  <conditionalFormatting sqref="N1241">
    <cfRule type="cellIs" dxfId="131" priority="120" operator="between">
      <formula>6</formula>
      <formula>4.5</formula>
    </cfRule>
  </conditionalFormatting>
  <conditionalFormatting sqref="N1241">
    <cfRule type="cellIs" dxfId="130" priority="119" operator="between">
      <formula>6</formula>
      <formula>4.495</formula>
    </cfRule>
  </conditionalFormatting>
  <conditionalFormatting sqref="N1241">
    <cfRule type="cellIs" dxfId="129" priority="118" operator="between">
      <formula>4.5</formula>
      <formula>3.495</formula>
    </cfRule>
  </conditionalFormatting>
  <conditionalFormatting sqref="N1241">
    <cfRule type="cellIs" dxfId="128" priority="116" operator="between">
      <formula>3.5</formula>
      <formula>2.495</formula>
    </cfRule>
    <cfRule type="cellIs" dxfId="127" priority="117" operator="between">
      <formula>3.5</formula>
      <formula>2.495</formula>
    </cfRule>
  </conditionalFormatting>
  <conditionalFormatting sqref="N1241">
    <cfRule type="cellIs" dxfId="126" priority="115" operator="between">
      <formula>3.5</formula>
      <formula>2.495</formula>
    </cfRule>
  </conditionalFormatting>
  <conditionalFormatting sqref="N1241">
    <cfRule type="cellIs" dxfId="125" priority="114" operator="between">
      <formula>3.5</formula>
      <formula>2.494</formula>
    </cfRule>
  </conditionalFormatting>
  <conditionalFormatting sqref="N1241">
    <cfRule type="cellIs" dxfId="124" priority="113" operator="between">
      <formula>2.5</formula>
      <formula>0</formula>
    </cfRule>
  </conditionalFormatting>
  <conditionalFormatting sqref="N1241">
    <cfRule type="cellIs" dxfId="123" priority="109" operator="between">
      <formula>4.501</formula>
      <formula>6</formula>
    </cfRule>
    <cfRule type="cellIs" dxfId="122" priority="110" operator="between">
      <formula>3.001</formula>
      <formula>4.5</formula>
    </cfRule>
    <cfRule type="cellIs" dxfId="121" priority="111" operator="between">
      <formula>2.001</formula>
      <formula>3</formula>
    </cfRule>
    <cfRule type="cellIs" dxfId="120" priority="112" operator="between">
      <formula>0</formula>
      <formula>2</formula>
    </cfRule>
  </conditionalFormatting>
  <conditionalFormatting sqref="N1247">
    <cfRule type="cellIs" dxfId="119" priority="108" operator="between">
      <formula>6</formula>
      <formula>4.5</formula>
    </cfRule>
  </conditionalFormatting>
  <conditionalFormatting sqref="N1247">
    <cfRule type="cellIs" dxfId="118" priority="107" operator="between">
      <formula>6</formula>
      <formula>4.495</formula>
    </cfRule>
  </conditionalFormatting>
  <conditionalFormatting sqref="N1247">
    <cfRule type="cellIs" dxfId="117" priority="106" operator="between">
      <formula>4.5</formula>
      <formula>3.495</formula>
    </cfRule>
  </conditionalFormatting>
  <conditionalFormatting sqref="N1247">
    <cfRule type="cellIs" dxfId="116" priority="104" operator="between">
      <formula>3.5</formula>
      <formula>2.495</formula>
    </cfRule>
    <cfRule type="cellIs" dxfId="115" priority="105" operator="between">
      <formula>3.5</formula>
      <formula>2.495</formula>
    </cfRule>
  </conditionalFormatting>
  <conditionalFormatting sqref="N1247">
    <cfRule type="cellIs" dxfId="114" priority="103" operator="between">
      <formula>3.5</formula>
      <formula>2.495</formula>
    </cfRule>
  </conditionalFormatting>
  <conditionalFormatting sqref="N1247">
    <cfRule type="cellIs" dxfId="113" priority="102" operator="between">
      <formula>3.5</formula>
      <formula>2.494</formula>
    </cfRule>
  </conditionalFormatting>
  <conditionalFormatting sqref="N1247">
    <cfRule type="cellIs" dxfId="112" priority="101" operator="between">
      <formula>2.5</formula>
      <formula>0</formula>
    </cfRule>
  </conditionalFormatting>
  <conditionalFormatting sqref="N1247">
    <cfRule type="cellIs" dxfId="111" priority="97" operator="between">
      <formula>4.501</formula>
      <formula>6</formula>
    </cfRule>
    <cfRule type="cellIs" dxfId="110" priority="98" operator="between">
      <formula>3.001</formula>
      <formula>4.5</formula>
    </cfRule>
    <cfRule type="cellIs" dxfId="109" priority="99" operator="between">
      <formula>2.001</formula>
      <formula>3</formula>
    </cfRule>
    <cfRule type="cellIs" dxfId="108" priority="100" operator="between">
      <formula>0</formula>
      <formula>2</formula>
    </cfRule>
  </conditionalFormatting>
  <conditionalFormatting sqref="N1246">
    <cfRule type="cellIs" dxfId="107" priority="96" operator="between">
      <formula>6</formula>
      <formula>4.5</formula>
    </cfRule>
  </conditionalFormatting>
  <conditionalFormatting sqref="N1246">
    <cfRule type="cellIs" dxfId="106" priority="95" operator="between">
      <formula>6</formula>
      <formula>4.495</formula>
    </cfRule>
  </conditionalFormatting>
  <conditionalFormatting sqref="N1246">
    <cfRule type="cellIs" dxfId="105" priority="94" operator="between">
      <formula>4.5</formula>
      <formula>3.495</formula>
    </cfRule>
  </conditionalFormatting>
  <conditionalFormatting sqref="N1246">
    <cfRule type="cellIs" dxfId="104" priority="92" operator="between">
      <formula>3.5</formula>
      <formula>2.495</formula>
    </cfRule>
    <cfRule type="cellIs" dxfId="103" priority="93" operator="between">
      <formula>3.5</formula>
      <formula>2.495</formula>
    </cfRule>
  </conditionalFormatting>
  <conditionalFormatting sqref="N1246">
    <cfRule type="cellIs" dxfId="102" priority="91" operator="between">
      <formula>3.5</formula>
      <formula>2.495</formula>
    </cfRule>
  </conditionalFormatting>
  <conditionalFormatting sqref="N1246">
    <cfRule type="cellIs" dxfId="101" priority="90" operator="between">
      <formula>3.5</formula>
      <formula>2.494</formula>
    </cfRule>
  </conditionalFormatting>
  <conditionalFormatting sqref="N1246">
    <cfRule type="cellIs" dxfId="100" priority="89" operator="between">
      <formula>2.5</formula>
      <formula>0</formula>
    </cfRule>
  </conditionalFormatting>
  <conditionalFormatting sqref="N1246">
    <cfRule type="cellIs" dxfId="99" priority="85" operator="between">
      <formula>4.501</formula>
      <formula>6</formula>
    </cfRule>
    <cfRule type="cellIs" dxfId="98" priority="86" operator="between">
      <formula>3.001</formula>
      <formula>4.5</formula>
    </cfRule>
    <cfRule type="cellIs" dxfId="97" priority="87" operator="between">
      <formula>2.001</formula>
      <formula>3</formula>
    </cfRule>
    <cfRule type="cellIs" dxfId="96" priority="88" operator="between">
      <formula>0</formula>
      <formula>2</formula>
    </cfRule>
  </conditionalFormatting>
  <conditionalFormatting sqref="N1244">
    <cfRule type="cellIs" dxfId="95" priority="84" operator="between">
      <formula>6</formula>
      <formula>4.5</formula>
    </cfRule>
  </conditionalFormatting>
  <conditionalFormatting sqref="N1244">
    <cfRule type="cellIs" dxfId="94" priority="83" operator="between">
      <formula>6</formula>
      <formula>4.495</formula>
    </cfRule>
  </conditionalFormatting>
  <conditionalFormatting sqref="N1244">
    <cfRule type="cellIs" dxfId="93" priority="82" operator="between">
      <formula>4.5</formula>
      <formula>3.495</formula>
    </cfRule>
  </conditionalFormatting>
  <conditionalFormatting sqref="N1244">
    <cfRule type="cellIs" dxfId="92" priority="80" operator="between">
      <formula>3.5</formula>
      <formula>2.495</formula>
    </cfRule>
    <cfRule type="cellIs" dxfId="91" priority="81" operator="between">
      <formula>3.5</formula>
      <formula>2.495</formula>
    </cfRule>
  </conditionalFormatting>
  <conditionalFormatting sqref="N1244">
    <cfRule type="cellIs" dxfId="90" priority="79" operator="between">
      <formula>3.5</formula>
      <formula>2.495</formula>
    </cfRule>
  </conditionalFormatting>
  <conditionalFormatting sqref="N1244">
    <cfRule type="cellIs" dxfId="89" priority="78" operator="between">
      <formula>3.5</formula>
      <formula>2.494</formula>
    </cfRule>
  </conditionalFormatting>
  <conditionalFormatting sqref="N1244">
    <cfRule type="cellIs" dxfId="88" priority="77" operator="between">
      <formula>2.5</formula>
      <formula>0</formula>
    </cfRule>
  </conditionalFormatting>
  <conditionalFormatting sqref="N1244">
    <cfRule type="cellIs" dxfId="87" priority="73" operator="between">
      <formula>4.501</formula>
      <formula>6</formula>
    </cfRule>
    <cfRule type="cellIs" dxfId="86" priority="74" operator="between">
      <formula>3.001</formula>
      <formula>4.5</formula>
    </cfRule>
    <cfRule type="cellIs" dxfId="85" priority="75" operator="between">
      <formula>2.001</formula>
      <formula>3</formula>
    </cfRule>
    <cfRule type="cellIs" dxfId="84" priority="76" operator="between">
      <formula>0</formula>
      <formula>2</formula>
    </cfRule>
  </conditionalFormatting>
  <conditionalFormatting sqref="N1245">
    <cfRule type="cellIs" dxfId="83" priority="72" operator="between">
      <formula>6</formula>
      <formula>4.5</formula>
    </cfRule>
  </conditionalFormatting>
  <conditionalFormatting sqref="N1245">
    <cfRule type="cellIs" dxfId="82" priority="71" operator="between">
      <formula>6</formula>
      <formula>4.495</formula>
    </cfRule>
  </conditionalFormatting>
  <conditionalFormatting sqref="N1245">
    <cfRule type="cellIs" dxfId="81" priority="70" operator="between">
      <formula>4.5</formula>
      <formula>3.495</formula>
    </cfRule>
  </conditionalFormatting>
  <conditionalFormatting sqref="N1245">
    <cfRule type="cellIs" dxfId="80" priority="68" operator="between">
      <formula>3.5</formula>
      <formula>2.495</formula>
    </cfRule>
    <cfRule type="cellIs" dxfId="79" priority="69" operator="between">
      <formula>3.5</formula>
      <formula>2.495</formula>
    </cfRule>
  </conditionalFormatting>
  <conditionalFormatting sqref="N1245">
    <cfRule type="cellIs" dxfId="78" priority="67" operator="between">
      <formula>3.5</formula>
      <formula>2.495</formula>
    </cfRule>
  </conditionalFormatting>
  <conditionalFormatting sqref="N1245">
    <cfRule type="cellIs" dxfId="77" priority="66" operator="between">
      <formula>3.5</formula>
      <formula>2.494</formula>
    </cfRule>
  </conditionalFormatting>
  <conditionalFormatting sqref="N1245">
    <cfRule type="cellIs" dxfId="76" priority="65" operator="between">
      <formula>2.5</formula>
      <formula>0</formula>
    </cfRule>
  </conditionalFormatting>
  <conditionalFormatting sqref="N1245">
    <cfRule type="cellIs" dxfId="75" priority="61" operator="between">
      <formula>4.501</formula>
      <formula>6</formula>
    </cfRule>
    <cfRule type="cellIs" dxfId="74" priority="62" operator="between">
      <formula>3.001</formula>
      <formula>4.5</formula>
    </cfRule>
    <cfRule type="cellIs" dxfId="73" priority="63" operator="between">
      <formula>2.001</formula>
      <formula>3</formula>
    </cfRule>
    <cfRule type="cellIs" dxfId="72" priority="64" operator="between">
      <formula>0</formula>
      <formula>2</formula>
    </cfRule>
  </conditionalFormatting>
  <conditionalFormatting sqref="N1252">
    <cfRule type="cellIs" dxfId="71" priority="60" operator="between">
      <formula>6</formula>
      <formula>4.5</formula>
    </cfRule>
  </conditionalFormatting>
  <conditionalFormatting sqref="N1252">
    <cfRule type="cellIs" dxfId="70" priority="59" operator="between">
      <formula>6</formula>
      <formula>4.495</formula>
    </cfRule>
  </conditionalFormatting>
  <conditionalFormatting sqref="N1252">
    <cfRule type="cellIs" dxfId="69" priority="58" operator="between">
      <formula>4.5</formula>
      <formula>3.495</formula>
    </cfRule>
  </conditionalFormatting>
  <conditionalFormatting sqref="N1252">
    <cfRule type="cellIs" dxfId="68" priority="56" operator="between">
      <formula>3.5</formula>
      <formula>2.495</formula>
    </cfRule>
    <cfRule type="cellIs" dxfId="67" priority="57" operator="between">
      <formula>3.5</formula>
      <formula>2.495</formula>
    </cfRule>
  </conditionalFormatting>
  <conditionalFormatting sqref="N1252">
    <cfRule type="cellIs" dxfId="66" priority="55" operator="between">
      <formula>3.5</formula>
      <formula>2.495</formula>
    </cfRule>
  </conditionalFormatting>
  <conditionalFormatting sqref="N1252">
    <cfRule type="cellIs" dxfId="65" priority="54" operator="between">
      <formula>3.5</formula>
      <formula>2.494</formula>
    </cfRule>
  </conditionalFormatting>
  <conditionalFormatting sqref="N1252">
    <cfRule type="cellIs" dxfId="64" priority="53" operator="between">
      <formula>2.5</formula>
      <formula>0</formula>
    </cfRule>
  </conditionalFormatting>
  <conditionalFormatting sqref="N1252">
    <cfRule type="cellIs" dxfId="63" priority="49" operator="between">
      <formula>4.501</formula>
      <formula>6</formula>
    </cfRule>
    <cfRule type="cellIs" dxfId="62" priority="50" operator="between">
      <formula>3.001</formula>
      <formula>4.5</formula>
    </cfRule>
    <cfRule type="cellIs" dxfId="61" priority="51" operator="between">
      <formula>2.001</formula>
      <formula>3</formula>
    </cfRule>
    <cfRule type="cellIs" dxfId="60" priority="52" operator="between">
      <formula>0</formula>
      <formula>2</formula>
    </cfRule>
  </conditionalFormatting>
  <conditionalFormatting sqref="N1251">
    <cfRule type="cellIs" dxfId="59" priority="48" operator="between">
      <formula>6</formula>
      <formula>4.5</formula>
    </cfRule>
  </conditionalFormatting>
  <conditionalFormatting sqref="N1251">
    <cfRule type="cellIs" dxfId="58" priority="47" operator="between">
      <formula>6</formula>
      <formula>4.495</formula>
    </cfRule>
  </conditionalFormatting>
  <conditionalFormatting sqref="N1251">
    <cfRule type="cellIs" dxfId="57" priority="46" operator="between">
      <formula>4.5</formula>
      <formula>3.495</formula>
    </cfRule>
  </conditionalFormatting>
  <conditionalFormatting sqref="N1251">
    <cfRule type="cellIs" dxfId="56" priority="44" operator="between">
      <formula>3.5</formula>
      <formula>2.495</formula>
    </cfRule>
    <cfRule type="cellIs" dxfId="55" priority="45" operator="between">
      <formula>3.5</formula>
      <formula>2.495</formula>
    </cfRule>
  </conditionalFormatting>
  <conditionalFormatting sqref="N1251">
    <cfRule type="cellIs" dxfId="54" priority="43" operator="between">
      <formula>3.5</formula>
      <formula>2.495</formula>
    </cfRule>
  </conditionalFormatting>
  <conditionalFormatting sqref="N1251">
    <cfRule type="cellIs" dxfId="53" priority="42" operator="between">
      <formula>3.5</formula>
      <formula>2.494</formula>
    </cfRule>
  </conditionalFormatting>
  <conditionalFormatting sqref="N1251">
    <cfRule type="cellIs" dxfId="52" priority="41" operator="between">
      <formula>2.5</formula>
      <formula>0</formula>
    </cfRule>
  </conditionalFormatting>
  <conditionalFormatting sqref="N1251">
    <cfRule type="cellIs" dxfId="51" priority="37" operator="between">
      <formula>4.501</formula>
      <formula>6</formula>
    </cfRule>
    <cfRule type="cellIs" dxfId="50" priority="38" operator="between">
      <formula>3.001</formula>
      <formula>4.5</formula>
    </cfRule>
    <cfRule type="cellIs" dxfId="49" priority="39" operator="between">
      <formula>2.001</formula>
      <formula>3</formula>
    </cfRule>
    <cfRule type="cellIs" dxfId="48" priority="40" operator="between">
      <formula>0</formula>
      <formula>2</formula>
    </cfRule>
  </conditionalFormatting>
  <conditionalFormatting sqref="N1249">
    <cfRule type="cellIs" dxfId="47" priority="36" operator="between">
      <formula>6</formula>
      <formula>4.5</formula>
    </cfRule>
  </conditionalFormatting>
  <conditionalFormatting sqref="N1249">
    <cfRule type="cellIs" dxfId="46" priority="35" operator="between">
      <formula>6</formula>
      <formula>4.495</formula>
    </cfRule>
  </conditionalFormatting>
  <conditionalFormatting sqref="N1249">
    <cfRule type="cellIs" dxfId="45" priority="34" operator="between">
      <formula>4.5</formula>
      <formula>3.495</formula>
    </cfRule>
  </conditionalFormatting>
  <conditionalFormatting sqref="N1249">
    <cfRule type="cellIs" dxfId="44" priority="32" operator="between">
      <formula>3.5</formula>
      <formula>2.495</formula>
    </cfRule>
    <cfRule type="cellIs" dxfId="43" priority="33" operator="between">
      <formula>3.5</formula>
      <formula>2.495</formula>
    </cfRule>
  </conditionalFormatting>
  <conditionalFormatting sqref="N1249">
    <cfRule type="cellIs" dxfId="42" priority="31" operator="between">
      <formula>3.5</formula>
      <formula>2.495</formula>
    </cfRule>
  </conditionalFormatting>
  <conditionalFormatting sqref="N1249">
    <cfRule type="cellIs" dxfId="41" priority="30" operator="between">
      <formula>3.5</formula>
      <formula>2.494</formula>
    </cfRule>
  </conditionalFormatting>
  <conditionalFormatting sqref="N1249">
    <cfRule type="cellIs" dxfId="40" priority="29" operator="between">
      <formula>2.5</formula>
      <formula>0</formula>
    </cfRule>
  </conditionalFormatting>
  <conditionalFormatting sqref="N1249">
    <cfRule type="cellIs" dxfId="39" priority="25" operator="between">
      <formula>4.501</formula>
      <formula>6</formula>
    </cfRule>
    <cfRule type="cellIs" dxfId="38" priority="26" operator="between">
      <formula>3.001</formula>
      <formula>4.5</formula>
    </cfRule>
    <cfRule type="cellIs" dxfId="37" priority="27" operator="between">
      <formula>2.001</formula>
      <formula>3</formula>
    </cfRule>
    <cfRule type="cellIs" dxfId="36" priority="28" operator="between">
      <formula>0</formula>
      <formula>2</formula>
    </cfRule>
  </conditionalFormatting>
  <conditionalFormatting sqref="N1250">
    <cfRule type="cellIs" dxfId="35" priority="24" operator="between">
      <formula>6</formula>
      <formula>4.5</formula>
    </cfRule>
  </conditionalFormatting>
  <conditionalFormatting sqref="N1250">
    <cfRule type="cellIs" dxfId="34" priority="23" operator="between">
      <formula>6</formula>
      <formula>4.495</formula>
    </cfRule>
  </conditionalFormatting>
  <conditionalFormatting sqref="N1250">
    <cfRule type="cellIs" dxfId="33" priority="22" operator="between">
      <formula>4.5</formula>
      <formula>3.495</formula>
    </cfRule>
  </conditionalFormatting>
  <conditionalFormatting sqref="N1250">
    <cfRule type="cellIs" dxfId="32" priority="20" operator="between">
      <formula>3.5</formula>
      <formula>2.495</formula>
    </cfRule>
    <cfRule type="cellIs" dxfId="31" priority="21" operator="between">
      <formula>3.5</formula>
      <formula>2.495</formula>
    </cfRule>
  </conditionalFormatting>
  <conditionalFormatting sqref="N1250">
    <cfRule type="cellIs" dxfId="30" priority="19" operator="between">
      <formula>3.5</formula>
      <formula>2.495</formula>
    </cfRule>
  </conditionalFormatting>
  <conditionalFormatting sqref="N1250">
    <cfRule type="cellIs" dxfId="29" priority="18" operator="between">
      <formula>3.5</formula>
      <formula>2.494</formula>
    </cfRule>
  </conditionalFormatting>
  <conditionalFormatting sqref="N1250">
    <cfRule type="cellIs" dxfId="28" priority="17" operator="between">
      <formula>2.5</formula>
      <formula>0</formula>
    </cfRule>
  </conditionalFormatting>
  <conditionalFormatting sqref="N1250">
    <cfRule type="cellIs" dxfId="27" priority="13" operator="between">
      <formula>4.501</formula>
      <formula>6</formula>
    </cfRule>
    <cfRule type="cellIs" dxfId="26" priority="14" operator="between">
      <formula>3.001</formula>
      <formula>4.5</formula>
    </cfRule>
    <cfRule type="cellIs" dxfId="25" priority="15" operator="between">
      <formula>2.001</formula>
      <formula>3</formula>
    </cfRule>
    <cfRule type="cellIs" dxfId="24" priority="16" operator="between">
      <formula>0</formula>
      <formula>2</formula>
    </cfRule>
  </conditionalFormatting>
  <conditionalFormatting sqref="N1248">
    <cfRule type="cellIs" dxfId="23" priority="12" operator="between">
      <formula>6</formula>
      <formula>4.5</formula>
    </cfRule>
  </conditionalFormatting>
  <conditionalFormatting sqref="N1248">
    <cfRule type="cellIs" dxfId="22" priority="11" operator="between">
      <formula>6</formula>
      <formula>4.495</formula>
    </cfRule>
  </conditionalFormatting>
  <conditionalFormatting sqref="N1248">
    <cfRule type="cellIs" dxfId="21" priority="10" operator="between">
      <formula>4.5</formula>
      <formula>3.495</formula>
    </cfRule>
  </conditionalFormatting>
  <conditionalFormatting sqref="N1248">
    <cfRule type="cellIs" dxfId="20" priority="8" operator="between">
      <formula>3.5</formula>
      <formula>2.495</formula>
    </cfRule>
    <cfRule type="cellIs" dxfId="19" priority="9" operator="between">
      <formula>3.5</formula>
      <formula>2.495</formula>
    </cfRule>
  </conditionalFormatting>
  <conditionalFormatting sqref="N1248">
    <cfRule type="cellIs" dxfId="18" priority="7" operator="between">
      <formula>3.5</formula>
      <formula>2.495</formula>
    </cfRule>
  </conditionalFormatting>
  <conditionalFormatting sqref="N1248">
    <cfRule type="cellIs" dxfId="17" priority="6" operator="between">
      <formula>3.5</formula>
      <formula>2.494</formula>
    </cfRule>
  </conditionalFormatting>
  <conditionalFormatting sqref="N1248">
    <cfRule type="cellIs" dxfId="16" priority="5" operator="between">
      <formula>2.5</formula>
      <formula>0</formula>
    </cfRule>
  </conditionalFormatting>
  <conditionalFormatting sqref="N1248">
    <cfRule type="cellIs" dxfId="15" priority="1" operator="between">
      <formula>4.501</formula>
      <formula>6</formula>
    </cfRule>
    <cfRule type="cellIs" dxfId="14" priority="2" operator="between">
      <formula>3.001</formula>
      <formula>4.5</formula>
    </cfRule>
    <cfRule type="cellIs" dxfId="13" priority="3" operator="between">
      <formula>2.001</formula>
      <formula>3</formula>
    </cfRule>
    <cfRule type="cellIs" dxfId="12" priority="4" operator="between">
      <formula>0</formula>
      <formula>2</formula>
    </cfRule>
  </conditionalFormatting>
  <pageMargins left="0.7" right="0.7" top="0.75" bottom="0.75" header="0.3" footer="0.3"/>
  <pageSetup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tabSelected="1" zoomScale="82" zoomScaleNormal="82" workbookViewId="0">
      <pane xSplit="2" ySplit="4" topLeftCell="C15" activePane="bottomRight" state="frozen"/>
      <selection activeCell="A740" sqref="A740:O743"/>
      <selection pane="topRight" activeCell="A740" sqref="A740:O743"/>
      <selection pane="bottomLeft" activeCell="A740" sqref="A740:O743"/>
      <selection pane="bottomRight" activeCell="A2" sqref="A2:O37"/>
    </sheetView>
  </sheetViews>
  <sheetFormatPr defaultRowHeight="15" x14ac:dyDescent="0.25"/>
  <cols>
    <col min="1" max="1" width="11.42578125" bestFit="1" customWidth="1"/>
    <col min="2" max="2" width="11" style="116" customWidth="1"/>
    <col min="3" max="3" width="31" bestFit="1" customWidth="1"/>
    <col min="4" max="4" width="8.7109375" style="118" customWidth="1"/>
    <col min="5" max="5" width="5.7109375" hidden="1" customWidth="1"/>
    <col min="6" max="6" width="9.140625" customWidth="1"/>
    <col min="7" max="7" width="7.28515625" hidden="1" customWidth="1"/>
    <col min="8" max="8" width="8.42578125" style="118" customWidth="1"/>
    <col min="9" max="9" width="6.42578125" hidden="1" customWidth="1"/>
    <col min="10" max="10" width="9.140625" style="116" customWidth="1"/>
    <col min="11" max="11" width="8.5703125" customWidth="1"/>
    <col min="12" max="12" width="8.7109375" style="117" customWidth="1"/>
    <col min="13" max="13" width="14.7109375" customWidth="1"/>
    <col min="14" max="14" width="11" customWidth="1"/>
    <col min="15" max="15" width="14.140625" style="4" customWidth="1"/>
    <col min="16" max="16" width="19.7109375" style="5" customWidth="1"/>
  </cols>
  <sheetData>
    <row r="1" spans="1:16" ht="15.75" thickBot="1" x14ac:dyDescent="0.3"/>
    <row r="2" spans="1:16" ht="24" customHeight="1" thickBot="1" x14ac:dyDescent="0.35">
      <c r="C2" s="111"/>
      <c r="D2" s="124"/>
      <c r="E2" s="112"/>
      <c r="F2" s="112"/>
      <c r="G2" s="112"/>
      <c r="H2" s="120" t="s">
        <v>832</v>
      </c>
      <c r="I2" s="114"/>
      <c r="J2" s="120"/>
      <c r="K2" s="115"/>
      <c r="L2" s="114"/>
      <c r="M2" s="115"/>
      <c r="N2" s="112"/>
      <c r="O2" s="113"/>
    </row>
    <row r="3" spans="1:16" ht="33" customHeight="1" x14ac:dyDescent="0.25">
      <c r="A3" s="216" t="s">
        <v>796</v>
      </c>
      <c r="B3" s="146" t="s">
        <v>1</v>
      </c>
      <c r="C3" s="196" t="s">
        <v>2</v>
      </c>
      <c r="D3" s="198" t="s">
        <v>3</v>
      </c>
      <c r="E3" s="200" t="s">
        <v>4</v>
      </c>
      <c r="F3" s="201"/>
      <c r="G3" s="202" t="s">
        <v>5</v>
      </c>
      <c r="H3" s="203"/>
      <c r="I3" s="204" t="s">
        <v>6</v>
      </c>
      <c r="J3" s="205"/>
      <c r="K3" s="208" t="s">
        <v>7</v>
      </c>
      <c r="L3" s="210" t="s">
        <v>8</v>
      </c>
      <c r="M3" s="212" t="s">
        <v>9</v>
      </c>
      <c r="N3" s="206" t="s">
        <v>10</v>
      </c>
      <c r="O3" s="214" t="s">
        <v>11</v>
      </c>
      <c r="P3" s="151" t="s">
        <v>19</v>
      </c>
    </row>
    <row r="4" spans="1:16" ht="18.75" customHeight="1" thickBot="1" x14ac:dyDescent="0.3">
      <c r="A4" s="217"/>
      <c r="B4" s="142"/>
      <c r="C4" s="197"/>
      <c r="D4" s="199"/>
      <c r="E4" s="128" t="s">
        <v>12</v>
      </c>
      <c r="F4" s="128" t="s">
        <v>13</v>
      </c>
      <c r="G4" s="129" t="s">
        <v>14</v>
      </c>
      <c r="H4" s="130" t="s">
        <v>15</v>
      </c>
      <c r="I4" s="131" t="s">
        <v>16</v>
      </c>
      <c r="J4" s="132" t="s">
        <v>17</v>
      </c>
      <c r="K4" s="209"/>
      <c r="L4" s="211"/>
      <c r="M4" s="213"/>
      <c r="N4" s="207"/>
      <c r="O4" s="215"/>
      <c r="P4" s="152"/>
    </row>
    <row r="5" spans="1:16" x14ac:dyDescent="0.25">
      <c r="A5" s="147" t="s">
        <v>797</v>
      </c>
      <c r="B5" s="140" t="s">
        <v>800</v>
      </c>
      <c r="C5" s="64" t="s">
        <v>798</v>
      </c>
      <c r="D5" s="122">
        <v>600</v>
      </c>
      <c r="E5" s="62">
        <f t="shared" ref="E5:E11" si="0">F5/D5*100</f>
        <v>0</v>
      </c>
      <c r="F5" s="1">
        <v>0</v>
      </c>
      <c r="G5" s="2">
        <f t="shared" ref="G5:G35" si="1">+H5/D5*100</f>
        <v>0</v>
      </c>
      <c r="H5" s="121">
        <v>0</v>
      </c>
      <c r="I5" s="2">
        <f t="shared" ref="I5:I15" si="2">+J5/D5*100</f>
        <v>0.5</v>
      </c>
      <c r="J5" s="122">
        <v>3</v>
      </c>
      <c r="K5" s="62">
        <f t="shared" ref="K5:K14" si="3">(1*E5)+(0.65*G5)+(0.3*I5)</f>
        <v>0.15</v>
      </c>
      <c r="L5" s="109">
        <f t="shared" ref="L5:L35" si="4">+F5+H5+J5</f>
        <v>3</v>
      </c>
      <c r="M5" s="110">
        <f t="shared" ref="M5:M15" si="5">L5/D5*100</f>
        <v>0.5</v>
      </c>
      <c r="N5" s="9">
        <f t="shared" ref="N5:N15" si="6">M5*10000</f>
        <v>5000</v>
      </c>
      <c r="O5" s="25">
        <f t="shared" ref="O5:O15" si="7">(NORMSINV(1-N5/1000000))+1.5</f>
        <v>4.0758293035489004</v>
      </c>
      <c r="P5" s="126"/>
    </row>
    <row r="6" spans="1:16" x14ac:dyDescent="0.25">
      <c r="A6" s="194"/>
      <c r="B6" s="140" t="s">
        <v>799</v>
      </c>
      <c r="C6" s="64" t="s">
        <v>798</v>
      </c>
      <c r="D6" s="122">
        <v>600</v>
      </c>
      <c r="E6" s="62">
        <f t="shared" si="0"/>
        <v>0</v>
      </c>
      <c r="F6" s="1">
        <v>0</v>
      </c>
      <c r="G6" s="2">
        <f t="shared" si="1"/>
        <v>0</v>
      </c>
      <c r="H6" s="121">
        <v>0</v>
      </c>
      <c r="I6" s="2">
        <f t="shared" si="2"/>
        <v>0.16666666666666669</v>
      </c>
      <c r="J6" s="122">
        <v>1</v>
      </c>
      <c r="K6" s="62">
        <f t="shared" si="3"/>
        <v>0.05</v>
      </c>
      <c r="L6" s="109">
        <f t="shared" si="4"/>
        <v>1</v>
      </c>
      <c r="M6" s="110">
        <f t="shared" si="5"/>
        <v>0.16666666666666669</v>
      </c>
      <c r="N6" s="9">
        <f t="shared" si="6"/>
        <v>1666.6666666666667</v>
      </c>
      <c r="O6" s="25">
        <f t="shared" si="7"/>
        <v>4.4351994688666982</v>
      </c>
      <c r="P6" s="127"/>
    </row>
    <row r="7" spans="1:16" x14ac:dyDescent="0.25">
      <c r="A7" s="194"/>
      <c r="B7" s="140" t="s">
        <v>801</v>
      </c>
      <c r="C7" s="64" t="s">
        <v>798</v>
      </c>
      <c r="D7" s="122">
        <v>600</v>
      </c>
      <c r="E7" s="62">
        <f t="shared" si="0"/>
        <v>0</v>
      </c>
      <c r="F7" s="1">
        <v>0</v>
      </c>
      <c r="G7" s="2">
        <f t="shared" si="1"/>
        <v>0.16666666666666669</v>
      </c>
      <c r="H7" s="121">
        <v>1</v>
      </c>
      <c r="I7" s="2">
        <f t="shared" si="2"/>
        <v>0.5</v>
      </c>
      <c r="J7" s="122">
        <v>3</v>
      </c>
      <c r="K7" s="62">
        <f t="shared" si="3"/>
        <v>0.25833333333333336</v>
      </c>
      <c r="L7" s="109">
        <f t="shared" si="4"/>
        <v>4</v>
      </c>
      <c r="M7" s="110">
        <f t="shared" si="5"/>
        <v>0.66666666666666674</v>
      </c>
      <c r="N7" s="9">
        <f t="shared" si="6"/>
        <v>6666.666666666667</v>
      </c>
      <c r="O7" s="25">
        <f t="shared" si="7"/>
        <v>3.9747396492194813</v>
      </c>
      <c r="P7" s="127"/>
    </row>
    <row r="8" spans="1:16" x14ac:dyDescent="0.25">
      <c r="A8" s="194"/>
      <c r="B8" s="140" t="s">
        <v>802</v>
      </c>
      <c r="C8" s="64" t="s">
        <v>798</v>
      </c>
      <c r="D8" s="122">
        <v>600</v>
      </c>
      <c r="E8" s="62">
        <f t="shared" si="0"/>
        <v>0</v>
      </c>
      <c r="F8" s="1">
        <v>0</v>
      </c>
      <c r="G8" s="2">
        <f t="shared" si="1"/>
        <v>0</v>
      </c>
      <c r="H8" s="121">
        <v>0</v>
      </c>
      <c r="I8" s="2">
        <f t="shared" si="2"/>
        <v>0.5</v>
      </c>
      <c r="J8" s="122">
        <v>3</v>
      </c>
      <c r="K8" s="62">
        <f t="shared" si="3"/>
        <v>0.15</v>
      </c>
      <c r="L8" s="109">
        <f t="shared" si="4"/>
        <v>3</v>
      </c>
      <c r="M8" s="110">
        <f t="shared" si="5"/>
        <v>0.5</v>
      </c>
      <c r="N8" s="9">
        <f t="shared" si="6"/>
        <v>5000</v>
      </c>
      <c r="O8" s="25">
        <f t="shared" si="7"/>
        <v>4.0758293035489004</v>
      </c>
      <c r="P8" s="127"/>
    </row>
    <row r="9" spans="1:16" x14ac:dyDescent="0.25">
      <c r="A9" s="194"/>
      <c r="B9" s="140" t="s">
        <v>803</v>
      </c>
      <c r="C9" s="64" t="s">
        <v>798</v>
      </c>
      <c r="D9" s="122">
        <v>600</v>
      </c>
      <c r="E9" s="62">
        <f t="shared" si="0"/>
        <v>0</v>
      </c>
      <c r="F9" s="1">
        <v>0</v>
      </c>
      <c r="G9" s="2">
        <f t="shared" si="1"/>
        <v>0</v>
      </c>
      <c r="H9" s="121">
        <v>0</v>
      </c>
      <c r="I9" s="2">
        <f t="shared" si="2"/>
        <v>0.33333333333333337</v>
      </c>
      <c r="J9" s="122">
        <v>2</v>
      </c>
      <c r="K9" s="62">
        <f t="shared" si="3"/>
        <v>0.1</v>
      </c>
      <c r="L9" s="109">
        <f t="shared" si="4"/>
        <v>2</v>
      </c>
      <c r="M9" s="110">
        <f t="shared" si="5"/>
        <v>0.33333333333333337</v>
      </c>
      <c r="N9" s="9">
        <f t="shared" si="6"/>
        <v>3333.3333333333335</v>
      </c>
      <c r="O9" s="25">
        <f t="shared" si="7"/>
        <v>4.2130518884727204</v>
      </c>
      <c r="P9" s="127"/>
    </row>
    <row r="10" spans="1:16" x14ac:dyDescent="0.25">
      <c r="A10" s="194"/>
      <c r="B10" s="140" t="s">
        <v>804</v>
      </c>
      <c r="C10" s="64" t="s">
        <v>798</v>
      </c>
      <c r="D10" s="122">
        <v>600</v>
      </c>
      <c r="E10" s="62">
        <f t="shared" si="0"/>
        <v>0</v>
      </c>
      <c r="F10" s="1">
        <v>0</v>
      </c>
      <c r="G10" s="2">
        <f t="shared" si="1"/>
        <v>0</v>
      </c>
      <c r="H10" s="121">
        <v>0</v>
      </c>
      <c r="I10" s="2">
        <f t="shared" si="2"/>
        <v>0.16666666666666669</v>
      </c>
      <c r="J10" s="122">
        <v>1</v>
      </c>
      <c r="K10" s="62">
        <f t="shared" si="3"/>
        <v>0.05</v>
      </c>
      <c r="L10" s="109">
        <f t="shared" si="4"/>
        <v>1</v>
      </c>
      <c r="M10" s="110">
        <f t="shared" si="5"/>
        <v>0.16666666666666669</v>
      </c>
      <c r="N10" s="9">
        <f t="shared" si="6"/>
        <v>1666.6666666666667</v>
      </c>
      <c r="O10" s="25">
        <f t="shared" si="7"/>
        <v>4.4351994688666982</v>
      </c>
      <c r="P10" s="127"/>
    </row>
    <row r="11" spans="1:16" x14ac:dyDescent="0.25">
      <c r="A11" s="194"/>
      <c r="B11" s="140" t="s">
        <v>805</v>
      </c>
      <c r="C11" s="64" t="s">
        <v>798</v>
      </c>
      <c r="D11" s="122">
        <v>600</v>
      </c>
      <c r="E11" s="62">
        <f t="shared" si="0"/>
        <v>0</v>
      </c>
      <c r="F11" s="1">
        <v>0</v>
      </c>
      <c r="G11" s="2">
        <f t="shared" si="1"/>
        <v>0</v>
      </c>
      <c r="H11" s="121">
        <v>0</v>
      </c>
      <c r="I11" s="2">
        <f t="shared" si="2"/>
        <v>0.5</v>
      </c>
      <c r="J11" s="122">
        <v>3</v>
      </c>
      <c r="K11" s="62">
        <f t="shared" si="3"/>
        <v>0.15</v>
      </c>
      <c r="L11" s="109">
        <f t="shared" si="4"/>
        <v>3</v>
      </c>
      <c r="M11" s="110">
        <f t="shared" si="5"/>
        <v>0.5</v>
      </c>
      <c r="N11" s="9">
        <f t="shared" si="6"/>
        <v>5000</v>
      </c>
      <c r="O11" s="25">
        <f t="shared" si="7"/>
        <v>4.0758293035489004</v>
      </c>
      <c r="P11" s="127"/>
    </row>
    <row r="12" spans="1:16" x14ac:dyDescent="0.25">
      <c r="A12" s="194"/>
      <c r="B12" s="140" t="s">
        <v>806</v>
      </c>
      <c r="C12" s="64" t="s">
        <v>798</v>
      </c>
      <c r="D12" s="122">
        <v>600</v>
      </c>
      <c r="E12" s="62">
        <f t="shared" ref="E12:E14" si="8">F12/D12*100</f>
        <v>0</v>
      </c>
      <c r="F12" s="1">
        <v>0</v>
      </c>
      <c r="G12" s="2">
        <f t="shared" si="1"/>
        <v>0</v>
      </c>
      <c r="H12" s="121">
        <v>0</v>
      </c>
      <c r="I12" s="2">
        <f t="shared" ref="I12" si="9">+J12/D12*100</f>
        <v>0.33333333333333337</v>
      </c>
      <c r="J12" s="122">
        <v>2</v>
      </c>
      <c r="K12" s="62">
        <f t="shared" ref="K12" si="10">(1*E12)+(0.65*G12)+(0.3*I12)</f>
        <v>0.1</v>
      </c>
      <c r="L12" s="109">
        <f t="shared" ref="L12" si="11">+F12+H12+J12</f>
        <v>2</v>
      </c>
      <c r="M12" s="110">
        <f t="shared" ref="M12" si="12">L12/D12*100</f>
        <v>0.33333333333333337</v>
      </c>
      <c r="N12" s="9">
        <f t="shared" ref="N12" si="13">M12*10000</f>
        <v>3333.3333333333335</v>
      </c>
      <c r="O12" s="25">
        <f t="shared" ref="O12" si="14">(NORMSINV(1-N12/1000000))+1.5</f>
        <v>4.2130518884727204</v>
      </c>
      <c r="P12" s="127"/>
    </row>
    <row r="13" spans="1:16" x14ac:dyDescent="0.25">
      <c r="A13" s="194"/>
      <c r="B13" s="140" t="s">
        <v>807</v>
      </c>
      <c r="C13" s="64" t="s">
        <v>798</v>
      </c>
      <c r="D13" s="122">
        <v>600</v>
      </c>
      <c r="E13" s="62">
        <f t="shared" si="8"/>
        <v>0</v>
      </c>
      <c r="F13" s="1">
        <v>0</v>
      </c>
      <c r="G13" s="2">
        <f t="shared" si="1"/>
        <v>0</v>
      </c>
      <c r="H13" s="121">
        <v>0</v>
      </c>
      <c r="I13" s="2">
        <f t="shared" si="2"/>
        <v>0.33333333333333337</v>
      </c>
      <c r="J13" s="122">
        <v>2</v>
      </c>
      <c r="K13" s="62">
        <f>(1*E15)+(0.65*G13)+(0.3*I13)</f>
        <v>0.1</v>
      </c>
      <c r="L13" s="109">
        <f t="shared" si="4"/>
        <v>2</v>
      </c>
      <c r="M13" s="110">
        <f t="shared" si="5"/>
        <v>0.33333333333333337</v>
      </c>
      <c r="N13" s="9">
        <f t="shared" si="6"/>
        <v>3333.3333333333335</v>
      </c>
      <c r="O13" s="25">
        <f t="shared" si="7"/>
        <v>4.2130518884727204</v>
      </c>
      <c r="P13" s="127"/>
    </row>
    <row r="14" spans="1:16" x14ac:dyDescent="0.25">
      <c r="A14" s="194"/>
      <c r="B14" s="140" t="s">
        <v>808</v>
      </c>
      <c r="C14" s="64" t="s">
        <v>798</v>
      </c>
      <c r="D14" s="122">
        <v>600</v>
      </c>
      <c r="E14" s="62">
        <f t="shared" si="8"/>
        <v>0</v>
      </c>
      <c r="F14" s="1">
        <v>0</v>
      </c>
      <c r="G14" s="2">
        <f t="shared" si="1"/>
        <v>0</v>
      </c>
      <c r="H14" s="121">
        <v>0</v>
      </c>
      <c r="I14" s="2">
        <f t="shared" si="2"/>
        <v>0.33333333333333337</v>
      </c>
      <c r="J14" s="122">
        <v>2</v>
      </c>
      <c r="K14" s="62">
        <f t="shared" si="3"/>
        <v>0.1</v>
      </c>
      <c r="L14" s="109">
        <f t="shared" si="4"/>
        <v>2</v>
      </c>
      <c r="M14" s="110">
        <f t="shared" si="5"/>
        <v>0.33333333333333337</v>
      </c>
      <c r="N14" s="9">
        <f t="shared" si="6"/>
        <v>3333.3333333333335</v>
      </c>
      <c r="O14" s="25">
        <f t="shared" si="7"/>
        <v>4.2130518884727204</v>
      </c>
      <c r="P14" s="127"/>
    </row>
    <row r="15" spans="1:16" x14ac:dyDescent="0.25">
      <c r="A15" s="194"/>
      <c r="B15" s="140" t="s">
        <v>809</v>
      </c>
      <c r="C15" s="64" t="s">
        <v>798</v>
      </c>
      <c r="D15" s="122">
        <v>600</v>
      </c>
      <c r="E15" s="62">
        <f>F13/D13*100</f>
        <v>0</v>
      </c>
      <c r="F15" s="1">
        <v>0</v>
      </c>
      <c r="G15" s="2">
        <f t="shared" si="1"/>
        <v>0</v>
      </c>
      <c r="H15" s="121">
        <v>0</v>
      </c>
      <c r="I15" s="2">
        <f t="shared" si="2"/>
        <v>0.5</v>
      </c>
      <c r="J15" s="122">
        <v>3</v>
      </c>
      <c r="K15" s="62" t="e">
        <f>(1*#REF!)+(0.65*G15)+(0.3*I15)</f>
        <v>#REF!</v>
      </c>
      <c r="L15" s="109">
        <f t="shared" si="4"/>
        <v>3</v>
      </c>
      <c r="M15" s="110">
        <f t="shared" si="5"/>
        <v>0.5</v>
      </c>
      <c r="N15" s="9">
        <f t="shared" si="6"/>
        <v>5000</v>
      </c>
      <c r="O15" s="25">
        <f t="shared" si="7"/>
        <v>4.0758293035489004</v>
      </c>
      <c r="P15" s="127"/>
    </row>
    <row r="16" spans="1:16" x14ac:dyDescent="0.25">
      <c r="A16" s="194"/>
      <c r="B16" s="140" t="s">
        <v>810</v>
      </c>
      <c r="C16" s="64" t="s">
        <v>798</v>
      </c>
      <c r="D16" s="122">
        <v>600</v>
      </c>
      <c r="E16" s="62">
        <f t="shared" ref="E16:E36" si="15">F16/D16*100</f>
        <v>0</v>
      </c>
      <c r="F16" s="1">
        <v>0</v>
      </c>
      <c r="G16" s="2">
        <f t="shared" si="1"/>
        <v>0</v>
      </c>
      <c r="H16" s="121">
        <v>0</v>
      </c>
      <c r="I16" s="2">
        <f t="shared" ref="I16:I36" si="16">+J16/D16*100</f>
        <v>0.16666666666666669</v>
      </c>
      <c r="J16" s="122">
        <v>1</v>
      </c>
      <c r="K16" s="62">
        <f>(1*E16)+(0.65*G16)+(0.3*I16)</f>
        <v>0.05</v>
      </c>
      <c r="L16" s="109">
        <f t="shared" si="4"/>
        <v>1</v>
      </c>
      <c r="M16" s="110">
        <f>L16/D16*100</f>
        <v>0.16666666666666669</v>
      </c>
      <c r="N16" s="24">
        <f>M16*10000</f>
        <v>1666.6666666666667</v>
      </c>
      <c r="O16" s="25">
        <f>(NORMSINV(1-N16/1000000))+1.5</f>
        <v>4.4351994688666982</v>
      </c>
      <c r="P16" s="127"/>
    </row>
    <row r="17" spans="1:16" x14ac:dyDescent="0.25">
      <c r="A17" s="194"/>
      <c r="B17" s="227" t="s">
        <v>811</v>
      </c>
      <c r="C17" s="64" t="s">
        <v>798</v>
      </c>
      <c r="D17" s="122">
        <v>600</v>
      </c>
      <c r="E17" s="62">
        <f t="shared" si="15"/>
        <v>0</v>
      </c>
      <c r="F17" s="1">
        <v>0</v>
      </c>
      <c r="G17" s="2">
        <f t="shared" si="1"/>
        <v>0</v>
      </c>
      <c r="H17" s="121">
        <v>0</v>
      </c>
      <c r="I17" s="2">
        <f t="shared" si="16"/>
        <v>0.16666666666666669</v>
      </c>
      <c r="J17" s="122">
        <v>1</v>
      </c>
      <c r="K17" s="62">
        <f t="shared" ref="K17:K35" si="17">(1*E17)+(0.65*G17)+(0.3*I17)</f>
        <v>0.05</v>
      </c>
      <c r="L17" s="109">
        <f t="shared" si="4"/>
        <v>1</v>
      </c>
      <c r="M17" s="110">
        <f t="shared" ref="M17:M35" si="18">L17/D17*100</f>
        <v>0.16666666666666669</v>
      </c>
      <c r="N17" s="24">
        <f t="shared" ref="N17:N35" si="19">M17*10000</f>
        <v>1666.6666666666667</v>
      </c>
      <c r="O17" s="25">
        <f>(NORMSINV(1-N17/1000000))+1.5</f>
        <v>4.4351994688666982</v>
      </c>
      <c r="P17" s="127"/>
    </row>
    <row r="18" spans="1:16" x14ac:dyDescent="0.25">
      <c r="A18" s="194"/>
      <c r="B18" s="227" t="s">
        <v>812</v>
      </c>
      <c r="C18" s="64" t="s">
        <v>798</v>
      </c>
      <c r="D18" s="122">
        <v>600</v>
      </c>
      <c r="E18" s="62">
        <f t="shared" si="15"/>
        <v>0</v>
      </c>
      <c r="F18" s="1">
        <v>0</v>
      </c>
      <c r="G18" s="2">
        <f t="shared" si="1"/>
        <v>0</v>
      </c>
      <c r="H18" s="121">
        <v>0</v>
      </c>
      <c r="I18" s="2">
        <f t="shared" si="16"/>
        <v>0.33333333333333337</v>
      </c>
      <c r="J18" s="122">
        <v>2</v>
      </c>
      <c r="K18" s="62">
        <f t="shared" si="17"/>
        <v>0.1</v>
      </c>
      <c r="L18" s="109">
        <f t="shared" si="4"/>
        <v>2</v>
      </c>
      <c r="M18" s="110">
        <f t="shared" si="18"/>
        <v>0.33333333333333337</v>
      </c>
      <c r="N18" s="24">
        <f t="shared" si="19"/>
        <v>3333.3333333333335</v>
      </c>
      <c r="O18" s="25">
        <f t="shared" ref="O18:O35" si="20">(NORMSINV(1-N18/1000000))+1.5</f>
        <v>4.2130518884727204</v>
      </c>
      <c r="P18" s="127"/>
    </row>
    <row r="19" spans="1:16" ht="15.75" thickBot="1" x14ac:dyDescent="0.3">
      <c r="A19" s="195"/>
      <c r="B19" s="139" t="s">
        <v>813</v>
      </c>
      <c r="C19" s="64" t="s">
        <v>798</v>
      </c>
      <c r="D19" s="122">
        <v>600</v>
      </c>
      <c r="E19" s="62">
        <f t="shared" si="15"/>
        <v>0</v>
      </c>
      <c r="F19" s="1">
        <v>0</v>
      </c>
      <c r="G19" s="2">
        <f t="shared" si="1"/>
        <v>0</v>
      </c>
      <c r="H19" s="121">
        <v>0</v>
      </c>
      <c r="I19" s="2">
        <f t="shared" si="16"/>
        <v>0.16666666666666669</v>
      </c>
      <c r="J19" s="122">
        <v>1</v>
      </c>
      <c r="K19" s="62">
        <f t="shared" si="17"/>
        <v>0.05</v>
      </c>
      <c r="L19" s="109">
        <f t="shared" si="4"/>
        <v>1</v>
      </c>
      <c r="M19" s="110">
        <f t="shared" si="18"/>
        <v>0.16666666666666669</v>
      </c>
      <c r="N19" s="24">
        <f t="shared" si="19"/>
        <v>1666.6666666666667</v>
      </c>
      <c r="O19" s="25">
        <f t="shared" si="20"/>
        <v>4.4351994688666982</v>
      </c>
      <c r="P19" s="127"/>
    </row>
    <row r="20" spans="1:16" x14ac:dyDescent="0.25">
      <c r="A20" s="147" t="s">
        <v>822</v>
      </c>
      <c r="B20" s="227" t="s">
        <v>814</v>
      </c>
      <c r="C20" s="64" t="s">
        <v>798</v>
      </c>
      <c r="D20" s="122">
        <v>600</v>
      </c>
      <c r="E20" s="62">
        <f t="shared" si="15"/>
        <v>0</v>
      </c>
      <c r="F20" s="1">
        <v>0</v>
      </c>
      <c r="G20" s="2">
        <f t="shared" si="1"/>
        <v>0</v>
      </c>
      <c r="H20" s="121">
        <v>0</v>
      </c>
      <c r="I20" s="2">
        <f t="shared" si="16"/>
        <v>0.33333333333333337</v>
      </c>
      <c r="J20" s="122">
        <v>2</v>
      </c>
      <c r="K20" s="62">
        <f t="shared" si="17"/>
        <v>0.1</v>
      </c>
      <c r="L20" s="109">
        <f t="shared" si="4"/>
        <v>2</v>
      </c>
      <c r="M20" s="110">
        <f t="shared" si="18"/>
        <v>0.33333333333333337</v>
      </c>
      <c r="N20" s="24">
        <f t="shared" si="19"/>
        <v>3333.3333333333335</v>
      </c>
      <c r="O20" s="25">
        <f t="shared" si="20"/>
        <v>4.2130518884727204</v>
      </c>
      <c r="P20" s="127"/>
    </row>
    <row r="21" spans="1:16" ht="15.75" thickBot="1" x14ac:dyDescent="0.3">
      <c r="A21" s="195"/>
      <c r="B21" s="139" t="s">
        <v>815</v>
      </c>
      <c r="C21" s="64" t="s">
        <v>798</v>
      </c>
      <c r="D21" s="122">
        <v>600</v>
      </c>
      <c r="E21" s="62">
        <f t="shared" si="15"/>
        <v>0</v>
      </c>
      <c r="F21" s="1">
        <v>0</v>
      </c>
      <c r="G21" s="2">
        <f t="shared" si="1"/>
        <v>0</v>
      </c>
      <c r="H21" s="121">
        <v>0</v>
      </c>
      <c r="I21" s="2">
        <f t="shared" si="16"/>
        <v>0.5</v>
      </c>
      <c r="J21" s="122">
        <v>3</v>
      </c>
      <c r="K21" s="62">
        <f t="shared" si="17"/>
        <v>0.15</v>
      </c>
      <c r="L21" s="109">
        <f t="shared" si="4"/>
        <v>3</v>
      </c>
      <c r="M21" s="110">
        <f t="shared" si="18"/>
        <v>0.5</v>
      </c>
      <c r="N21" s="24">
        <f t="shared" si="19"/>
        <v>5000</v>
      </c>
      <c r="O21" s="25">
        <f t="shared" si="20"/>
        <v>4.0758293035489004</v>
      </c>
      <c r="P21" s="127"/>
    </row>
    <row r="22" spans="1:16" x14ac:dyDescent="0.25">
      <c r="A22" s="147" t="s">
        <v>823</v>
      </c>
      <c r="B22" s="227" t="s">
        <v>816</v>
      </c>
      <c r="C22" s="64" t="s">
        <v>798</v>
      </c>
      <c r="D22" s="122">
        <v>600</v>
      </c>
      <c r="E22" s="62">
        <f t="shared" si="15"/>
        <v>0</v>
      </c>
      <c r="F22" s="1">
        <v>0</v>
      </c>
      <c r="G22" s="2">
        <f t="shared" si="1"/>
        <v>0</v>
      </c>
      <c r="H22" s="121">
        <v>0</v>
      </c>
      <c r="I22" s="2">
        <f t="shared" si="16"/>
        <v>0.16666666666666669</v>
      </c>
      <c r="J22" s="122">
        <v>1</v>
      </c>
      <c r="K22" s="62">
        <f t="shared" si="17"/>
        <v>0.05</v>
      </c>
      <c r="L22" s="109">
        <f t="shared" si="4"/>
        <v>1</v>
      </c>
      <c r="M22" s="110">
        <f t="shared" si="18"/>
        <v>0.16666666666666669</v>
      </c>
      <c r="N22" s="24">
        <f t="shared" si="19"/>
        <v>1666.6666666666667</v>
      </c>
      <c r="O22" s="25">
        <f t="shared" si="20"/>
        <v>4.4351994688666982</v>
      </c>
      <c r="P22" s="127"/>
    </row>
    <row r="23" spans="1:16" x14ac:dyDescent="0.25">
      <c r="A23" s="194"/>
      <c r="B23" s="227" t="s">
        <v>817</v>
      </c>
      <c r="C23" s="64" t="s">
        <v>798</v>
      </c>
      <c r="D23" s="122">
        <v>600</v>
      </c>
      <c r="E23" s="62">
        <f t="shared" si="15"/>
        <v>0</v>
      </c>
      <c r="F23" s="1">
        <v>0</v>
      </c>
      <c r="G23" s="2">
        <f t="shared" si="1"/>
        <v>0</v>
      </c>
      <c r="H23" s="121">
        <v>0</v>
      </c>
      <c r="I23" s="2">
        <f t="shared" si="16"/>
        <v>0.5</v>
      </c>
      <c r="J23" s="122">
        <v>3</v>
      </c>
      <c r="K23" s="62">
        <f t="shared" si="17"/>
        <v>0.15</v>
      </c>
      <c r="L23" s="109">
        <f t="shared" si="4"/>
        <v>3</v>
      </c>
      <c r="M23" s="110">
        <f t="shared" si="18"/>
        <v>0.5</v>
      </c>
      <c r="N23" s="24">
        <f t="shared" si="19"/>
        <v>5000</v>
      </c>
      <c r="O23" s="25">
        <f t="shared" si="20"/>
        <v>4.0758293035489004</v>
      </c>
      <c r="P23" s="127"/>
    </row>
    <row r="24" spans="1:16" x14ac:dyDescent="0.25">
      <c r="A24" s="194"/>
      <c r="B24" s="227" t="s">
        <v>818</v>
      </c>
      <c r="C24" s="64" t="s">
        <v>798</v>
      </c>
      <c r="D24" s="122">
        <v>600</v>
      </c>
      <c r="E24" s="62">
        <f t="shared" si="15"/>
        <v>0</v>
      </c>
      <c r="F24" s="1">
        <v>0</v>
      </c>
      <c r="G24" s="2">
        <f t="shared" si="1"/>
        <v>0</v>
      </c>
      <c r="H24" s="121">
        <v>0</v>
      </c>
      <c r="I24" s="2">
        <f t="shared" si="16"/>
        <v>0.5</v>
      </c>
      <c r="J24" s="122">
        <v>3</v>
      </c>
      <c r="K24" s="62">
        <f t="shared" si="17"/>
        <v>0.15</v>
      </c>
      <c r="L24" s="109">
        <f t="shared" si="4"/>
        <v>3</v>
      </c>
      <c r="M24" s="110">
        <f t="shared" si="18"/>
        <v>0.5</v>
      </c>
      <c r="N24" s="24">
        <f t="shared" si="19"/>
        <v>5000</v>
      </c>
      <c r="O24" s="25">
        <f t="shared" si="20"/>
        <v>4.0758293035489004</v>
      </c>
      <c r="P24" s="127"/>
    </row>
    <row r="25" spans="1:16" x14ac:dyDescent="0.25">
      <c r="A25" s="194"/>
      <c r="B25" s="227" t="s">
        <v>819</v>
      </c>
      <c r="C25" s="64" t="s">
        <v>798</v>
      </c>
      <c r="D25" s="122">
        <v>600</v>
      </c>
      <c r="E25" s="62">
        <f t="shared" si="15"/>
        <v>0</v>
      </c>
      <c r="F25" s="1">
        <v>0</v>
      </c>
      <c r="G25" s="2">
        <f t="shared" si="1"/>
        <v>0</v>
      </c>
      <c r="H25" s="121">
        <v>0</v>
      </c>
      <c r="I25" s="2">
        <f t="shared" si="16"/>
        <v>0.33333333333333337</v>
      </c>
      <c r="J25" s="122">
        <v>2</v>
      </c>
      <c r="K25" s="62">
        <f t="shared" si="17"/>
        <v>0.1</v>
      </c>
      <c r="L25" s="109">
        <f t="shared" si="4"/>
        <v>2</v>
      </c>
      <c r="M25" s="110">
        <f t="shared" si="18"/>
        <v>0.33333333333333337</v>
      </c>
      <c r="N25" s="24">
        <f t="shared" si="19"/>
        <v>3333.3333333333335</v>
      </c>
      <c r="O25" s="25">
        <f t="shared" si="20"/>
        <v>4.2130518884727204</v>
      </c>
      <c r="P25" s="127"/>
    </row>
    <row r="26" spans="1:16" x14ac:dyDescent="0.25">
      <c r="A26" s="194"/>
      <c r="B26" s="227" t="s">
        <v>820</v>
      </c>
      <c r="C26" s="64" t="s">
        <v>798</v>
      </c>
      <c r="D26" s="122">
        <v>600</v>
      </c>
      <c r="E26" s="62">
        <f t="shared" si="15"/>
        <v>0</v>
      </c>
      <c r="F26" s="1">
        <v>0</v>
      </c>
      <c r="G26" s="2">
        <f t="shared" si="1"/>
        <v>0</v>
      </c>
      <c r="H26" s="121">
        <v>0</v>
      </c>
      <c r="I26" s="2">
        <f t="shared" si="16"/>
        <v>0.5</v>
      </c>
      <c r="J26" s="122">
        <v>3</v>
      </c>
      <c r="K26" s="62">
        <f t="shared" si="17"/>
        <v>0.15</v>
      </c>
      <c r="L26" s="109">
        <f t="shared" si="4"/>
        <v>3</v>
      </c>
      <c r="M26" s="110">
        <f t="shared" si="18"/>
        <v>0.5</v>
      </c>
      <c r="N26" s="24">
        <f t="shared" si="19"/>
        <v>5000</v>
      </c>
      <c r="O26" s="25">
        <f t="shared" si="20"/>
        <v>4.0758293035489004</v>
      </c>
      <c r="P26" s="127"/>
    </row>
    <row r="27" spans="1:16" x14ac:dyDescent="0.25">
      <c r="A27" s="194"/>
      <c r="B27" s="139" t="s">
        <v>821</v>
      </c>
      <c r="C27" s="64" t="s">
        <v>798</v>
      </c>
      <c r="D27" s="122">
        <v>600</v>
      </c>
      <c r="E27" s="62">
        <f t="shared" si="15"/>
        <v>0</v>
      </c>
      <c r="F27" s="1">
        <v>0</v>
      </c>
      <c r="G27" s="2">
        <f t="shared" si="1"/>
        <v>0</v>
      </c>
      <c r="H27" s="121">
        <v>0</v>
      </c>
      <c r="I27" s="2">
        <f t="shared" si="16"/>
        <v>0.33333333333333337</v>
      </c>
      <c r="J27" s="122">
        <v>2</v>
      </c>
      <c r="K27" s="62">
        <f t="shared" si="17"/>
        <v>0.1</v>
      </c>
      <c r="L27" s="109">
        <f t="shared" si="4"/>
        <v>2</v>
      </c>
      <c r="M27" s="110">
        <f t="shared" si="18"/>
        <v>0.33333333333333337</v>
      </c>
      <c r="N27" s="24">
        <f t="shared" si="19"/>
        <v>3333.3333333333335</v>
      </c>
      <c r="O27" s="25">
        <f t="shared" si="20"/>
        <v>4.2130518884727204</v>
      </c>
      <c r="P27" s="127"/>
    </row>
    <row r="28" spans="1:16" x14ac:dyDescent="0.25">
      <c r="A28" s="194"/>
      <c r="B28" s="227" t="s">
        <v>824</v>
      </c>
      <c r="C28" s="64" t="s">
        <v>798</v>
      </c>
      <c r="D28" s="122">
        <v>600</v>
      </c>
      <c r="E28" s="62">
        <f t="shared" si="15"/>
        <v>0</v>
      </c>
      <c r="F28" s="1">
        <v>0</v>
      </c>
      <c r="G28" s="2">
        <f t="shared" si="1"/>
        <v>0</v>
      </c>
      <c r="H28" s="121">
        <v>0</v>
      </c>
      <c r="I28" s="2">
        <f t="shared" si="16"/>
        <v>0.5</v>
      </c>
      <c r="J28" s="122">
        <v>3</v>
      </c>
      <c r="K28" s="62">
        <f t="shared" si="17"/>
        <v>0.15</v>
      </c>
      <c r="L28" s="109">
        <f t="shared" si="4"/>
        <v>3</v>
      </c>
      <c r="M28" s="110">
        <f t="shared" si="18"/>
        <v>0.5</v>
      </c>
      <c r="N28" s="24">
        <f t="shared" si="19"/>
        <v>5000</v>
      </c>
      <c r="O28" s="25">
        <f t="shared" si="20"/>
        <v>4.0758293035489004</v>
      </c>
      <c r="P28" s="127"/>
    </row>
    <row r="29" spans="1:16" x14ac:dyDescent="0.25">
      <c r="A29" s="194"/>
      <c r="B29" s="227" t="s">
        <v>825</v>
      </c>
      <c r="C29" s="64" t="s">
        <v>798</v>
      </c>
      <c r="D29" s="122">
        <v>600</v>
      </c>
      <c r="E29" s="62">
        <f t="shared" ref="E29:E31" si="21">F29/D29*100</f>
        <v>0</v>
      </c>
      <c r="F29" s="1">
        <v>0</v>
      </c>
      <c r="G29" s="2">
        <f t="shared" si="1"/>
        <v>0</v>
      </c>
      <c r="H29" s="121">
        <v>0</v>
      </c>
      <c r="I29" s="2">
        <f t="shared" ref="I29:I31" si="22">+J29/D29*100</f>
        <v>0.5</v>
      </c>
      <c r="J29" s="122">
        <v>3</v>
      </c>
      <c r="K29" s="62">
        <f t="shared" ref="K29:K31" si="23">(1*E29)+(0.65*G29)+(0.3*I29)</f>
        <v>0.15</v>
      </c>
      <c r="L29" s="109">
        <f t="shared" ref="L29:L31" si="24">+F29+H29+J29</f>
        <v>3</v>
      </c>
      <c r="M29" s="110">
        <f t="shared" ref="M29:M31" si="25">L29/D29*100</f>
        <v>0.5</v>
      </c>
      <c r="N29" s="24">
        <f t="shared" ref="N29:N31" si="26">M29*10000</f>
        <v>5000</v>
      </c>
      <c r="O29" s="25">
        <f t="shared" ref="O29:O31" si="27">(NORMSINV(1-N29/1000000))+1.5</f>
        <v>4.0758293035489004</v>
      </c>
      <c r="P29" s="127"/>
    </row>
    <row r="30" spans="1:16" x14ac:dyDescent="0.25">
      <c r="A30" s="194"/>
      <c r="B30" s="227" t="s">
        <v>826</v>
      </c>
      <c r="C30" s="64" t="s">
        <v>798</v>
      </c>
      <c r="D30" s="122">
        <v>600</v>
      </c>
      <c r="E30" s="62">
        <f t="shared" si="21"/>
        <v>0</v>
      </c>
      <c r="F30" s="1">
        <v>0</v>
      </c>
      <c r="G30" s="2">
        <f t="shared" si="1"/>
        <v>0</v>
      </c>
      <c r="H30" s="121">
        <v>0</v>
      </c>
      <c r="I30" s="2">
        <f t="shared" si="22"/>
        <v>0.33333333333333337</v>
      </c>
      <c r="J30" s="122">
        <v>2</v>
      </c>
      <c r="K30" s="62">
        <f t="shared" si="23"/>
        <v>0.1</v>
      </c>
      <c r="L30" s="109">
        <f t="shared" si="24"/>
        <v>2</v>
      </c>
      <c r="M30" s="110">
        <f t="shared" si="25"/>
        <v>0.33333333333333337</v>
      </c>
      <c r="N30" s="24">
        <f t="shared" si="26"/>
        <v>3333.3333333333335</v>
      </c>
      <c r="O30" s="25">
        <f t="shared" si="27"/>
        <v>4.2130518884727204</v>
      </c>
      <c r="P30" s="127"/>
    </row>
    <row r="31" spans="1:16" x14ac:dyDescent="0.25">
      <c r="A31" s="194"/>
      <c r="B31" s="227" t="s">
        <v>827</v>
      </c>
      <c r="C31" s="64" t="s">
        <v>798</v>
      </c>
      <c r="D31" s="122">
        <v>600</v>
      </c>
      <c r="E31" s="62">
        <f t="shared" si="21"/>
        <v>0</v>
      </c>
      <c r="F31" s="1">
        <v>0</v>
      </c>
      <c r="G31" s="2">
        <f t="shared" si="1"/>
        <v>0</v>
      </c>
      <c r="H31" s="121">
        <v>0</v>
      </c>
      <c r="I31" s="2">
        <f t="shared" si="22"/>
        <v>0.33333333333333337</v>
      </c>
      <c r="J31" s="122">
        <v>2</v>
      </c>
      <c r="K31" s="62">
        <f t="shared" si="23"/>
        <v>0.1</v>
      </c>
      <c r="L31" s="109">
        <f t="shared" si="24"/>
        <v>2</v>
      </c>
      <c r="M31" s="110">
        <f t="shared" si="25"/>
        <v>0.33333333333333337</v>
      </c>
      <c r="N31" s="24">
        <f t="shared" si="26"/>
        <v>3333.3333333333335</v>
      </c>
      <c r="O31" s="25">
        <f t="shared" si="27"/>
        <v>4.2130518884727204</v>
      </c>
      <c r="P31" s="127"/>
    </row>
    <row r="32" spans="1:16" x14ac:dyDescent="0.25">
      <c r="A32" s="194"/>
      <c r="B32" s="227" t="s">
        <v>828</v>
      </c>
      <c r="C32" s="64" t="s">
        <v>798</v>
      </c>
      <c r="D32" s="122">
        <v>600</v>
      </c>
      <c r="E32" s="62">
        <f t="shared" si="15"/>
        <v>0</v>
      </c>
      <c r="F32" s="1">
        <v>0</v>
      </c>
      <c r="G32" s="2">
        <f t="shared" si="1"/>
        <v>0</v>
      </c>
      <c r="H32" s="121">
        <v>0</v>
      </c>
      <c r="I32" s="2">
        <f t="shared" si="16"/>
        <v>0.33333333333333337</v>
      </c>
      <c r="J32" s="122">
        <v>2</v>
      </c>
      <c r="K32" s="62">
        <f t="shared" si="17"/>
        <v>0.1</v>
      </c>
      <c r="L32" s="109">
        <f t="shared" si="4"/>
        <v>2</v>
      </c>
      <c r="M32" s="110">
        <f t="shared" si="18"/>
        <v>0.33333333333333337</v>
      </c>
      <c r="N32" s="24">
        <f t="shared" si="19"/>
        <v>3333.3333333333335</v>
      </c>
      <c r="O32" s="25">
        <f t="shared" si="20"/>
        <v>4.2130518884727204</v>
      </c>
      <c r="P32" s="127"/>
    </row>
    <row r="33" spans="1:16" x14ac:dyDescent="0.25">
      <c r="A33" s="194"/>
      <c r="B33" s="227" t="s">
        <v>829</v>
      </c>
      <c r="C33" s="64" t="s">
        <v>798</v>
      </c>
      <c r="D33" s="122">
        <v>600</v>
      </c>
      <c r="E33" s="62">
        <f t="shared" si="15"/>
        <v>0</v>
      </c>
      <c r="F33" s="1">
        <v>0</v>
      </c>
      <c r="G33" s="2">
        <f t="shared" si="1"/>
        <v>0</v>
      </c>
      <c r="H33" s="121">
        <v>0</v>
      </c>
      <c r="I33" s="2">
        <f t="shared" si="16"/>
        <v>0.16666666666666669</v>
      </c>
      <c r="J33" s="122">
        <v>1</v>
      </c>
      <c r="K33" s="62">
        <f t="shared" si="17"/>
        <v>0.05</v>
      </c>
      <c r="L33" s="109">
        <f t="shared" si="4"/>
        <v>1</v>
      </c>
      <c r="M33" s="110">
        <f t="shared" si="18"/>
        <v>0.16666666666666669</v>
      </c>
      <c r="N33" s="24">
        <f t="shared" si="19"/>
        <v>1666.6666666666667</v>
      </c>
      <c r="O33" s="25">
        <f t="shared" si="20"/>
        <v>4.4351994688666982</v>
      </c>
      <c r="P33" s="127"/>
    </row>
    <row r="34" spans="1:16" x14ac:dyDescent="0.25">
      <c r="A34" s="194"/>
      <c r="B34" s="227" t="s">
        <v>830</v>
      </c>
      <c r="C34" s="64" t="s">
        <v>798</v>
      </c>
      <c r="D34" s="122">
        <v>600</v>
      </c>
      <c r="E34" s="62">
        <f t="shared" si="15"/>
        <v>0</v>
      </c>
      <c r="F34" s="1">
        <v>0</v>
      </c>
      <c r="G34" s="2">
        <f t="shared" si="1"/>
        <v>0</v>
      </c>
      <c r="H34" s="121">
        <v>0</v>
      </c>
      <c r="I34" s="2">
        <f t="shared" si="16"/>
        <v>0.33333333333333337</v>
      </c>
      <c r="J34" s="122">
        <v>2</v>
      </c>
      <c r="K34" s="62">
        <f t="shared" si="17"/>
        <v>0.1</v>
      </c>
      <c r="L34" s="109">
        <f t="shared" si="4"/>
        <v>2</v>
      </c>
      <c r="M34" s="110">
        <f t="shared" si="18"/>
        <v>0.33333333333333337</v>
      </c>
      <c r="N34" s="24">
        <f t="shared" si="19"/>
        <v>3333.3333333333335</v>
      </c>
      <c r="O34" s="25">
        <f t="shared" si="20"/>
        <v>4.2130518884727204</v>
      </c>
      <c r="P34" s="127"/>
    </row>
    <row r="35" spans="1:16" ht="15.75" thickBot="1" x14ac:dyDescent="0.3">
      <c r="A35" s="195"/>
      <c r="B35" s="228" t="s">
        <v>831</v>
      </c>
      <c r="C35" s="64" t="s">
        <v>798</v>
      </c>
      <c r="D35" s="122">
        <v>600</v>
      </c>
      <c r="E35" s="62">
        <f t="shared" si="15"/>
        <v>0</v>
      </c>
      <c r="F35" s="1">
        <v>0</v>
      </c>
      <c r="G35" s="2">
        <f t="shared" si="1"/>
        <v>0</v>
      </c>
      <c r="H35" s="121">
        <v>0</v>
      </c>
      <c r="I35" s="2">
        <f t="shared" si="16"/>
        <v>0.5</v>
      </c>
      <c r="J35" s="122">
        <v>3</v>
      </c>
      <c r="K35" s="62">
        <f t="shared" si="17"/>
        <v>0.15</v>
      </c>
      <c r="L35" s="109">
        <f t="shared" si="4"/>
        <v>3</v>
      </c>
      <c r="M35" s="110">
        <f t="shared" si="18"/>
        <v>0.5</v>
      </c>
      <c r="N35" s="24">
        <f t="shared" si="19"/>
        <v>5000</v>
      </c>
      <c r="O35" s="25">
        <f t="shared" si="20"/>
        <v>4.0758293035489004</v>
      </c>
      <c r="P35" s="127"/>
    </row>
    <row r="36" spans="1:16" ht="15.75" thickBot="1" x14ac:dyDescent="0.3">
      <c r="A36" s="111"/>
      <c r="B36" s="226"/>
      <c r="C36" s="133" t="s">
        <v>22</v>
      </c>
      <c r="D36" s="119">
        <f>SUM(D5:D35)</f>
        <v>18600</v>
      </c>
      <c r="E36" s="62">
        <f t="shared" si="15"/>
        <v>0</v>
      </c>
      <c r="F36" s="119">
        <f>SUM(F5:F35)</f>
        <v>0</v>
      </c>
      <c r="G36" s="2">
        <f t="shared" ref="G36" si="28">+H36/D36*100</f>
        <v>5.3763440860215058E-3</v>
      </c>
      <c r="H36" s="119">
        <f>SUM(H5:H35)</f>
        <v>1</v>
      </c>
      <c r="I36" s="2">
        <f t="shared" si="16"/>
        <v>0.36021505376344087</v>
      </c>
      <c r="J36" s="119">
        <f>SUM(J5:J35)</f>
        <v>67</v>
      </c>
      <c r="K36" s="134">
        <f t="shared" ref="K36" si="29">(1*E36)+(0.65*G36)+(0.3*I36)</f>
        <v>0.11155913978494623</v>
      </c>
      <c r="L36" s="135">
        <f>SUM(L5:L35)</f>
        <v>68</v>
      </c>
      <c r="M36" s="136">
        <f t="shared" ref="M36" si="30">L36/D36*100</f>
        <v>0.36559139784946237</v>
      </c>
      <c r="N36" s="138">
        <f t="shared" ref="N36" si="31">M36*10000</f>
        <v>3655.9139784946237</v>
      </c>
      <c r="O36" s="137">
        <f t="shared" ref="O36" si="32">(NORMSINV(1-N36/1000000))+1.5</f>
        <v>4.182298068651134</v>
      </c>
      <c r="P36" s="123"/>
    </row>
    <row r="43" spans="1:16" x14ac:dyDescent="0.25">
      <c r="B43" s="125"/>
      <c r="C43" s="44"/>
    </row>
  </sheetData>
  <sheetProtection formatCells="0" formatColumns="0" formatRows="0" insertColumns="0" insertRows="0" insertHyperlinks="0" deleteColumns="0" deleteRows="0" sort="0" autoFilter="0" pivotTables="0"/>
  <mergeCells count="16">
    <mergeCell ref="A22:A35"/>
    <mergeCell ref="P3:P4"/>
    <mergeCell ref="B3:B4"/>
    <mergeCell ref="C3:C4"/>
    <mergeCell ref="D3:D4"/>
    <mergeCell ref="E3:F3"/>
    <mergeCell ref="G3:H3"/>
    <mergeCell ref="I3:J3"/>
    <mergeCell ref="N3:N4"/>
    <mergeCell ref="K3:K4"/>
    <mergeCell ref="L3:L4"/>
    <mergeCell ref="M3:M4"/>
    <mergeCell ref="O3:O4"/>
    <mergeCell ref="A3:A4"/>
    <mergeCell ref="A5:A19"/>
    <mergeCell ref="A20:A21"/>
  </mergeCells>
  <conditionalFormatting sqref="O5:O36">
    <cfRule type="cellIs" dxfId="11" priority="108" operator="between">
      <formula>6</formula>
      <formula>4.5</formula>
    </cfRule>
  </conditionalFormatting>
  <conditionalFormatting sqref="O5:O36">
    <cfRule type="cellIs" dxfId="10" priority="107" operator="between">
      <formula>6</formula>
      <formula>4.495</formula>
    </cfRule>
  </conditionalFormatting>
  <conditionalFormatting sqref="O5:O36">
    <cfRule type="cellIs" dxfId="9" priority="106" operator="between">
      <formula>4.5</formula>
      <formula>3.495</formula>
    </cfRule>
  </conditionalFormatting>
  <conditionalFormatting sqref="O5:O36">
    <cfRule type="cellIs" dxfId="8" priority="104" operator="between">
      <formula>3.5</formula>
      <formula>2.495</formula>
    </cfRule>
    <cfRule type="cellIs" dxfId="7" priority="105" operator="between">
      <formula>3.5</formula>
      <formula>2.495</formula>
    </cfRule>
  </conditionalFormatting>
  <conditionalFormatting sqref="O5:O36">
    <cfRule type="cellIs" dxfId="6" priority="103" operator="between">
      <formula>3.5</formula>
      <formula>2.495</formula>
    </cfRule>
  </conditionalFormatting>
  <conditionalFormatting sqref="O5:O36">
    <cfRule type="cellIs" dxfId="5" priority="102" operator="between">
      <formula>3.5</formula>
      <formula>2.494</formula>
    </cfRule>
  </conditionalFormatting>
  <conditionalFormatting sqref="O5:O36">
    <cfRule type="cellIs" dxfId="4" priority="101" operator="between">
      <formula>2.5</formula>
      <formula>0</formula>
    </cfRule>
  </conditionalFormatting>
  <conditionalFormatting sqref="O5:O36">
    <cfRule type="cellIs" dxfId="3" priority="97" operator="between">
      <formula>4.501</formula>
      <formula>6</formula>
    </cfRule>
    <cfRule type="cellIs" dxfId="2" priority="98" operator="between">
      <formula>3.001</formula>
      <formula>4.5</formula>
    </cfRule>
    <cfRule type="cellIs" dxfId="1" priority="99" operator="between">
      <formula>2.001</formula>
      <formula>3</formula>
    </cfRule>
    <cfRule type="cellIs" dxfId="0" priority="100" operator="between">
      <formula>0</formula>
      <formula>2</formula>
    </cfRule>
  </conditionalFormatting>
  <pageMargins left="0.15748031496062992" right="0.15748031496062992" top="0.19685039370078741" bottom="0.19685039370078741" header="0.31496062992125984" footer="0.31496062992125984"/>
  <pageSetup paperSize="9" scale="9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2"/>
  <sheetViews>
    <sheetView zoomScale="96" zoomScaleNormal="96" workbookViewId="0">
      <selection activeCell="F13" sqref="F13"/>
    </sheetView>
  </sheetViews>
  <sheetFormatPr defaultRowHeight="15" x14ac:dyDescent="0.25"/>
  <cols>
    <col min="1" max="1" width="11.140625" bestFit="1" customWidth="1"/>
    <col min="2" max="2" width="11.140625" customWidth="1"/>
    <col min="3" max="3" width="19" bestFit="1" customWidth="1"/>
    <col min="4" max="4" width="14.7109375" customWidth="1"/>
    <col min="5" max="5" width="13" customWidth="1"/>
    <col min="6" max="6" width="15.7109375" customWidth="1"/>
  </cols>
  <sheetData>
    <row r="2" spans="1:6" ht="15.75" thickBot="1" x14ac:dyDescent="0.3"/>
    <row r="3" spans="1:6" ht="23.25" thickBot="1" x14ac:dyDescent="0.3">
      <c r="A3" s="218" t="s">
        <v>26</v>
      </c>
      <c r="B3" s="219"/>
      <c r="C3" s="219"/>
      <c r="D3" s="219"/>
      <c r="E3" s="219"/>
      <c r="F3" s="220"/>
    </row>
    <row r="4" spans="1:6" ht="17.25" thickBot="1" x14ac:dyDescent="0.35">
      <c r="A4" s="20"/>
      <c r="B4" s="20"/>
      <c r="C4" s="21"/>
      <c r="D4" s="21"/>
    </row>
    <row r="5" spans="1:6" ht="18.75" thickBot="1" x14ac:dyDescent="0.4">
      <c r="A5" s="22" t="s">
        <v>23</v>
      </c>
      <c r="B5" s="36"/>
      <c r="C5" s="221" t="s">
        <v>27</v>
      </c>
      <c r="D5" s="222"/>
      <c r="E5" s="222"/>
      <c r="F5" s="223"/>
    </row>
    <row r="6" spans="1:6" ht="18.75" thickBot="1" x14ac:dyDescent="0.4">
      <c r="A6" s="36"/>
      <c r="B6" s="37"/>
      <c r="C6" s="38" t="s">
        <v>30</v>
      </c>
      <c r="D6" s="38"/>
      <c r="E6" s="38"/>
      <c r="F6" s="39"/>
    </row>
    <row r="7" spans="1:6" ht="63.75" customHeight="1" thickBot="1" x14ac:dyDescent="0.3">
      <c r="A7" s="23" t="s">
        <v>2</v>
      </c>
      <c r="B7" s="29" t="s">
        <v>28</v>
      </c>
      <c r="C7" s="30" t="s">
        <v>29</v>
      </c>
      <c r="D7" s="30" t="s">
        <v>24</v>
      </c>
      <c r="E7" s="30" t="s">
        <v>31</v>
      </c>
      <c r="F7" s="42" t="s">
        <v>33</v>
      </c>
    </row>
    <row r="8" spans="1:6" ht="22.5" x14ac:dyDescent="0.45">
      <c r="A8" s="31" t="s">
        <v>25</v>
      </c>
      <c r="B8" s="32">
        <v>3.4</v>
      </c>
      <c r="C8" s="41">
        <v>0.9</v>
      </c>
      <c r="D8" s="33">
        <f>80%*C8</f>
        <v>0.72000000000000008</v>
      </c>
      <c r="E8" s="32">
        <v>3.26</v>
      </c>
      <c r="F8" s="46">
        <v>3.22</v>
      </c>
    </row>
    <row r="9" spans="1:6" ht="24.75" thickBot="1" x14ac:dyDescent="0.45">
      <c r="A9" s="34" t="s">
        <v>21</v>
      </c>
      <c r="B9" s="35">
        <v>4.2</v>
      </c>
      <c r="C9" s="35">
        <v>4.1500000000000004</v>
      </c>
      <c r="D9" s="28">
        <f>C9*20%</f>
        <v>0.83000000000000007</v>
      </c>
      <c r="E9" s="35">
        <v>3.95</v>
      </c>
      <c r="F9" s="49">
        <v>4.7</v>
      </c>
    </row>
    <row r="10" spans="1:6" ht="30" thickBot="1" x14ac:dyDescent="0.65">
      <c r="A10" s="40" t="s">
        <v>22</v>
      </c>
      <c r="B10" s="45">
        <v>3.56</v>
      </c>
      <c r="C10" s="47" t="s">
        <v>32</v>
      </c>
      <c r="D10" s="48">
        <f>SUM(D8:D9)</f>
        <v>1.5500000000000003</v>
      </c>
      <c r="E10" s="43"/>
      <c r="F10" s="44"/>
    </row>
    <row r="11" spans="1:6" x14ac:dyDescent="0.25">
      <c r="E11" s="44"/>
      <c r="F11" s="44"/>
    </row>
    <row r="12" spans="1:6" x14ac:dyDescent="0.25">
      <c r="E12" s="44"/>
      <c r="F12" s="44"/>
    </row>
  </sheetData>
  <mergeCells count="2">
    <mergeCell ref="A3:F3"/>
    <mergeCell ref="C5:F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84" zoomScaleNormal="84" workbookViewId="0">
      <selection activeCell="B15" sqref="B15"/>
    </sheetView>
  </sheetViews>
  <sheetFormatPr defaultRowHeight="15" x14ac:dyDescent="0.25"/>
  <cols>
    <col min="2" max="2" width="96.7109375" customWidth="1"/>
  </cols>
  <sheetData>
    <row r="1" spans="1:2" ht="15.75" thickBot="1" x14ac:dyDescent="0.3"/>
    <row r="2" spans="1:2" ht="19.5" thickBot="1" x14ac:dyDescent="0.35">
      <c r="A2" s="224" t="s">
        <v>34</v>
      </c>
      <c r="B2" s="225"/>
    </row>
    <row r="3" spans="1:2" ht="16.5" thickBot="1" x14ac:dyDescent="0.3">
      <c r="A3" s="54" t="s">
        <v>0</v>
      </c>
      <c r="B3" s="55" t="s">
        <v>35</v>
      </c>
    </row>
    <row r="4" spans="1:2" ht="45" customHeight="1" x14ac:dyDescent="0.25">
      <c r="A4" s="52">
        <v>1</v>
      </c>
      <c r="B4" s="53" t="s">
        <v>38</v>
      </c>
    </row>
    <row r="5" spans="1:2" ht="22.5" customHeight="1" x14ac:dyDescent="0.25">
      <c r="A5" s="50">
        <v>2</v>
      </c>
      <c r="B5" s="51" t="s">
        <v>36</v>
      </c>
    </row>
    <row r="6" spans="1:2" ht="22.5" customHeight="1" x14ac:dyDescent="0.25">
      <c r="A6" s="50">
        <v>3</v>
      </c>
      <c r="B6" s="51" t="s">
        <v>37</v>
      </c>
    </row>
    <row r="7" spans="1:2" ht="22.5" customHeight="1" x14ac:dyDescent="0.25">
      <c r="A7" s="50">
        <v>4</v>
      </c>
      <c r="B7" s="51" t="s">
        <v>39</v>
      </c>
    </row>
    <row r="8" spans="1:2" ht="22.5" customHeight="1" x14ac:dyDescent="0.25">
      <c r="A8" s="50"/>
      <c r="B8" s="51"/>
    </row>
    <row r="9" spans="1:2" ht="22.5" customHeight="1" x14ac:dyDescent="0.25">
      <c r="A9" s="50"/>
      <c r="B9" s="51"/>
    </row>
  </sheetData>
  <mergeCells count="1">
    <mergeCell ref="A2:B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CPD</vt:lpstr>
      <vt:lpstr>CMB</vt:lpstr>
      <vt:lpstr>Soap</vt:lpstr>
      <vt:lpstr>Revised</vt:lpstr>
      <vt:lpstr>ACtions taken Improv of QL</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2017-04-24T05:31:37Z</dcterms:modified>
</cp:coreProperties>
</file>